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FF911376-BE2B-4CA0-AF1E-567EF1ADEC8A}" xr6:coauthVersionLast="47" xr6:coauthVersionMax="47" xr10:uidLastSave="{00000000-0000-0000-0000-000000000000}"/>
  <bookViews>
    <workbookView xWindow="-108" yWindow="-108" windowWidth="23256" windowHeight="13896" tabRatio="919"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definedNames>
    <definedName name="_cur1">#REF!</definedName>
    <definedName name="_cur2">#REF!</definedName>
    <definedName name="_xlnm._FilterDatabase" localSheetId="32" hidden="1">Instruction!$A$108:$C$112</definedName>
    <definedName name="_sum1">#REF!</definedName>
    <definedName name="_sum2">#REF!</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3" i="102" l="1"/>
  <c r="K33" i="102"/>
  <c r="J33" i="102"/>
  <c r="I33" i="102"/>
  <c r="H33" i="102"/>
  <c r="G33" i="102"/>
  <c r="F33" i="102"/>
  <c r="E33" i="102"/>
  <c r="D33" i="102"/>
  <c r="C33" i="102"/>
  <c r="G38" i="94"/>
  <c r="F38" i="94"/>
  <c r="H38" i="94" s="1"/>
  <c r="D38" i="94"/>
  <c r="C38" i="94"/>
  <c r="G21" i="80"/>
  <c r="G8" i="80"/>
  <c r="F8" i="80"/>
  <c r="F17" i="94"/>
  <c r="F14" i="94" s="1"/>
  <c r="G17" i="94"/>
  <c r="G14" i="94" s="1"/>
  <c r="H6" i="94"/>
  <c r="H7" i="94"/>
  <c r="F8" i="94"/>
  <c r="G8" i="94"/>
  <c r="H8" i="94"/>
  <c r="H9" i="94"/>
  <c r="H10" i="94"/>
  <c r="F11" i="94"/>
  <c r="G11" i="94"/>
  <c r="H11" i="94"/>
  <c r="H12" i="94"/>
  <c r="H13" i="94"/>
  <c r="H15" i="94"/>
  <c r="H16" i="94"/>
  <c r="H17" i="94"/>
  <c r="H18" i="94"/>
  <c r="H19" i="94"/>
  <c r="H20" i="94"/>
  <c r="H21" i="94"/>
  <c r="H22" i="94"/>
  <c r="H23" i="94"/>
  <c r="H24" i="94"/>
  <c r="H25" i="94"/>
  <c r="H26" i="94"/>
  <c r="H27" i="94"/>
  <c r="H28" i="94"/>
  <c r="H29" i="94"/>
  <c r="F30" i="94"/>
  <c r="G30" i="94"/>
  <c r="H30" i="94"/>
  <c r="H31" i="94"/>
  <c r="H32" i="94"/>
  <c r="H33" i="94"/>
  <c r="H34" i="94"/>
  <c r="H35" i="94"/>
  <c r="H36" i="94"/>
  <c r="H37" i="94"/>
  <c r="H39" i="94"/>
  <c r="H40" i="94"/>
  <c r="H41" i="94"/>
  <c r="H42" i="94"/>
  <c r="H43" i="94"/>
  <c r="C31" i="79"/>
  <c r="B2" i="37"/>
  <c r="B1" i="37"/>
  <c r="B2" i="107"/>
  <c r="B1" i="107"/>
  <c r="H14" i="94" l="1"/>
  <c r="D6" i="107"/>
  <c r="E6" i="107"/>
  <c r="F6" i="107"/>
  <c r="C6" i="107"/>
  <c r="D8" i="37"/>
  <c r="D7" i="37"/>
  <c r="D6" i="37" s="1"/>
  <c r="E7" i="37"/>
  <c r="E6" i="37" s="1"/>
  <c r="E8" i="37"/>
  <c r="D9" i="37"/>
  <c r="E9" i="37"/>
  <c r="Q13" i="37"/>
  <c r="Q12" i="37"/>
  <c r="Q11" i="37"/>
  <c r="Q10" i="37" s="1"/>
  <c r="Q33" i="37" l="1"/>
  <c r="I33" i="37"/>
  <c r="Q32" i="37"/>
  <c r="I32" i="37"/>
  <c r="Q31" i="37"/>
  <c r="Q30" i="37" s="1"/>
  <c r="I31" i="37"/>
  <c r="I30" i="37"/>
  <c r="Q29" i="37"/>
  <c r="I29" i="37"/>
  <c r="Q28" i="37"/>
  <c r="I28" i="37"/>
  <c r="Q27" i="37"/>
  <c r="Q26" i="37" s="1"/>
  <c r="I27" i="37"/>
  <c r="I26" i="37"/>
  <c r="Q25" i="37"/>
  <c r="I25" i="37"/>
  <c r="Q24" i="37"/>
  <c r="I24" i="37"/>
  <c r="Q23" i="37"/>
  <c r="Q22" i="37" s="1"/>
  <c r="I23" i="37"/>
  <c r="I22" i="37"/>
  <c r="Q21" i="37"/>
  <c r="I21" i="37"/>
  <c r="Q20" i="37"/>
  <c r="I20" i="37"/>
  <c r="Q19" i="37"/>
  <c r="Q18" i="37" s="1"/>
  <c r="I19" i="37"/>
  <c r="I18" i="37"/>
  <c r="Q17" i="37"/>
  <c r="I17" i="37"/>
  <c r="Q16" i="37"/>
  <c r="I16" i="37"/>
  <c r="Q15" i="37"/>
  <c r="I15" i="37"/>
  <c r="I14" i="37"/>
  <c r="Q9" i="37"/>
  <c r="I13" i="37"/>
  <c r="Q8" i="37"/>
  <c r="I12" i="37"/>
  <c r="I11" i="37"/>
  <c r="I10" i="37"/>
  <c r="P9" i="37"/>
  <c r="O9" i="37"/>
  <c r="N9" i="37"/>
  <c r="M9" i="37"/>
  <c r="L9" i="37"/>
  <c r="K9" i="37"/>
  <c r="J9" i="37"/>
  <c r="G9" i="37"/>
  <c r="F9" i="37"/>
  <c r="I9" i="37" s="1"/>
  <c r="C9" i="37"/>
  <c r="P8" i="37"/>
  <c r="O8" i="37"/>
  <c r="N8" i="37"/>
  <c r="M8" i="37"/>
  <c r="L8" i="37"/>
  <c r="K8" i="37"/>
  <c r="J8" i="37"/>
  <c r="G8" i="37"/>
  <c r="F8" i="37"/>
  <c r="I8" i="37" s="1"/>
  <c r="C8" i="37"/>
  <c r="P7" i="37"/>
  <c r="P6" i="37" s="1"/>
  <c r="P34" i="37" s="1"/>
  <c r="O7" i="37"/>
  <c r="O6" i="37" s="1"/>
  <c r="O34" i="37" s="1"/>
  <c r="N7" i="37"/>
  <c r="N6" i="37" s="1"/>
  <c r="N34" i="37" s="1"/>
  <c r="M7" i="37"/>
  <c r="M6" i="37" s="1"/>
  <c r="M34" i="37" s="1"/>
  <c r="L7" i="37"/>
  <c r="L6" i="37" s="1"/>
  <c r="L34" i="37" s="1"/>
  <c r="K7" i="37"/>
  <c r="K6" i="37" s="1"/>
  <c r="K34" i="37" s="1"/>
  <c r="J7" i="37"/>
  <c r="J6" i="37" s="1"/>
  <c r="J34" i="37" s="1"/>
  <c r="G7" i="37"/>
  <c r="G6" i="37" s="1"/>
  <c r="G34" i="37" s="1"/>
  <c r="C11" i="79" s="1"/>
  <c r="F7" i="37"/>
  <c r="C7" i="37"/>
  <c r="C6" i="37" s="1"/>
  <c r="C34" i="37" s="1"/>
  <c r="E34" i="37"/>
  <c r="C13" i="79" s="1"/>
  <c r="D34" i="37"/>
  <c r="C26" i="79"/>
  <c r="C22" i="79"/>
  <c r="C8" i="79"/>
  <c r="Q14" i="37" l="1"/>
  <c r="Q7" i="37"/>
  <c r="Q6" i="37" s="1"/>
  <c r="I7" i="37"/>
  <c r="I6" i="37" s="1"/>
  <c r="F6" i="37"/>
  <c r="F34" i="37" s="1"/>
  <c r="I34" i="37"/>
  <c r="C12" i="79" s="1"/>
  <c r="C14" i="79" s="1"/>
  <c r="C10" i="79"/>
  <c r="C32" i="79"/>
  <c r="C34" i="79" s="1"/>
  <c r="Q34" i="37"/>
  <c r="H8" i="74" l="1"/>
  <c r="B2" i="106" l="1"/>
  <c r="B1" i="106"/>
  <c r="B1" i="105"/>
  <c r="B2" i="105"/>
  <c r="E12" i="106" l="1"/>
  <c r="D12" i="106"/>
  <c r="C12" i="106"/>
  <c r="B12" i="106"/>
  <c r="E11" i="106"/>
  <c r="D11" i="106"/>
  <c r="C11" i="106"/>
  <c r="B11" i="106"/>
  <c r="E10" i="106"/>
  <c r="D10" i="106"/>
  <c r="C10" i="106"/>
  <c r="B10" i="106"/>
  <c r="F9" i="106"/>
  <c r="E9" i="106"/>
  <c r="D9" i="106"/>
  <c r="C9" i="106"/>
  <c r="B9" i="106"/>
  <c r="B11" i="105"/>
  <c r="F10" i="106" l="1"/>
  <c r="F12" i="106"/>
  <c r="F11" i="106"/>
  <c r="C22" i="95" l="1"/>
  <c r="H21" i="95"/>
  <c r="B1" i="94" l="1"/>
  <c r="B1" i="93"/>
  <c r="B1" i="92"/>
  <c r="B1" i="104" l="1"/>
  <c r="B1" i="103"/>
  <c r="B1" i="102"/>
  <c r="B1" i="101"/>
  <c r="B1" i="100"/>
  <c r="B1" i="99"/>
  <c r="B1" i="98"/>
  <c r="B1" i="97"/>
  <c r="B1" i="96"/>
  <c r="B1" i="95"/>
  <c r="C10" i="99" l="1"/>
  <c r="C18" i="99"/>
  <c r="C7" i="98"/>
  <c r="D7" i="98"/>
  <c r="C10" i="98"/>
  <c r="D10"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D34" i="97"/>
  <c r="E34" i="97"/>
  <c r="F34" i="97"/>
  <c r="G34" i="97"/>
  <c r="H34" i="97"/>
  <c r="H7" i="96"/>
  <c r="H8" i="96"/>
  <c r="H9" i="96"/>
  <c r="H10" i="96"/>
  <c r="H11" i="96"/>
  <c r="H12" i="96"/>
  <c r="H13" i="96"/>
  <c r="H14" i="96"/>
  <c r="H15" i="96"/>
  <c r="H16" i="96"/>
  <c r="H17" i="96"/>
  <c r="H18" i="96"/>
  <c r="H19" i="96"/>
  <c r="H20" i="96"/>
  <c r="C21" i="96"/>
  <c r="D21" i="96"/>
  <c r="E21" i="96"/>
  <c r="F21" i="96"/>
  <c r="G21" i="96"/>
  <c r="H21" i="96"/>
  <c r="H22" i="96"/>
  <c r="H23" i="96"/>
  <c r="H8" i="95"/>
  <c r="H9" i="95"/>
  <c r="H10" i="95"/>
  <c r="H11" i="95"/>
  <c r="H12" i="95"/>
  <c r="H13" i="95"/>
  <c r="H14" i="95"/>
  <c r="H15" i="95"/>
  <c r="H16" i="95"/>
  <c r="H17" i="95"/>
  <c r="H18" i="95"/>
  <c r="H19" i="95"/>
  <c r="H20" i="95"/>
  <c r="D22" i="95"/>
  <c r="E22" i="95"/>
  <c r="F22" i="95"/>
  <c r="G22" i="95"/>
  <c r="H22" i="95"/>
  <c r="D15" i="98" l="1"/>
  <c r="C15" i="98"/>
  <c r="C62" i="69"/>
  <c r="C58" i="69"/>
  <c r="C67" i="69" s="1"/>
  <c r="C46" i="69"/>
  <c r="C40" i="69"/>
  <c r="C29" i="69"/>
  <c r="C26" i="69"/>
  <c r="C23" i="69"/>
  <c r="C18" i="69"/>
  <c r="C14" i="69"/>
  <c r="C6" i="69"/>
  <c r="D8" i="72"/>
  <c r="E8" i="72"/>
  <c r="D16" i="72"/>
  <c r="E16" i="72"/>
  <c r="D20" i="72"/>
  <c r="E20" i="72"/>
  <c r="D25" i="72"/>
  <c r="E25" i="72"/>
  <c r="D28" i="72"/>
  <c r="E28" i="72"/>
  <c r="D31" i="72"/>
  <c r="E31" i="72"/>
  <c r="C31" i="72"/>
  <c r="C28" i="72"/>
  <c r="C25" i="72"/>
  <c r="C20" i="72"/>
  <c r="C16" i="72"/>
  <c r="C8" i="72"/>
  <c r="C35" i="69" l="1"/>
  <c r="C52" i="69"/>
  <c r="C68" i="69" s="1"/>
  <c r="D37" i="72"/>
  <c r="E37" i="72"/>
  <c r="C37" i="72"/>
  <c r="E43" i="94"/>
  <c r="E42" i="94"/>
  <c r="E41" i="94"/>
  <c r="E40" i="94"/>
  <c r="E39" i="94"/>
  <c r="E38" i="94"/>
  <c r="E37" i="94"/>
  <c r="E36" i="94"/>
  <c r="E35" i="94"/>
  <c r="E34" i="94"/>
  <c r="E33" i="94"/>
  <c r="E32" i="94"/>
  <c r="E31" i="94"/>
  <c r="D30" i="94"/>
  <c r="C30" i="94"/>
  <c r="E29" i="94"/>
  <c r="E28" i="94"/>
  <c r="E27" i="94"/>
  <c r="E26" i="94"/>
  <c r="E25" i="94"/>
  <c r="E24" i="94"/>
  <c r="E23" i="94"/>
  <c r="E22" i="94"/>
  <c r="E21" i="94"/>
  <c r="E20" i="94"/>
  <c r="E19" i="94"/>
  <c r="E18" i="94"/>
  <c r="D17" i="94"/>
  <c r="C17" i="94"/>
  <c r="C14" i="94" s="1"/>
  <c r="E16" i="94"/>
  <c r="E15" i="94"/>
  <c r="D14" i="94"/>
  <c r="E13" i="94"/>
  <c r="E12" i="94"/>
  <c r="D11" i="94"/>
  <c r="C11" i="94"/>
  <c r="E10" i="94"/>
  <c r="E9" i="94"/>
  <c r="D8" i="94"/>
  <c r="C8" i="94"/>
  <c r="E7" i="94"/>
  <c r="E6" i="94"/>
  <c r="H44" i="93"/>
  <c r="E44" i="93"/>
  <c r="H42" i="93"/>
  <c r="E42" i="93"/>
  <c r="H41" i="93"/>
  <c r="E41" i="93"/>
  <c r="H40" i="93"/>
  <c r="E40" i="93"/>
  <c r="H39" i="93"/>
  <c r="E39" i="93"/>
  <c r="H38" i="93"/>
  <c r="E38" i="93"/>
  <c r="G37" i="93"/>
  <c r="F37" i="93"/>
  <c r="H37" i="93" s="1"/>
  <c r="D37" i="93"/>
  <c r="C37" i="93"/>
  <c r="E37" i="93" s="1"/>
  <c r="H36" i="93"/>
  <c r="E36" i="93"/>
  <c r="H35" i="93"/>
  <c r="E35" i="93"/>
  <c r="G34" i="93"/>
  <c r="F34" i="93"/>
  <c r="H34" i="93" s="1"/>
  <c r="D34" i="93"/>
  <c r="C34" i="93"/>
  <c r="E34" i="93" s="1"/>
  <c r="H33" i="93"/>
  <c r="E33" i="93"/>
  <c r="H32" i="93"/>
  <c r="E32" i="93"/>
  <c r="H31" i="93"/>
  <c r="E31" i="93"/>
  <c r="H30" i="93"/>
  <c r="E30" i="93"/>
  <c r="G29" i="93"/>
  <c r="F29" i="93"/>
  <c r="H29" i="93" s="1"/>
  <c r="D29" i="93"/>
  <c r="C29" i="93"/>
  <c r="E29" i="93" s="1"/>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G13" i="93"/>
  <c r="F13" i="93"/>
  <c r="H13" i="93" s="1"/>
  <c r="D13" i="93"/>
  <c r="C13" i="93"/>
  <c r="E13" i="93" s="1"/>
  <c r="H12" i="93"/>
  <c r="E12" i="93"/>
  <c r="H11" i="93"/>
  <c r="E11" i="93"/>
  <c r="H10" i="93"/>
  <c r="E10" i="93"/>
  <c r="H9" i="93"/>
  <c r="E9" i="93"/>
  <c r="H8" i="93"/>
  <c r="E8" i="93"/>
  <c r="H7" i="93"/>
  <c r="E7" i="93"/>
  <c r="G6" i="93"/>
  <c r="G43" i="93" s="1"/>
  <c r="G45" i="93" s="1"/>
  <c r="F6" i="93"/>
  <c r="F43" i="93" s="1"/>
  <c r="F45" i="93" s="1"/>
  <c r="H45" i="93" s="1"/>
  <c r="D6" i="93"/>
  <c r="C6" i="93"/>
  <c r="C43" i="93" s="1"/>
  <c r="C45" i="93" s="1"/>
  <c r="G68" i="92"/>
  <c r="F68" i="92"/>
  <c r="H67" i="92"/>
  <c r="E67" i="92"/>
  <c r="H66" i="92"/>
  <c r="E66" i="92"/>
  <c r="H65" i="92"/>
  <c r="E65" i="92"/>
  <c r="H64" i="92"/>
  <c r="E64" i="92"/>
  <c r="H63" i="92"/>
  <c r="D63" i="92"/>
  <c r="C63" i="92"/>
  <c r="E63" i="92" s="1"/>
  <c r="H62" i="92"/>
  <c r="E62" i="92"/>
  <c r="H61" i="92"/>
  <c r="E61" i="92"/>
  <c r="H60" i="92"/>
  <c r="E60" i="92"/>
  <c r="H59" i="92"/>
  <c r="D59" i="92"/>
  <c r="D68" i="92" s="1"/>
  <c r="C59" i="92"/>
  <c r="H58" i="92"/>
  <c r="E58" i="92"/>
  <c r="H57" i="92"/>
  <c r="E57" i="92"/>
  <c r="H56" i="92"/>
  <c r="E56" i="92"/>
  <c r="H55" i="92"/>
  <c r="E55" i="92"/>
  <c r="H52" i="92"/>
  <c r="E52" i="92"/>
  <c r="H51" i="92"/>
  <c r="E51" i="92"/>
  <c r="H50" i="92"/>
  <c r="E50" i="92"/>
  <c r="H49" i="92"/>
  <c r="E49" i="92"/>
  <c r="H48" i="92"/>
  <c r="E48" i="92"/>
  <c r="H47" i="92"/>
  <c r="D47" i="92"/>
  <c r="C47" i="92"/>
  <c r="E47" i="92" s="1"/>
  <c r="H46" i="92"/>
  <c r="E46" i="92"/>
  <c r="H45" i="92"/>
  <c r="E45" i="92"/>
  <c r="H44" i="92"/>
  <c r="E44" i="92"/>
  <c r="H43" i="92"/>
  <c r="E43" i="92"/>
  <c r="H42" i="92"/>
  <c r="E42" i="92"/>
  <c r="G41" i="92"/>
  <c r="G53" i="92" s="1"/>
  <c r="G69" i="92" s="1"/>
  <c r="F41" i="92"/>
  <c r="D41" i="92"/>
  <c r="D53" i="92" s="1"/>
  <c r="C41" i="92"/>
  <c r="E41" i="92" s="1"/>
  <c r="H40" i="92"/>
  <c r="E40" i="92"/>
  <c r="H39" i="92"/>
  <c r="E39" i="92"/>
  <c r="H38" i="92"/>
  <c r="E38" i="92"/>
  <c r="H35" i="92"/>
  <c r="E35" i="92"/>
  <c r="H34" i="92"/>
  <c r="E34" i="92"/>
  <c r="H33" i="92"/>
  <c r="E33" i="92"/>
  <c r="H32" i="92"/>
  <c r="E32" i="92"/>
  <c r="H31" i="92"/>
  <c r="E31" i="92"/>
  <c r="G30" i="92"/>
  <c r="F30" i="92"/>
  <c r="H30" i="92" s="1"/>
  <c r="D30" i="92"/>
  <c r="C30" i="92"/>
  <c r="E30" i="92" s="1"/>
  <c r="H29" i="92"/>
  <c r="E29" i="92"/>
  <c r="H28" i="92"/>
  <c r="E28" i="92"/>
  <c r="G27" i="92"/>
  <c r="F27" i="92"/>
  <c r="H27" i="92" s="1"/>
  <c r="D27" i="92"/>
  <c r="C27" i="92"/>
  <c r="E27" i="92" s="1"/>
  <c r="H26" i="92"/>
  <c r="E26" i="92"/>
  <c r="H25" i="92"/>
  <c r="E25" i="92"/>
  <c r="G24" i="92"/>
  <c r="F24" i="92"/>
  <c r="D24" i="92"/>
  <c r="C24" i="92"/>
  <c r="E24" i="92" s="1"/>
  <c r="H23" i="92"/>
  <c r="E23" i="92"/>
  <c r="H22" i="92"/>
  <c r="E22" i="92"/>
  <c r="H21" i="92"/>
  <c r="E21" i="92"/>
  <c r="H20" i="92"/>
  <c r="E20" i="92"/>
  <c r="G19" i="92"/>
  <c r="F19" i="92"/>
  <c r="H19" i="92" s="1"/>
  <c r="D19" i="92"/>
  <c r="C19" i="92"/>
  <c r="E19" i="92" s="1"/>
  <c r="H18" i="92"/>
  <c r="E18" i="92"/>
  <c r="H17" i="92"/>
  <c r="E17" i="92"/>
  <c r="H16" i="92"/>
  <c r="E16" i="92"/>
  <c r="G15" i="92"/>
  <c r="F15" i="92"/>
  <c r="H15" i="92" s="1"/>
  <c r="D15" i="92"/>
  <c r="C15" i="92"/>
  <c r="E15" i="92" s="1"/>
  <c r="H14" i="92"/>
  <c r="E14" i="92"/>
  <c r="H13" i="92"/>
  <c r="E13" i="92"/>
  <c r="H12" i="92"/>
  <c r="E12" i="92"/>
  <c r="H11" i="92"/>
  <c r="E11" i="92"/>
  <c r="H10" i="92"/>
  <c r="E10" i="92"/>
  <c r="H9" i="92"/>
  <c r="E9" i="92"/>
  <c r="H8" i="92"/>
  <c r="E8" i="92"/>
  <c r="G7" i="92"/>
  <c r="F7" i="92"/>
  <c r="H7" i="92" s="1"/>
  <c r="D7" i="92"/>
  <c r="D36" i="92" s="1"/>
  <c r="C7" i="92"/>
  <c r="C36" i="92" s="1"/>
  <c r="H41" i="92" l="1"/>
  <c r="E36" i="92"/>
  <c r="E6" i="93"/>
  <c r="G36" i="92"/>
  <c r="F36" i="92"/>
  <c r="C68" i="92"/>
  <c r="E68" i="92" s="1"/>
  <c r="E59" i="92"/>
  <c r="E8" i="94"/>
  <c r="E14" i="94"/>
  <c r="E30" i="94"/>
  <c r="E11" i="94"/>
  <c r="E17" i="94"/>
  <c r="H43" i="93"/>
  <c r="H6" i="93"/>
  <c r="D43" i="93"/>
  <c r="D45" i="93" s="1"/>
  <c r="D69" i="92"/>
  <c r="C53" i="92"/>
  <c r="H68" i="92"/>
  <c r="F53" i="92"/>
  <c r="E7" i="92"/>
  <c r="H24" i="92"/>
  <c r="H53" i="92" l="1"/>
  <c r="F69" i="92"/>
  <c r="H69" i="92" s="1"/>
  <c r="H36" i="92"/>
  <c r="E45" i="93"/>
  <c r="E43" i="93"/>
  <c r="C69" i="92"/>
  <c r="E69" i="92" s="1"/>
  <c r="E53" i="92"/>
  <c r="B1" i="80" l="1"/>
  <c r="G33" i="80"/>
  <c r="F33" i="80"/>
  <c r="E33" i="80"/>
  <c r="D33" i="80"/>
  <c r="C33" i="80"/>
  <c r="G24" i="80"/>
  <c r="G37" i="80" s="1"/>
  <c r="F24" i="80"/>
  <c r="E24" i="80"/>
  <c r="D24" i="80"/>
  <c r="C24" i="80"/>
  <c r="G18" i="80"/>
  <c r="F18" i="80"/>
  <c r="E18" i="80"/>
  <c r="D18" i="80"/>
  <c r="C18" i="80"/>
  <c r="G14" i="80"/>
  <c r="F14" i="80"/>
  <c r="E14" i="80"/>
  <c r="D14" i="80"/>
  <c r="C14" i="80"/>
  <c r="G11" i="80"/>
  <c r="F11" i="80"/>
  <c r="E11" i="80"/>
  <c r="D11" i="80"/>
  <c r="C11" i="80"/>
  <c r="E8" i="80"/>
  <c r="D8" i="80"/>
  <c r="C8" i="80"/>
  <c r="G6" i="71" l="1"/>
  <c r="G13" i="71" s="1"/>
  <c r="F6" i="71"/>
  <c r="F13" i="71" s="1"/>
  <c r="E6" i="71"/>
  <c r="E13" i="71" s="1"/>
  <c r="D6" i="71"/>
  <c r="D13" i="71" s="1"/>
  <c r="C6" i="71"/>
  <c r="C13" i="71" s="1"/>
  <c r="G39" i="80" l="1"/>
  <c r="B1" i="79"/>
  <c r="B1" i="36"/>
  <c r="B1" i="74"/>
  <c r="B1" i="64"/>
  <c r="B1" i="35"/>
  <c r="B1" i="69"/>
  <c r="B1" i="77"/>
  <c r="B1" i="28"/>
  <c r="B1" i="73"/>
  <c r="B1" i="72"/>
  <c r="B1" i="52"/>
  <c r="B1" i="71"/>
  <c r="B1" i="6"/>
  <c r="C21" i="77" l="1"/>
  <c r="D16" i="77"/>
  <c r="D17" i="77"/>
  <c r="D15" i="77"/>
  <c r="D12" i="77"/>
  <c r="D13" i="77"/>
  <c r="D11" i="77"/>
  <c r="D8" i="77"/>
  <c r="D9" i="77"/>
  <c r="D7" i="77"/>
  <c r="C20" i="77"/>
  <c r="C19" i="77"/>
  <c r="D21" i="77" l="1"/>
  <c r="D19" i="77"/>
  <c r="D20" i="77"/>
  <c r="H14" i="74" l="1"/>
  <c r="C5" i="73" l="1"/>
  <c r="S21" i="35" l="1"/>
  <c r="S20" i="35"/>
  <c r="S19" i="35"/>
  <c r="S18" i="35"/>
  <c r="S17" i="35"/>
  <c r="S16" i="35"/>
  <c r="S15" i="35"/>
  <c r="S14" i="35"/>
  <c r="S13" i="35"/>
  <c r="S12" i="35"/>
  <c r="S11" i="35"/>
  <c r="S10" i="35"/>
  <c r="S9" i="35"/>
  <c r="S8" i="35"/>
  <c r="S22" i="35" l="1"/>
  <c r="D22" i="35" l="1"/>
  <c r="E22" i="35"/>
  <c r="F22" i="35"/>
  <c r="G22" i="35"/>
  <c r="H22" i="35"/>
  <c r="I22" i="35"/>
  <c r="J22" i="35"/>
  <c r="K22" i="35"/>
  <c r="L22" i="35"/>
  <c r="M22" i="35"/>
  <c r="N22" i="35"/>
  <c r="O22" i="35"/>
  <c r="P22" i="35"/>
  <c r="Q22" i="35"/>
  <c r="R22" i="35"/>
  <c r="C22" i="35"/>
  <c r="G22" i="74" l="1"/>
  <c r="F22" i="74"/>
  <c r="V7" i="64" l="1"/>
  <c r="H9" i="74"/>
  <c r="H10" i="74"/>
  <c r="H11" i="74"/>
  <c r="H12" i="74"/>
  <c r="H13" i="74"/>
  <c r="H15" i="74"/>
  <c r="H16" i="74"/>
  <c r="H17" i="74"/>
  <c r="H18" i="74"/>
  <c r="H19" i="74"/>
  <c r="H20" i="74"/>
  <c r="H21" i="74"/>
  <c r="T21" i="64" l="1"/>
  <c r="U21" i="64"/>
  <c r="V9" i="64"/>
  <c r="D22" i="74" l="1"/>
  <c r="E22" i="74"/>
  <c r="H22" i="74" s="1"/>
  <c r="C8" i="73" l="1"/>
  <c r="C13" i="73" s="1"/>
  <c r="C44" i="28"/>
  <c r="C32" i="28" l="1"/>
  <c r="C31" i="28"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48" i="28" l="1"/>
  <c r="C53" i="28" s="1"/>
  <c r="C36" i="28"/>
  <c r="C42" i="28" s="1"/>
  <c r="C12" i="28"/>
  <c r="C6" i="28" l="1"/>
  <c r="C29" i="28" s="1"/>
  <c r="B7" i="105" s="1"/>
  <c r="B6" i="105" l="1"/>
  <c r="B16" i="105"/>
  <c r="B14" i="105" s="1"/>
  <c r="B2" i="93"/>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B23" i="105" l="1"/>
  <c r="B22" i="105"/>
  <c r="B21" i="105"/>
  <c r="C5" i="71"/>
  <c r="E5" i="71"/>
  <c r="F5" i="71"/>
  <c r="D5" i="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<sst xmlns="http://schemas.openxmlformats.org/spreadsheetml/2006/main" count="1654" uniqueCount="1040">
  <si>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</si>
  <si>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</si>
  <si>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</si>
  <si>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</si>
  <si>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</si>
  <si>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</si>
  <si>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</si>
  <si>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</si>
  <si>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</si>
  <si>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</si>
  <si>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</si>
  <si>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</si>
  <si>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</si>
  <si>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</si>
  <si>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</si>
  <si>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</si>
  <si>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</si>
  <si>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</si>
  <si>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</si>
  <si>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</si>
  <si>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</si>
  <si>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</si>
  <si>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</si>
  <si>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</si>
  <si>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</si>
  <si>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</si>
  <si>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</si>
  <si>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</si>
  <si>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</si>
  <si>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</si>
  <si>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</si>
  <si>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</si>
  <si>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</si>
  <si>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</si>
  <si>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</si>
  <si>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</si>
  <si>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</si>
  <si>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</si>
  <si>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</si>
  <si>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</si>
  <si>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</si>
  <si>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</si>
  <si>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</si>
  <si>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</si>
  <si>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</si>
  <si>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</si>
  <si>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</si>
  <si>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</si>
  <si>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</si>
  <si>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</si>
  <si>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</si>
  <si>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</si>
  <si>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</si>
  <si>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</si>
  <si>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</si>
  <si>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</si>
  <si>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</si>
  <si>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</si>
  <si>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</si>
  <si>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</si>
  <si>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</si>
  <si>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</si>
  <si>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</si>
  <si>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</si>
  <si>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</si>
  <si>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</si>
  <si>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</si>
  <si>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</si>
  <si>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</si>
  <si>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</si>
  <si>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</si>
  <si>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</si>
  <si>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</si>
  <si>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</si>
  <si>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</si>
  <si>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</si>
  <si>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</si>
  <si>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</si>
  <si>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</si>
  <si>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</si>
  <si>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</si>
  <si>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</si>
  <si>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</si>
  <si>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</si>
  <si>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</si>
  <si>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</si>
  <si>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</si>
  <si>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</si>
  <si>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</si>
  <si>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</si>
  <si>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</si>
  <si>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</si>
  <si>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</si>
  <si>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</si>
  <si>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</si>
  <si>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</si>
  <si>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</si>
  <si>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</si>
  <si>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</si>
  <si>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</si>
  <si>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</si>
  <si>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</si>
  <si>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</si>
  <si>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</si>
  <si>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</si>
  <si>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</si>
  <si>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</si>
  <si>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</si>
  <si>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</si>
  <si>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</si>
  <si>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</si>
  <si>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</si>
  <si>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</si>
  <si>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</si>
  <si>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</si>
  <si>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</si>
  <si>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</si>
  <si>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</si>
  <si>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</si>
  <si>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</si>
  <si>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</si>
  <si>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</si>
  <si>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</si>
  <si>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</si>
  <si>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</si>
  <si>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</si>
  <si>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</si>
  <si>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</si>
  <si>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</si>
  <si>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</si>
  <si>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</si>
  <si>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</si>
  <si>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</si>
  <si>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</si>
  <si>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</si>
  <si>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</si>
  <si>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</si>
  <si>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</si>
  <si>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</si>
  <si>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</si>
  <si>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</si>
  <si>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</si>
  <si>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</si>
  <si>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</si>
  <si>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</si>
  <si>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</si>
  <si>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</si>
  <si>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</si>
  <si>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</si>
  <si>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</si>
  <si>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</si>
  <si>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</si>
  <si>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</si>
  <si>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</si>
  <si>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</si>
  <si>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</si>
  <si>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</si>
  <si>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</si>
  <si>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</si>
  <si>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</si>
  <si>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</si>
  <si>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</si>
  <si>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</si>
  <si>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</si>
  <si>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</si>
  <si>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</si>
  <si>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</si>
  <si>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</si>
  <si>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</si>
  <si>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</si>
  <si>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</si>
  <si>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</si>
  <si>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</si>
  <si>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</si>
  <si>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</si>
  <si>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</si>
  <si>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</si>
  <si>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</si>
  <si>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</si>
  <si>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</si>
  <si>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</si>
  <si>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</si>
  <si>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</si>
  <si>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</si>
  <si>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</si>
  <si>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</si>
  <si>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</si>
  <si>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</si>
  <si>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</si>
  <si>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</si>
  <si>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</si>
  <si>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</si>
  <si>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</si>
  <si>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</si>
  <si>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</si>
  <si>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</si>
  <si>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</si>
  <si>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</si>
  <si>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</si>
  <si>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</si>
  <si>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</si>
  <si>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</si>
  <si>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</si>
  <si>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</si>
  <si>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</si>
  <si>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</si>
  <si>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</si>
  <si>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</si>
  <si>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</si>
  <si>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</si>
  <si>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</si>
  <si>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</si>
  <si>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</si>
  <si>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</si>
  <si>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</si>
  <si>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</si>
  <si>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</si>
  <si>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</si>
  <si>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</si>
  <si>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</si>
  <si>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</si>
  <si>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</si>
  <si>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</si>
  <si>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</si>
  <si>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</si>
  <si>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</si>
  <si>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</si>
  <si>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</si>
  <si>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</si>
  <si>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</si>
  <si>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</si>
  <si>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</si>
  <si>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</si>
  <si>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</si>
  <si>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</si>
  <si>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</si>
  <si>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</si>
  <si>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</si>
  <si>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</si>
  <si>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</si>
  <si>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</si>
  <si>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</si>
  <si>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</si>
  <si>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</si>
  <si>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</si>
  <si>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</si>
  <si>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</si>
  <si>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</si>
  <si>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</si>
  <si>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</si>
  <si>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</si>
  <si>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</si>
  <si>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</si>
  <si>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</si>
  <si>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</si>
  <si>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</si>
  <si>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</si>
  <si>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</si>
  <si>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</si>
  <si>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</si>
  <si>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</si>
  <si>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</si>
  <si>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</si>
  <si>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</si>
  <si>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</si>
  <si>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</si>
  <si>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</si>
  <si>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</si>
  <si>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</si>
  <si>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</si>
  <si>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</si>
  <si>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</si>
  <si>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</si>
  <si>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</si>
  <si>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</si>
  <si>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</si>
  <si>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</si>
  <si>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</si>
  <si>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</si>
  <si>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</si>
  <si>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</si>
  <si>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</si>
  <si>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</si>
  <si>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</si>
  <si>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</si>
  <si>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</si>
  <si>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</si>
  <si>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</si>
  <si>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</si>
  <si>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</si>
  <si>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</si>
  <si>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</si>
  <si>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</si>
  <si>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</si>
  <si>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</si>
  <si>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</si>
  <si>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</si>
  <si>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</si>
  <si>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</si>
  <si>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</si>
  <si>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</si>
  <si>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</si>
  <si>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</si>
  <si>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</si>
  <si>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</si>
  <si>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</si>
  <si>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</si>
  <si>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</si>
  <si>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</si>
  <si>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</si>
  <si>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</si>
  <si>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</si>
  <si>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</si>
  <si>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</si>
  <si>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</si>
  <si>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</si>
  <si>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</si>
  <si>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</si>
  <si>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</si>
  <si>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</si>
  <si>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</si>
  <si>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</si>
  <si>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</si>
  <si>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</si>
  <si>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</si>
  <si>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</si>
  <si>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</si>
  <si>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</si>
  <si>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</si>
  <si>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</si>
  <si>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</si>
  <si>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</si>
  <si>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</si>
  <si>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</si>
  <si>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</si>
  <si>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</si>
  <si>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</si>
  <si>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</si>
  <si>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</si>
  <si>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</si>
  <si>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</si>
  <si>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</si>
  <si>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</si>
  <si>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</si>
  <si>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</si>
  <si>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</si>
  <si>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</si>
  <si>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</si>
  <si>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</si>
  <si>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</si>
  <si>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</si>
  <si>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</si>
  <si>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</si>
  <si>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</si>
  <si>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</si>
  <si>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</si>
  <si>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</si>
  <si>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</si>
  <si>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</si>
  <si>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</si>
  <si>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</si>
  <si>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</si>
  <si>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</si>
  <si>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</si>
  <si>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</si>
  <si>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</si>
  <si>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</si>
  <si>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</si>
  <si>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</si>
  <si>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</si>
  <si>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</si>
  <si>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</si>
  <si>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</si>
  <si>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</si>
  <si>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</si>
  <si>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</si>
  <si>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</si>
  <si>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</si>
  <si>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</si>
  <si>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</si>
  <si>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</si>
  <si>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</si>
  <si>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</si>
  <si>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</si>
  <si>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</si>
  <si>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</si>
  <si>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</si>
  <si>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</si>
  <si>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</si>
  <si>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</si>
  <si>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</si>
  <si>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</si>
  <si>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</si>
  <si>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</si>
  <si>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</si>
  <si>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</si>
  <si>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</si>
  <si>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</si>
  <si>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</si>
  <si>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</si>
  <si>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</si>
  <si>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</si>
  <si>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</si>
  <si>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</si>
  <si>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</si>
  <si>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</si>
  <si>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</si>
  <si>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</si>
  <si>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</si>
  <si>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</si>
  <si>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</si>
  <si>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</si>
  <si>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</si>
  <si>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</si>
  <si>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</si>
  <si>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</si>
  <si>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</si>
  <si>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</si>
  <si>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</si>
  <si>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</si>
  <si>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</si>
  <si>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</si>
  <si>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</si>
  <si>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</si>
  <si>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</si>
  <si>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</si>
  <si>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</si>
  <si>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</si>
  <si>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</si>
  <si>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</si>
  <si>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</si>
  <si>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</si>
  <si>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</si>
  <si>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</si>
  <si>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</si>
  <si>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</si>
  <si>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</si>
  <si>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</si>
  <si>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</si>
  <si>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</si>
  <si>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</si>
  <si>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</si>
  <si>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</si>
  <si>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</si>
  <si>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</si>
  <si>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</si>
  <si>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</si>
  <si>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</si>
  <si>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</si>
  <si>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</si>
  <si>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</si>
  <si>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</si>
  <si>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</si>
  <si>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</si>
  <si>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</si>
  <si>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</si>
  <si>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</si>
  <si>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</si>
  <si>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</si>
  <si>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</si>
  <si>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</si>
  <si>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</si>
  <si>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</si>
  <si>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</si>
  <si>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</si>
  <si>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</si>
  <si>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</si>
  <si>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</si>
  <si>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</si>
  <si>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</si>
  <si>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</si>
  <si>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</si>
  <si>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</si>
  <si>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</si>
  <si>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</si>
  <si>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</si>
  <si>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</si>
  <si>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</si>
  <si>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</si>
  <si>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</si>
  <si>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</si>
  <si>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</si>
  <si>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</si>
  <si>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</si>
  <si>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</si>
  <si>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</si>
  <si>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</si>
  <si>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</si>
  <si>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</si>
  <si>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</si>
  <si>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</si>
  <si>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</si>
  <si>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</si>
  <si>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</si>
  <si>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</si>
  <si>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</si>
  <si>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</si>
  <si>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</si>
  <si>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</si>
  <si>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</si>
  <si>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</si>
  <si>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</si>
  <si>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</si>
  <si>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</si>
  <si>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</si>
  <si>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</si>
  <si>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</si>
  <si>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</si>
  <si>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</si>
  <si>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</si>
  <si>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</si>
  <si>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</si>
  <si>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</si>
  <si>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</si>
  <si>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</si>
  <si>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</si>
  <si>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</si>
  <si>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</si>
  <si>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</si>
  <si>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</si>
  <si>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</si>
  <si>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</si>
  <si>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</si>
  <si>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</si>
  <si>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</si>
  <si>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</si>
  <si>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</si>
  <si>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</si>
  <si>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</si>
  <si>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</si>
  <si>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</si>
  <si>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</si>
  <si>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</si>
  <si>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</si>
  <si>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</si>
  <si>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</si>
  <si>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</si>
  <si>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</si>
  <si>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</si>
  <si>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</si>
  <si>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</si>
  <si>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</si>
  <si>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</si>
  <si>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</si>
  <si>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</si>
  <si>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</si>
  <si>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</si>
  <si>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</si>
  <si>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</si>
  <si>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</si>
  <si>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</si>
  <si>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</si>
  <si>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</si>
  <si>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</si>
  <si>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</si>
  <si>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</si>
  <si>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</si>
  <si>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</si>
  <si>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</si>
  <si>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</si>
  <si>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</si>
  <si>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</si>
  <si>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</si>
  <si>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</si>
  <si>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</si>
  <si>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</si>
  <si>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</si>
  <si>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</si>
  <si>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</si>
  <si>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</si>
  <si>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</si>
  <si>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</si>
  <si>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</si>
  <si>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</si>
  <si>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</si>
  <si>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</si>
  <si>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</si>
  <si>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</si>
  <si>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</si>
  <si>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</si>
  <si>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</si>
  <si>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</si>
  <si>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</si>
  <si>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</si>
  <si>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</si>
  <si>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</si>
  <si>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</si>
  <si>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</si>
  <si>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</si>
  <si>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</si>
  <si>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</si>
  <si>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</si>
  <si>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</si>
  <si>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</si>
  <si>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</si>
  <si>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</si>
  <si>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</si>
  <si>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</si>
  <si>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</si>
  <si>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</si>
  <si>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</si>
  <si>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</si>
  <si>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</si>
  <si>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</si>
  <si>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</si>
  <si>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</si>
  <si>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</si>
  <si>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</si>
  <si>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</si>
  <si>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</si>
  <si>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</si>
  <si>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</si>
  <si>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</si>
  <si>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</si>
  <si>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</si>
  <si>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</si>
  <si>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</si>
  <si>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</si>
  <si>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</si>
  <si>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</si>
  <si>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</si>
  <si>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</si>
  <si>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</si>
  <si>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</si>
  <si>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</si>
  <si>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</si>
  <si>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</si>
  <si>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</si>
  <si>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</si>
  <si>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</si>
  <si>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</si>
  <si>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</si>
  <si>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</si>
  <si>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</si>
  <si>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</si>
  <si>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</si>
  <si>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</si>
  <si>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</si>
  <si>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</si>
  <si>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</si>
  <si>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</si>
  <si>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</si>
  <si>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</si>
  <si>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</si>
  <si>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</si>
  <si>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</si>
  <si>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</si>
  <si>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</si>
  <si>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</si>
  <si>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</si>
  <si>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</si>
  <si>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</si>
  <si>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</si>
  <si>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</si>
  <si>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</si>
  <si>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</si>
  <si>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</si>
  <si>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</si>
  <si>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</si>
  <si>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</si>
  <si>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</si>
  <si>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</si>
  <si>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</si>
  <si>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</si>
  <si>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</si>
  <si>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</si>
  <si>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</si>
  <si>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</si>
  <si>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</si>
  <si>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</si>
  <si>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</si>
  <si>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</si>
  <si>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</si>
  <si>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</si>
  <si>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</si>
  <si>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</si>
  <si>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</si>
  <si>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</si>
  <si>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</si>
  <si>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</si>
  <si>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</si>
  <si>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</si>
  <si>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</si>
  <si>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</si>
  <si>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</si>
  <si>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</si>
  <si>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</si>
  <si>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</si>
  <si>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</si>
  <si>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</si>
  <si>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</si>
  <si>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</si>
  <si>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</si>
  <si>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</si>
  <si>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</si>
  <si>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</si>
  <si>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</si>
  <si>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</si>
  <si>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</si>
  <si>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</si>
  <si>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</si>
  <si>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</si>
  <si>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</si>
  <si>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</si>
  <si>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</si>
  <si>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</si>
  <si>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</si>
  <si>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</si>
  <si>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</si>
  <si>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</si>
  <si>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</si>
  <si>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</si>
  <si>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</si>
  <si>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</si>
  <si>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</si>
  <si>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</si>
  <si>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</si>
  <si>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</si>
  <si>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</si>
  <si>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</si>
  <si>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</si>
  <si>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</si>
  <si>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</si>
  <si>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</si>
  <si>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</si>
  <si>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</si>
  <si>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</si>
  <si>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</si>
  <si>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</si>
  <si>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</si>
  <si>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</si>
  <si>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</si>
  <si>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</si>
  <si>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</si>
  <si>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</si>
  <si>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</si>
  <si>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</si>
  <si>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</si>
  <si>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</si>
  <si>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</si>
  <si>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</si>
  <si>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</si>
  <si>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</si>
  <si>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</si>
  <si>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</si>
  <si>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</si>
  <si>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</si>
  <si>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</si>
  <si>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</si>
  <si>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</si>
  <si>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</si>
  <si>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</si>
  <si>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</si>
  <si>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</si>
  <si>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</si>
  <si>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</si>
  <si>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</si>
  <si>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</si>
  <si>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</si>
  <si>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</si>
  <si>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</si>
  <si>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</si>
  <si>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</si>
  <si>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</si>
  <si>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</si>
  <si>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</si>
  <si>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</si>
  <si>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</si>
  <si>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</si>
  <si>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</si>
  <si>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</si>
  <si>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</si>
  <si>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</si>
  <si>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</si>
  <si>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</si>
  <si>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</si>
  <si>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</si>
  <si>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</si>
  <si>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</si>
  <si>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</si>
  <si>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</si>
  <si>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</si>
  <si>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</si>
  <si>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</si>
  <si>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</si>
  <si>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</si>
  <si>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</si>
  <si>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</si>
  <si>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</si>
  <si>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</si>
  <si>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</si>
  <si>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</si>
  <si>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</si>
  <si>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</si>
  <si>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</si>
  <si>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</si>
  <si>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</si>
  <si>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</si>
  <si>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</si>
  <si>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</si>
  <si>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</si>
  <si>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</si>
  <si>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</si>
  <si>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</si>
  <si>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</si>
  <si>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</si>
  <si>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</si>
  <si>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</si>
  <si>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</si>
  <si>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</si>
  <si>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</si>
  <si>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</si>
  <si>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</si>
  <si>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</si>
  <si>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</si>
  <si>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</si>
  <si>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</si>
  <si>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</si>
  <si>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</si>
  <si>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</si>
  <si>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</si>
  <si>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</si>
  <si>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</si>
  <si>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</si>
  <si>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</si>
  <si>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</si>
  <si>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</si>
  <si>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</si>
  <si>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</si>
  <si>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</si>
  <si>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</si>
  <si>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</si>
  <si>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</si>
  <si>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</si>
  <si>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</si>
  <si>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</si>
  <si>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</si>
  <si>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</si>
  <si>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</si>
  <si>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</si>
  <si>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</si>
  <si>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</si>
  <si>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</si>
  <si>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</si>
  <si>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</si>
  <si>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</si>
  <si>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</si>
  <si>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</si>
  <si>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</si>
  <si>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</si>
  <si>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</si>
  <si>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</si>
  <si>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</si>
  <si>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</si>
  <si>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</si>
  <si>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</si>
  <si>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</si>
  <si>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</si>
  <si>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</si>
  <si>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</si>
  <si>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</si>
  <si>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</si>
  <si>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</si>
  <si>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</si>
  <si>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</si>
  <si>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</si>
  <si>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</si>
  <si>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</si>
  <si>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</si>
  <si>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</si>
  <si>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</si>
  <si>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</si>
  <si>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</si>
  <si>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</si>
  <si>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</si>
  <si>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</si>
  <si>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</si>
  <si>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</si>
  <si>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</si>
  <si>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</si>
  <si>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</si>
  <si>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</si>
  <si>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</si>
  <si>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</si>
  <si>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</si>
  <si>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</si>
  <si>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</si>
  <si>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</si>
  <si>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</si>
  <si>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</si>
  <si>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</si>
  <si>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</si>
  <si>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</si>
  <si>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</si>
  <si>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</si>
  <si>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</si>
  <si>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</si>
  <si>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</si>
  <si>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</si>
  <si>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</si>
  <si>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</si>
  <si>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</si>
  <si>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</si>
  <si>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</si>
  <si>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</si>
  <si>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</si>
  <si>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</si>
  <si>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</si>
  <si>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</si>
  <si>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</si>
  <si>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</si>
  <si>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</si>
  <si>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</si>
  <si>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</si>
  <si>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</si>
  <si>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</si>
  <si>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</si>
  <si>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</si>
  <si>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</si>
  <si>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</si>
  <si>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</si>
  <si>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</si>
  <si>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</si>
  <si>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</si>
  <si>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</si>
  <si>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</si>
  <si>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</si>
  <si>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</si>
  <si>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</si>
  <si>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</si>
  <si>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</si>
  <si>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</si>
  <si>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</si>
  <si>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</si>
  <si>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</si>
  <si>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</si>
  <si>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</si>
  <si>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</si>
  <si>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</si>
  <si>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</si>
  <si>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</si>
  <si>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</si>
  <si>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</si>
  <si>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</si>
  <si>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</si>
  <si>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</si>
  <si>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</si>
  <si>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</si>
  <si>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</si>
  <si>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</si>
  <si>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</si>
  <si>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</si>
  <si>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</si>
  <si>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</si>
  <si>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</si>
  <si>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</si>
  <si>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</si>
  <si>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</si>
  <si>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</si>
  <si>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</si>
  <si>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</si>
  <si>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</si>
  <si>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</si>
  <si>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</si>
  <si>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</si>
  <si>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</si>
  <si>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</si>
  <si>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</si>
  <si>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</si>
  <si>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</si>
  <si>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</si>
  <si>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</si>
  <si>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</si>
  <si>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</si>
  <si>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</si>
  <si>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</si>
  <si>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</si>
  <si>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</si>
  <si>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</si>
  <si>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</si>
  <si>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</si>
  <si>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</si>
  <si>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</si>
  <si>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</si>
  <si>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</si>
  <si>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</si>
  <si>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</si>
  <si>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</si>
  <si>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</si>
  <si>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</si>
  <si>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</si>
  <si>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</si>
  <si>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</si>
  <si>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</si>
  <si>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</si>
  <si>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</si>
  <si>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</si>
  <si>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</si>
  <si>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</si>
  <si>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</si>
  <si>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</si>
  <si>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</si>
  <si>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სს სილქ ბანკი</t>
  </si>
  <si>
    <t>ი. მანაგაძე</t>
  </si>
  <si>
    <t>ა.ხოროშვილი</t>
  </si>
  <si>
    <t>www.silkbank.ge</t>
  </si>
  <si>
    <t>ირაკლი მანაგაძე</t>
  </si>
  <si>
    <t>დამოუკიდებელი თავმჯდომარე</t>
  </si>
  <si>
    <t>ვასილ კენკიშვილი</t>
  </si>
  <si>
    <t>არადამოუკიდებელ წევრი</t>
  </si>
  <si>
    <t>არჩილ ლურსმანაშვილი</t>
  </si>
  <si>
    <t>მზია ქოქუაშვილი</t>
  </si>
  <si>
    <t>დამოუკიდებელი წევრი</t>
  </si>
  <si>
    <t>ნანა ჩხობაძე</t>
  </si>
  <si>
    <t>ალექსი ხოროშვილი</t>
  </si>
  <si>
    <t>გენერალური დირექტორი</t>
  </si>
  <si>
    <t>გიორგი ღიბრაძე</t>
  </si>
  <si>
    <t>იურიდიული დირექტორი</t>
  </si>
  <si>
    <t>ნათია მერაბიშვილი</t>
  </si>
  <si>
    <t>ოპერაციების მართვის დირექტორი</t>
  </si>
  <si>
    <t>ირაკლი ბენდელიანი</t>
  </si>
  <si>
    <t>ინფორმაციული ტექნოლოგიების დირექტორი</t>
  </si>
  <si>
    <t>გიორგი კალოიანი</t>
  </si>
  <si>
    <t>რისკების დირექტორი</t>
  </si>
  <si>
    <t>დავით ნინიძე</t>
  </si>
  <si>
    <t>პროდუქტებისა და ინოვაციების დირექტორი</t>
  </si>
  <si>
    <t>სილქ როუდ გრუპ ჰოლდინგ (მალტა) ლიმიტედ, მალტა</t>
  </si>
  <si>
    <t>შპს პარტომტა</t>
  </si>
  <si>
    <t>სს სილქ ჰოლდინგი</t>
  </si>
  <si>
    <t>გიორგი რამიშვილი</t>
  </si>
  <si>
    <t>ალექსი თოფურია</t>
  </si>
  <si>
    <t>დევიდ ფრანც ბორგერი, გერმანია</t>
  </si>
  <si>
    <t>აქციებით შეზღუდული კერძო კომპანია ბრეიტენბერგ პრაივიტ ლიმიტედ, სინგაპური</t>
  </si>
  <si>
    <t>2.1.1</t>
  </si>
  <si>
    <t xml:space="preserve"> ერკინ ტატიშევი, ყაზახეთი</t>
  </si>
  <si>
    <t>ალექსანდრე ხეთაგური</t>
  </si>
  <si>
    <t xml:space="preserve"> ცხრილი 9 (Capital), N15</t>
  </si>
  <si>
    <t xml:space="preserve"> ცხრილი 9 (Capital), N38</t>
  </si>
  <si>
    <t xml:space="preserve"> ცხრილი 9 (Capital), N2</t>
  </si>
  <si>
    <t xml:space="preserve"> ცხრილი 9 (Capital), N6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</si>
</sst>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s>
  <fonts count="16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6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68" fontId="26" fillId="36" borderId="0"/>
    <xf numFmtId="169" fontId="26" fillId="36" borderId="0"/>
    <xf numFmtId="168" fontId="26" fillId="36" borderId="0"/>
    <xf numFmtId="0" fontId="27" fillId="37"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0" fontId="32" fillId="38" borderId="0" applyNumberFormat="0" applyBorder="0" applyAlignment="0" applyProtection="0"/>
    <xf numFmtId="170" fontId="35"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1" fontId="37" fillId="0" borderId="0" applyFill="0" applyBorder="0" applyAlignment="0"/>
    <xf numFmtId="171" fontId="37"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2" fontId="37" fillId="0" borderId="0" applyFill="0" applyBorder="0" applyAlignment="0"/>
    <xf numFmtId="173" fontId="37" fillId="0" borderId="0" applyFill="0" applyBorder="0" applyAlignment="0"/>
    <xf numFmtId="174" fontId="37" fillId="0" borderId="0" applyFill="0" applyBorder="0" applyAlignment="0"/>
    <xf numFmtId="175"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9"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41" fillId="64" borderId="38" applyNumberFormat="0" applyAlignment="0" applyProtection="0"/>
    <xf numFmtId="0" fontId="42" fillId="9" borderId="33"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0" fontId="41"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0" fontId="42" fillId="9" borderId="33"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0" fontId="41"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2" fontId="37"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5" fillId="0" borderId="0"/>
    <xf numFmtId="14" fontId="46" fillId="0" borderId="0" applyFill="0" applyBorder="0" applyAlignment="0"/>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0" applyFont="0" applyFill="0" applyBorder="0" applyAlignment="0" applyProtection="0"/>
    <xf numFmtId="180"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0" fontId="48" fillId="0" borderId="0" applyNumberFormat="0" applyFill="0" applyBorder="0" applyAlignment="0" applyProtection="0"/>
    <xf numFmtId="168" fontId="2" fillId="0" borderId="0"/>
    <xf numFmtId="0" fontId="2" fillId="0" borderId="0"/>
    <xf numFmtId="168"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9" applyNumberFormat="0" applyAlignment="0" applyProtection="0">
      <alignment horizontal="left" vertical="center"/>
    </xf>
    <xf numFmtId="0" fontId="54" fillId="0" borderId="29" applyNumberFormat="0" applyAlignment="0" applyProtection="0">
      <alignment horizontal="left" vertical="center"/>
    </xf>
    <xf numFmtId="168" fontId="54" fillId="0" borderId="29" applyNumberFormat="0" applyAlignment="0" applyProtection="0">
      <alignment horizontal="left" vertical="center"/>
    </xf>
    <xf numFmtId="0" fontId="54" fillId="0" borderId="9">
      <alignment horizontal="left" vertical="center"/>
    </xf>
    <xf numFmtId="0" fontId="54" fillId="0" borderId="9">
      <alignment horizontal="left" vertical="center"/>
    </xf>
    <xf numFmtId="168" fontId="54" fillId="0" borderId="9">
      <alignment horizontal="left" vertical="center"/>
    </xf>
    <xf numFmtId="0" fontId="55" fillId="0" borderId="40" applyNumberFormat="0" applyFill="0" applyAlignment="0" applyProtection="0"/>
    <xf numFmtId="169" fontId="55" fillId="0" borderId="40" applyNumberFormat="0" applyFill="0" applyAlignment="0" applyProtection="0"/>
    <xf numFmtId="0"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0" fontId="55" fillId="0" borderId="40" applyNumberFormat="0" applyFill="0" applyAlignment="0" applyProtection="0"/>
    <xf numFmtId="0" fontId="56" fillId="0" borderId="41" applyNumberFormat="0" applyFill="0" applyAlignment="0" applyProtection="0"/>
    <xf numFmtId="169" fontId="56" fillId="0" borderId="41" applyNumberFormat="0" applyFill="0" applyAlignment="0" applyProtection="0"/>
    <xf numFmtId="0"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0" fontId="56" fillId="0" borderId="41" applyNumberFormat="0" applyFill="0" applyAlignment="0" applyProtection="0"/>
    <xf numFmtId="0" fontId="57" fillId="0" borderId="42" applyNumberFormat="0" applyFill="0" applyAlignment="0" applyProtection="0"/>
    <xf numFmtId="169"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0" fontId="57"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0" fontId="57" fillId="0" borderId="0" applyNumberFormat="0" applyFill="0" applyBorder="0" applyAlignment="0" applyProtection="0"/>
    <xf numFmtId="37" fontId="58" fillId="0" borderId="0"/>
    <xf numFmtId="168" fontId="59" fillId="0" borderId="0"/>
    <xf numFmtId="0" fontId="59" fillId="0" borderId="0"/>
    <xf numFmtId="168" fontId="59" fillId="0" borderId="0"/>
    <xf numFmtId="168" fontId="54" fillId="0" borderId="0"/>
    <xf numFmtId="0" fontId="54" fillId="0" borderId="0"/>
    <xf numFmtId="168" fontId="54"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4" fillId="0" borderId="0" applyNumberFormat="0" applyFill="0" applyBorder="0" applyAlignment="0" applyProtection="0">
      <alignment vertical="top"/>
      <protection locked="0"/>
    </xf>
    <xf numFmtId="169" fontId="64" fillId="0" borderId="0" applyNumberFormat="0" applyFill="0" applyBorder="0" applyAlignment="0" applyProtection="0">
      <alignment vertical="top"/>
      <protection locked="0"/>
    </xf>
    <xf numFmtId="168" fontId="64" fillId="0" borderId="0" applyNumberFormat="0" applyFill="0" applyBorder="0" applyAlignment="0" applyProtection="0">
      <alignment vertical="top"/>
      <protection locked="0"/>
    </xf>
    <xf numFmtId="168" fontId="65" fillId="0" borderId="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9"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0" fontId="66" fillId="42" borderId="37" applyNumberFormat="0" applyAlignment="0" applyProtection="0"/>
    <xf numFmtId="3" fontId="2" fillId="71" borderId="3" applyFont="0">
      <alignment horizontal="right" vertical="center"/>
      <protection locked="0"/>
    </xf>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69" fillId="0" borderId="43" applyNumberFormat="0" applyFill="0" applyAlignment="0" applyProtection="0"/>
    <xf numFmtId="0" fontId="70" fillId="0" borderId="32"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0" fontId="69" fillId="0" borderId="43"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0" fontId="69"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0" fontId="72" fillId="72" borderId="0" applyNumberFormat="0" applyBorder="0" applyAlignment="0" applyProtection="0"/>
    <xf numFmtId="1" fontId="75" fillId="0" borderId="0" applyProtection="0"/>
    <xf numFmtId="168" fontId="26" fillId="0" borderId="44"/>
    <xf numFmtId="169" fontId="26" fillId="0" borderId="44"/>
    <xf numFmtId="168" fontId="26"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6" fillId="0" borderId="0"/>
    <xf numFmtId="181" fontId="2"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0" fontId="77" fillId="0" borderId="0"/>
    <xf numFmtId="0" fontId="76" fillId="0" borderId="0"/>
    <xf numFmtId="179" fontId="28" fillId="0" borderId="0"/>
    <xf numFmtId="179" fontId="2" fillId="0" borderId="0"/>
    <xf numFmtId="179" fontId="2" fillId="0" borderId="0"/>
    <xf numFmtId="0" fontId="2" fillId="0" borderId="0"/>
    <xf numFmtId="0" fontId="2"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8" fillId="0" borderId="0"/>
    <xf numFmtId="0" fontId="28" fillId="0" borderId="0"/>
    <xf numFmtId="168"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68" fontId="28" fillId="0" borderId="0"/>
    <xf numFmtId="0" fontId="28" fillId="0" borderId="0"/>
    <xf numFmtId="0" fontId="28"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179" fontId="28" fillId="0" borderId="0"/>
    <xf numFmtId="179" fontId="28"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28" fillId="0" borderId="0"/>
    <xf numFmtId="179" fontId="28" fillId="0" borderId="0"/>
    <xf numFmtId="179" fontId="28"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79"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8"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28" fillId="0" borderId="0"/>
    <xf numFmtId="0" fontId="2" fillId="0" borderId="0"/>
    <xf numFmtId="0" fontId="27" fillId="0" borderId="0"/>
    <xf numFmtId="168" fontId="25" fillId="0" borderId="0"/>
    <xf numFmtId="0" fontId="2"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8" fillId="0" borderId="0"/>
    <xf numFmtId="0" fontId="28" fillId="0" borderId="0"/>
    <xf numFmtId="168" fontId="25" fillId="0" borderId="0"/>
    <xf numFmtId="0" fontId="65" fillId="0" borderId="0"/>
    <xf numFmtId="0" fontId="2" fillId="0" borderId="0"/>
    <xf numFmtId="168" fontId="25" fillId="0" borderId="0"/>
    <xf numFmtId="0" fontId="1"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179" fontId="2" fillId="0" borderId="0"/>
    <xf numFmtId="0" fontId="2" fillId="0" borderId="0"/>
    <xf numFmtId="179" fontId="2" fillId="0" borderId="0"/>
    <xf numFmtId="0" fontId="2" fillId="0" borderId="0"/>
    <xf numFmtId="179"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179"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79" fontId="2"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6" fillId="0" borderId="0"/>
    <xf numFmtId="0" fontId="8"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79" fontId="8" fillId="0" borderId="0"/>
    <xf numFmtId="0" fontId="26" fillId="0" borderId="0"/>
    <xf numFmtId="179"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6" fillId="0" borderId="0"/>
    <xf numFmtId="179" fontId="8"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68" fontId="26" fillId="0" borderId="0"/>
    <xf numFmtId="0" fontId="76"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68" fontId="8" fillId="0" borderId="0"/>
    <xf numFmtId="0" fontId="76" fillId="0" borderId="0"/>
    <xf numFmtId="168"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79"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79"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6"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179" fontId="26" fillId="0" borderId="0"/>
    <xf numFmtId="179" fontId="26"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4" fillId="0" borderId="0"/>
    <xf numFmtId="0" fontId="2" fillId="0" borderId="0"/>
    <xf numFmtId="0" fontId="76" fillId="0" borderId="0"/>
    <xf numFmtId="168" fontId="44"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2"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69"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68"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0" fillId="0" borderId="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168"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168" fontId="2" fillId="0" borderId="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169"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1"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2" fillId="0" borderId="0"/>
    <xf numFmtId="0" fontId="82" fillId="0" borderId="0"/>
    <xf numFmtId="168" fontId="82" fillId="0" borderId="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9"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25" fillId="0" borderId="0"/>
    <xf numFmtId="175" fontId="37" fillId="0" borderId="0" applyFont="0" applyFill="0" applyBorder="0" applyAlignment="0" applyProtection="0"/>
    <xf numFmtId="186"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xf numFmtId="0" fontId="2" fillId="0" borderId="0"/>
    <xf numFmtId="168" fontId="2" fillId="0" borderId="0"/>
    <xf numFmtId="187"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8" fillId="0" borderId="0"/>
    <xf numFmtId="0" fontId="25" fillId="0" borderId="0"/>
    <xf numFmtId="0" fontId="89" fillId="0" borderId="0"/>
    <xf numFmtId="0" fontId="89" fillId="0" borderId="0"/>
    <xf numFmtId="168" fontId="25" fillId="0" borderId="0"/>
    <xf numFmtId="168"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89" fontId="37" fillId="0" borderId="0" applyFill="0" applyBorder="0" applyAlignment="0"/>
    <xf numFmtId="190" fontId="37" fillId="0" borderId="0" applyFill="0" applyBorder="0" applyAlignment="0"/>
    <xf numFmtId="0" fontId="92" fillId="0" borderId="0">
      <alignment horizontal="center" vertical="top"/>
    </xf>
    <xf numFmtId="0" fontId="93" fillId="0" borderId="0" applyNumberFormat="0" applyFill="0" applyBorder="0" applyAlignment="0" applyProtection="0"/>
    <xf numFmtId="169" fontId="93" fillId="0" borderId="0" applyNumberFormat="0" applyFill="0" applyBorder="0" applyAlignment="0" applyProtection="0"/>
    <xf numFmtId="0"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0" fontId="93" fillId="0" borderId="0" applyNumberFormat="0" applyFill="0" applyBorder="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9"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25" fillId="0" borderId="48"/>
    <xf numFmtId="185" fontId="81"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6" fillId="0" borderId="0" applyFont="0" applyFill="0" applyBorder="0" applyAlignment="0" applyProtection="0"/>
    <xf numFmtId="192"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42" fontId="98" fillId="0" borderId="0" applyFont="0" applyFill="0" applyBorder="0" applyAlignment="0" applyProtection="0"/>
    <xf numFmtId="44"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9"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88" fontId="2" fillId="69" borderId="97" applyFont="0">
      <alignment horizontal="right" vertical="center"/>
    </xf>
    <xf numFmtId="3" fontId="2" fillId="69" borderId="97" applyFont="0">
      <alignment horizontal="right" vertical="center"/>
    </xf>
    <xf numFmtId="0" fontId="83"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9"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3" fontId="2" fillId="74" borderId="97" applyFont="0">
      <alignment horizontal="right" vertical="center"/>
      <protection locked="0"/>
    </xf>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3" fontId="2" fillId="71" borderId="97" applyFont="0">
      <alignment horizontal="right" vertical="center"/>
      <protection locked="0"/>
    </xf>
    <xf numFmtId="0" fontId="66"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9"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2" fillId="70" borderId="98" applyNumberFormat="0" applyFont="0" applyBorder="0" applyProtection="0">
      <alignment horizontal="left" vertical="center"/>
    </xf>
    <xf numFmtId="9" fontId="2" fillId="70" borderId="97" applyFont="0" applyProtection="0">
      <alignment horizontal="right" vertical="center"/>
    </xf>
    <xf numFmtId="3" fontId="2" fillId="70" borderId="97" applyFont="0" applyProtection="0">
      <alignment horizontal="right" vertical="center"/>
    </xf>
    <xf numFmtId="0" fontId="62" fillId="69" borderId="98" applyFont="0" applyBorder="0">
      <alignment horizontal="center" wrapText="1"/>
    </xf>
    <xf numFmtId="168" fontId="54" fillId="0" borderId="95">
      <alignment horizontal="left" vertical="center"/>
    </xf>
    <xf numFmtId="0" fontId="54" fillId="0" borderId="95">
      <alignment horizontal="left" vertical="center"/>
    </xf>
    <xf numFmtId="0" fontId="54" fillId="0" borderId="95">
      <alignment horizontal="left" vertical="center"/>
    </xf>
    <xf numFmtId="0" fontId="2" fillId="68" borderId="97" applyNumberFormat="0" applyFont="0" applyBorder="0" applyProtection="0">
      <alignment horizontal="center" vertical="center"/>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8"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9"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1" fillId="0" borderId="0"/>
    <xf numFmtId="169" fontId="26" fillId="36" borderId="0"/>
    <xf numFmtId="0" fontId="2" fillId="0" borderId="0">
      <alignment vertical="center"/>
    </xf>
    <xf numFmtId="166" fontId="1" fillId="0" borderId="0" applyFont="0" applyFill="0" applyBorder="0" applyAlignment="0" applyProtection="0"/>
    <xf numFmtId="0" fontId="129" fillId="0" borderId="0"/>
    <xf numFmtId="0" fontId="1" fillId="0" borderId="0"/>
    <xf numFmtId="0" fontId="1" fillId="0" borderId="0"/>
  </cellStyleXfs>
  <cellXfs count="952">
    <xf numFmtId="0" fontId="0" fillId="0" borderId="0" xfId="0"/>
    <xf numFmtId="0" fontId="4" fillId="0" borderId="0" xfId="0" applyFont="1"/>
    <xf numFmtId="0" fontId="0" fillId="0" borderId="0" xfId="0" applyAlignment="1">
      <alignment wrapText="1"/>
    </xf>
    <xf numFmtId="167" fontId="3" fillId="0" borderId="0" xfId="0" applyNumberFormat="1" applyFont="1" applyAlignment="1">
      <alignment horizontal="center"/>
    </xf>
    <xf numFmtId="167" fontId="0" fillId="0" borderId="0" xfId="0" applyNumberFormat="1" applyAlignment="1">
      <alignment horizontal="center"/>
    </xf>
    <xf numFmtId="167" fontId="5" fillId="0" borderId="0" xfId="0" applyNumberFormat="1" applyFont="1" applyAlignment="1">
      <alignment horizontal="center"/>
    </xf>
    <xf numFmtId="0" fontId="4" fillId="0" borderId="3" xfId="0" applyFont="1" applyBorder="1"/>
    <xf numFmtId="0" fontId="9" fillId="0" borderId="16" xfId="0" applyFont="1" applyBorder="1"/>
    <xf numFmtId="0" fontId="12" fillId="0" borderId="0" xfId="0" applyFont="1"/>
    <xf numFmtId="0" fontId="9" fillId="0" borderId="0" xfId="0" applyFont="1" applyAlignment="1">
      <alignment horizontal="right" wrapText="1"/>
    </xf>
    <xf numFmtId="0" fontId="9" fillId="0" borderId="19" xfId="0" applyFont="1" applyBorder="1" applyAlignment="1">
      <alignment vertical="center"/>
    </xf>
    <xf numFmtId="0" fontId="7" fillId="0" borderId="0" xfId="0" applyFont="1"/>
    <xf numFmtId="0" fontId="9" fillId="0" borderId="0" xfId="11" applyFont="1"/>
    <xf numFmtId="0" fontId="9" fillId="0" borderId="0" xfId="0" applyFont="1"/>
    <xf numFmtId="0" fontId="9" fillId="0" borderId="0" xfId="0" applyFont="1" applyAlignment="1">
      <alignment horizontal="right"/>
    </xf>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xf numFmtId="0" fontId="9" fillId="0" borderId="8" xfId="0" applyFont="1" applyBorder="1" applyAlignment="1">
      <alignment wrapText="1"/>
    </xf>
    <xf numFmtId="0" fontId="6" fillId="0" borderId="0" xfId="0" applyFont="1" applyAlignment="1">
      <alignment horizontal="center"/>
    </xf>
    <xf numFmtId="0" fontId="10" fillId="0" borderId="0" xfId="0" applyFont="1" applyAlignment="1">
      <alignment horizontal="center" wrapText="1"/>
    </xf>
    <xf numFmtId="0" fontId="13" fillId="0" borderId="8" xfId="0" applyFont="1" applyBorder="1" applyAlignment="1">
      <alignment wrapText="1"/>
    </xf>
    <xf numFmtId="0" fontId="13" fillId="0" borderId="25"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9"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Alignment="1">
      <alignment vertical="center" wrapText="1"/>
    </xf>
    <xf numFmtId="164" fontId="7" fillId="3" borderId="3"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164"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Protection="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Alignment="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3" xfId="0" applyFont="1" applyBorder="1"/>
    <xf numFmtId="0" fontId="20" fillId="0" borderId="22" xfId="0" applyFont="1" applyBorder="1" applyAlignment="1">
      <alignment horizontal="center" vertical="center" wrapText="1"/>
    </xf>
    <xf numFmtId="0" fontId="4" fillId="0" borderId="54" xfId="0" applyFont="1" applyBorder="1"/>
    <xf numFmtId="0" fontId="7" fillId="0" borderId="16" xfId="9" applyFont="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4" fontId="7" fillId="3" borderId="18" xfId="2" applyNumberFormat="1" applyFont="1" applyFill="1" applyBorder="1" applyAlignment="1" applyProtection="1">
      <alignment horizontal="center" vertical="center"/>
      <protection locked="0"/>
    </xf>
    <xf numFmtId="0" fontId="7" fillId="0" borderId="19" xfId="9" applyFont="1" applyBorder="1" applyAlignment="1" applyProtection="1">
      <alignment horizontal="center" vertical="center"/>
      <protection locked="0"/>
    </xf>
    <xf numFmtId="0" fontId="7" fillId="0" borderId="0" xfId="13" applyFont="1" applyAlignment="1" applyProtection="1">
      <alignment wrapText="1"/>
      <protection locked="0"/>
    </xf>
    <xf numFmtId="0" fontId="7" fillId="0" borderId="19" xfId="9" applyFont="1" applyBorder="1" applyAlignment="1" applyProtection="1">
      <alignment horizontal="center" vertical="center" wrapText="1"/>
      <protection locked="0"/>
    </xf>
    <xf numFmtId="0" fontId="15" fillId="35" borderId="23" xfId="13" applyFont="1" applyFill="1" applyBorder="1" applyAlignment="1" applyProtection="1">
      <alignment vertical="center" wrapText="1"/>
      <protection locked="0"/>
    </xf>
    <xf numFmtId="167" fontId="23" fillId="0" borderId="57" xfId="0" applyNumberFormat="1" applyFont="1" applyBorder="1" applyAlignment="1">
      <alignment horizontal="center"/>
    </xf>
    <xf numFmtId="167" fontId="19" fillId="0" borderId="57" xfId="0" applyNumberFormat="1" applyFont="1" applyBorder="1" applyAlignment="1">
      <alignment horizontal="center"/>
    </xf>
    <xf numFmtId="167" fontId="23" fillId="0" borderId="59" xfId="0" applyNumberFormat="1" applyFont="1" applyBorder="1" applyAlignment="1">
      <alignment horizontal="center"/>
    </xf>
    <xf numFmtId="167" fontId="23" fillId="0" borderId="60"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61" xfId="0" applyFont="1" applyBorder="1"/>
    <xf numFmtId="0" fontId="4" fillId="0" borderId="17" xfId="0" applyFont="1" applyBorder="1"/>
    <xf numFmtId="0" fontId="4" fillId="0" borderId="22" xfId="0" applyFont="1" applyBorder="1"/>
    <xf numFmtId="0" fontId="7" fillId="3" borderId="19" xfId="5" applyFont="1" applyFill="1" applyBorder="1" applyAlignment="1" applyProtection="1">
      <alignment horizontal="right" vertical="center"/>
      <protection locked="0"/>
    </xf>
    <xf numFmtId="0" fontId="15" fillId="3" borderId="23" xfId="16" applyFont="1" applyFill="1" applyBorder="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102" fillId="0" borderId="3" xfId="0" applyFont="1" applyBorder="1"/>
    <xf numFmtId="0" fontId="1" fillId="0" borderId="0" xfId="0" applyFont="1"/>
    <xf numFmtId="0" fontId="9" fillId="3" borderId="3" xfId="20960" applyFont="1" applyFill="1" applyBorder="1" applyAlignment="1">
      <alignment horizontal="left" wrapText="1" indent="1"/>
    </xf>
    <xf numFmtId="0" fontId="9" fillId="0" borderId="3" xfId="20960" applyFont="1" applyBorder="1" applyAlignment="1">
      <alignment horizontal="left" wrapText="1" indent="1"/>
    </xf>
    <xf numFmtId="0" fontId="103" fillId="0" borderId="3" xfId="20960" applyFont="1" applyBorder="1" applyAlignment="1">
      <alignment horizontal="center" vertical="center"/>
    </xf>
    <xf numFmtId="0" fontId="104" fillId="0" borderId="0" xfId="0" applyFont="1" applyAlignment="1">
      <alignment wrapText="1"/>
    </xf>
    <xf numFmtId="0" fontId="9" fillId="0" borderId="2" xfId="20960" applyFont="1" applyBorder="1" applyAlignment="1">
      <alignment horizontal="left" wrapText="1" indent="1"/>
    </xf>
    <xf numFmtId="0" fontId="15" fillId="0" borderId="17" xfId="11" applyFont="1" applyBorder="1" applyAlignment="1">
      <alignment horizontal="center" vertical="center"/>
    </xf>
    <xf numFmtId="0" fontId="9" fillId="0" borderId="0" xfId="11" applyFont="1" applyAlignment="1">
      <alignment horizontal="left"/>
    </xf>
    <xf numFmtId="0" fontId="18" fillId="0" borderId="0" xfId="11" applyFont="1" applyAlignment="1">
      <alignment horizontal="right"/>
    </xf>
    <xf numFmtId="0" fontId="0" fillId="0" borderId="16" xfId="0" applyBorder="1" applyAlignment="1">
      <alignment horizontal="center" vertical="center"/>
    </xf>
    <xf numFmtId="0" fontId="6" fillId="35" borderId="27" xfId="0" applyFont="1" applyFill="1" applyBorder="1" applyAlignment="1">
      <alignment wrapText="1"/>
    </xf>
    <xf numFmtId="0" fontId="4" fillId="0" borderId="9" xfId="0" applyFont="1" applyBorder="1" applyAlignment="1">
      <alignment vertical="center" wrapText="1"/>
    </xf>
    <xf numFmtId="0" fontId="6" fillId="35" borderId="9" xfId="0" applyFont="1" applyFill="1" applyBorder="1" applyAlignment="1">
      <alignment wrapText="1"/>
    </xf>
    <xf numFmtId="0" fontId="6" fillId="35" borderId="66" xfId="0" applyFont="1" applyFill="1" applyBorder="1" applyAlignment="1">
      <alignment wrapText="1"/>
    </xf>
    <xf numFmtId="0" fontId="15" fillId="0" borderId="0" xfId="11" applyFont="1" applyAlignment="1">
      <alignment horizontal="center" vertical="center" wrapText="1"/>
    </xf>
    <xf numFmtId="0" fontId="4" fillId="0" borderId="19"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Border="1" applyAlignment="1">
      <alignment vertical="center"/>
    </xf>
    <xf numFmtId="0" fontId="10" fillId="0" borderId="0" xfId="11" applyFont="1" applyAlignment="1">
      <alignment horizontal="center"/>
    </xf>
    <xf numFmtId="0" fontId="4" fillId="0" borderId="6" xfId="0" applyFont="1" applyBorder="1" applyAlignment="1">
      <alignment horizontal="center" vertical="center" wrapText="1"/>
    </xf>
    <xf numFmtId="0" fontId="18" fillId="0" borderId="0" xfId="0" applyFont="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7"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Border="1" applyAlignment="1">
      <alignment horizontal="center"/>
    </xf>
    <xf numFmtId="0" fontId="4" fillId="0" borderId="22" xfId="0" applyFont="1" applyBorder="1" applyAlignment="1">
      <alignment horizontal="center" vertical="center"/>
    </xf>
    <xf numFmtId="0" fontId="106" fillId="0" borderId="0" xfId="0" applyFont="1"/>
    <xf numFmtId="49" fontId="106" fillId="0" borderId="7" xfId="0" applyNumberFormat="1" applyFont="1" applyBorder="1" applyAlignment="1">
      <alignment horizontal="right" vertical="center"/>
    </xf>
    <xf numFmtId="49" fontId="106" fillId="0" borderId="74" xfId="0" applyNumberFormat="1" applyFont="1" applyBorder="1" applyAlignment="1">
      <alignment horizontal="right" vertical="center"/>
    </xf>
    <xf numFmtId="49" fontId="106" fillId="0" borderId="77" xfId="0" applyNumberFormat="1" applyFont="1" applyBorder="1" applyAlignment="1">
      <alignment horizontal="right" vertical="center"/>
    </xf>
    <xf numFmtId="49" fontId="106" fillId="0" borderId="82" xfId="0" applyNumberFormat="1" applyFont="1" applyBorder="1" applyAlignment="1">
      <alignment horizontal="right" vertical="center"/>
    </xf>
    <xf numFmtId="0" fontId="106" fillId="0" borderId="0" xfId="0" applyFont="1" applyAlignment="1">
      <alignment horizontal="left"/>
    </xf>
    <xf numFmtId="0" fontId="106" fillId="0" borderId="82" xfId="0" applyFont="1" applyBorder="1" applyAlignment="1">
      <alignment horizontal="right" vertical="center"/>
    </xf>
    <xf numFmtId="49" fontId="106" fillId="0" borderId="0" xfId="0" applyNumberFormat="1" applyFont="1" applyAlignment="1">
      <alignment horizontal="right" vertical="center"/>
    </xf>
    <xf numFmtId="0" fontId="106" fillId="0" borderId="0" xfId="0" applyFont="1" applyAlignment="1">
      <alignment vertical="center" wrapText="1"/>
    </xf>
    <xf numFmtId="0" fontId="106" fillId="0" borderId="0" xfId="0" applyFont="1" applyAlignment="1">
      <alignment horizontal="left" vertical="center" wrapText="1"/>
    </xf>
    <xf numFmtId="0" fontId="9" fillId="0" borderId="0" xfId="0" applyFont="1" applyAlignment="1">
      <alignment horizontal="left" wrapText="1"/>
    </xf>
    <xf numFmtId="0" fontId="9" fillId="0" borderId="1" xfId="11" applyFont="1" applyBorder="1"/>
    <xf numFmtId="0" fontId="15" fillId="0" borderId="1" xfId="11" applyFont="1" applyBorder="1" applyAlignment="1">
      <alignment horizontal="left" vertical="center"/>
    </xf>
    <xf numFmtId="0" fontId="7" fillId="3" borderId="3" xfId="20960" applyFont="1" applyFill="1" applyBorder="1" applyAlignment="1">
      <alignment horizontal="right" indent="1"/>
    </xf>
    <xf numFmtId="0" fontId="7" fillId="3" borderId="2" xfId="20960" applyFont="1" applyFill="1" applyBorder="1" applyAlignment="1">
      <alignment horizontal="right" indent="1"/>
    </xf>
    <xf numFmtId="193" fontId="9" fillId="2" borderId="23" xfId="0" applyNumberFormat="1" applyFont="1" applyFill="1" applyBorder="1" applyAlignment="1" applyProtection="1">
      <alignment vertical="center"/>
      <protection locked="0"/>
    </xf>
    <xf numFmtId="3" fontId="21" fillId="35" borderId="23" xfId="0" applyNumberFormat="1" applyFont="1" applyFill="1" applyBorder="1" applyAlignment="1">
      <alignment vertical="center" wrapText="1"/>
    </xf>
    <xf numFmtId="193" fontId="7" fillId="35" borderId="20" xfId="2" applyNumberFormat="1" applyFont="1" applyFill="1" applyBorder="1" applyAlignment="1" applyProtection="1">
      <alignment vertical="top"/>
    </xf>
    <xf numFmtId="193" fontId="7" fillId="3" borderId="20" xfId="2" applyNumberFormat="1" applyFont="1" applyFill="1" applyBorder="1" applyAlignment="1" applyProtection="1">
      <alignment vertical="top"/>
      <protection locked="0"/>
    </xf>
    <xf numFmtId="193" fontId="7" fillId="35" borderId="20" xfId="2" applyNumberFormat="1" applyFont="1" applyFill="1" applyBorder="1" applyAlignment="1" applyProtection="1">
      <alignment vertical="top" wrapText="1"/>
    </xf>
    <xf numFmtId="193" fontId="7" fillId="3" borderId="20" xfId="2" applyNumberFormat="1" applyFont="1" applyFill="1" applyBorder="1" applyAlignment="1" applyProtection="1">
      <alignment vertical="top" wrapText="1"/>
      <protection locked="0"/>
    </xf>
    <xf numFmtId="193" fontId="7" fillId="35" borderId="20" xfId="2" applyNumberFormat="1" applyFont="1" applyFill="1" applyBorder="1" applyAlignment="1" applyProtection="1">
      <alignment vertical="top" wrapText="1"/>
      <protection locked="0"/>
    </xf>
    <xf numFmtId="193" fontId="7" fillId="35" borderId="24" xfId="2" applyNumberFormat="1" applyFont="1" applyFill="1" applyBorder="1" applyAlignment="1" applyProtection="1">
      <alignment vertical="top" wrapText="1"/>
    </xf>
    <xf numFmtId="193" fontId="4" fillId="0" borderId="3" xfId="0" applyNumberFormat="1" applyFont="1" applyBorder="1"/>
    <xf numFmtId="193" fontId="4" fillId="35" borderId="23" xfId="0" applyNumberFormat="1" applyFont="1" applyFill="1" applyBorder="1"/>
    <xf numFmtId="193" fontId="4" fillId="35" borderId="50" xfId="0" applyNumberFormat="1" applyFont="1" applyFill="1" applyBorder="1"/>
    <xf numFmtId="193" fontId="4" fillId="35" borderId="22" xfId="0" applyNumberFormat="1" applyFont="1" applyFill="1" applyBorder="1"/>
    <xf numFmtId="193" fontId="4" fillId="35" borderId="24" xfId="0" applyNumberFormat="1" applyFont="1" applyFill="1" applyBorder="1"/>
    <xf numFmtId="193" fontId="4" fillId="35" borderId="51" xfId="0" applyNumberFormat="1" applyFont="1" applyFill="1" applyBorder="1"/>
    <xf numFmtId="0" fontId="4" fillId="0" borderId="26" xfId="0" applyFont="1" applyBorder="1" applyAlignment="1">
      <alignment horizontal="center" vertical="center"/>
    </xf>
    <xf numFmtId="193" fontId="4" fillId="0" borderId="8" xfId="0" applyNumberFormat="1" applyFont="1" applyBorder="1"/>
    <xf numFmtId="0" fontId="4" fillId="0" borderId="26" xfId="0" applyFont="1" applyBorder="1" applyAlignment="1">
      <alignment wrapText="1"/>
    </xf>
    <xf numFmtId="0" fontId="4" fillId="0" borderId="3" xfId="0" applyFont="1" applyBorder="1" applyAlignment="1">
      <alignment horizontal="center" vertical="center" wrapText="1"/>
    </xf>
    <xf numFmtId="9" fontId="107" fillId="0" borderId="3" xfId="0" applyNumberFormat="1" applyFont="1" applyBorder="1" applyAlignment="1">
      <alignment horizontal="center" vertical="center"/>
    </xf>
    <xf numFmtId="0" fontId="6" fillId="0" borderId="0" xfId="0" applyFont="1" applyAlignment="1">
      <alignment horizontal="center" wrapText="1"/>
    </xf>
    <xf numFmtId="9" fontId="4" fillId="0" borderId="20" xfId="20961" applyFont="1" applyBorder="1"/>
    <xf numFmtId="9" fontId="4" fillId="35" borderId="24" xfId="20961" applyFont="1" applyFill="1" applyBorder="1"/>
    <xf numFmtId="0" fontId="9" fillId="0" borderId="16" xfId="0" applyFont="1" applyBorder="1" applyAlignment="1">
      <alignment horizontal="right" vertical="center" wrapText="1"/>
    </xf>
    <xf numFmtId="0" fontId="7" fillId="0" borderId="17" xfId="0" applyFont="1" applyBorder="1" applyAlignment="1">
      <alignment vertical="center" wrapText="1"/>
    </xf>
    <xf numFmtId="169" fontId="26" fillId="36" borderId="0" xfId="20"/>
    <xf numFmtId="169" fontId="26" fillId="36" borderId="90" xfId="20" applyBorder="1"/>
    <xf numFmtId="0" fontId="4" fillId="0" borderId="7" xfId="0" applyFont="1" applyBorder="1" applyAlignment="1">
      <alignment vertical="center"/>
    </xf>
    <xf numFmtId="0" fontId="4" fillId="0" borderId="97" xfId="0" applyFont="1" applyBorder="1" applyAlignment="1">
      <alignment vertical="center"/>
    </xf>
    <xf numFmtId="0" fontId="6" fillId="0" borderId="97" xfId="0" applyFont="1" applyBorder="1" applyAlignment="1">
      <alignment vertical="center"/>
    </xf>
    <xf numFmtId="0" fontId="4" fillId="0" borderId="17" xfId="0" applyFont="1" applyBorder="1" applyAlignment="1">
      <alignment vertical="center"/>
    </xf>
    <xf numFmtId="0" fontId="4" fillId="0" borderId="92" xfId="0" applyFont="1" applyBorder="1" applyAlignment="1">
      <alignment vertical="center"/>
    </xf>
    <xf numFmtId="0" fontId="4" fillId="0" borderId="94" xfId="0" applyFont="1" applyBorder="1" applyAlignment="1">
      <alignment vertical="center"/>
    </xf>
    <xf numFmtId="0" fontId="4" fillId="0" borderId="16" xfId="0" applyFont="1" applyBorder="1" applyAlignment="1">
      <alignment horizontal="center" vertical="center"/>
    </xf>
    <xf numFmtId="0" fontId="4" fillId="0" borderId="105" xfId="0" applyFont="1" applyBorder="1" applyAlignment="1">
      <alignment horizontal="center" vertical="center"/>
    </xf>
    <xf numFmtId="0" fontId="4" fillId="0" borderId="107" xfId="0" applyFont="1" applyBorder="1" applyAlignment="1">
      <alignment horizontal="center" vertical="center"/>
    </xf>
    <xf numFmtId="169" fontId="26" fillId="36" borderId="29" xfId="20" applyBorder="1"/>
    <xf numFmtId="169" fontId="26" fillId="36" borderId="109" xfId="20" applyBorder="1"/>
    <xf numFmtId="169" fontId="26" fillId="36" borderId="99" xfId="20" applyBorder="1"/>
    <xf numFmtId="169" fontId="26" fillId="36" borderId="54" xfId="20" applyBorder="1"/>
    <xf numFmtId="0" fontId="4" fillId="3" borderId="61" xfId="0" applyFont="1" applyFill="1" applyBorder="1" applyAlignment="1">
      <alignment horizontal="center" vertical="center"/>
    </xf>
    <xf numFmtId="0" fontId="4" fillId="3" borderId="0" xfId="0" applyFont="1" applyFill="1" applyAlignment="1">
      <alignment vertical="center"/>
    </xf>
    <xf numFmtId="0" fontId="4" fillId="0" borderId="67" xfId="0" applyFont="1" applyBorder="1" applyAlignment="1">
      <alignment horizontal="center" vertical="center"/>
    </xf>
    <xf numFmtId="0" fontId="4" fillId="3" borderId="95" xfId="0" applyFont="1" applyFill="1" applyBorder="1" applyAlignment="1">
      <alignment vertical="center"/>
    </xf>
    <xf numFmtId="0" fontId="14" fillId="3" borderId="110" xfId="0" applyFont="1" applyFill="1" applyBorder="1" applyAlignment="1">
      <alignment horizontal="left"/>
    </xf>
    <xf numFmtId="0" fontId="14" fillId="3" borderId="111" xfId="0" applyFont="1" applyFill="1" applyBorder="1" applyAlignment="1">
      <alignment horizontal="left"/>
    </xf>
    <xf numFmtId="0" fontId="4" fillId="0" borderId="97" xfId="0" applyFont="1" applyBorder="1" applyAlignment="1">
      <alignment horizontal="center" vertical="center" wrapText="1"/>
    </xf>
    <xf numFmtId="0" fontId="106" fillId="0" borderId="84" xfId="0" applyFont="1" applyBorder="1" applyAlignment="1">
      <alignment horizontal="right" vertical="center"/>
    </xf>
    <xf numFmtId="0" fontId="4" fillId="0" borderId="112" xfId="0" applyFont="1" applyBorder="1" applyAlignment="1">
      <alignment horizontal="center" vertical="center" wrapText="1"/>
    </xf>
    <xf numFmtId="0" fontId="6" fillId="3" borderId="113" xfId="0" applyFont="1" applyFill="1" applyBorder="1" applyAlignment="1">
      <alignment vertical="center"/>
    </xf>
    <xf numFmtId="0" fontId="4" fillId="3" borderId="21" xfId="0" applyFont="1" applyFill="1" applyBorder="1" applyAlignment="1">
      <alignment vertical="center"/>
    </xf>
    <xf numFmtId="0" fontId="4" fillId="0" borderId="114" xfId="0" applyFont="1" applyBorder="1" applyAlignment="1">
      <alignment horizontal="center" vertical="center"/>
    </xf>
    <xf numFmtId="0" fontId="6" fillId="0" borderId="23" xfId="0" applyFont="1" applyBorder="1" applyAlignment="1">
      <alignment vertical="center"/>
    </xf>
    <xf numFmtId="169" fontId="26" fillId="36" borderId="25" xfId="20" applyBorder="1"/>
    <xf numFmtId="0" fontId="4" fillId="0" borderId="7" xfId="0" applyFont="1" applyBorder="1" applyAlignment="1">
      <alignment horizontal="center" vertical="center" wrapText="1"/>
    </xf>
    <xf numFmtId="0" fontId="4" fillId="0" borderId="62" xfId="0" applyFont="1" applyBorder="1" applyAlignment="1">
      <alignment horizontal="center" vertical="center" wrapText="1"/>
    </xf>
    <xf numFmtId="0" fontId="7" fillId="0" borderId="16" xfId="11" applyFont="1" applyBorder="1" applyAlignment="1">
      <alignment vertical="center"/>
    </xf>
    <xf numFmtId="0" fontId="7" fillId="0" borderId="17" xfId="11" applyFont="1" applyBorder="1" applyAlignment="1">
      <alignment vertical="center"/>
    </xf>
    <xf numFmtId="0" fontId="15" fillId="0" borderId="18" xfId="11" applyFont="1" applyBorder="1" applyAlignment="1">
      <alignment horizontal="center" vertical="center"/>
    </xf>
    <xf numFmtId="0" fontId="6" fillId="35" borderId="115" xfId="0" applyFont="1" applyFill="1" applyBorder="1" applyAlignment="1">
      <alignment vertical="center" wrapText="1"/>
    </xf>
    <xf numFmtId="0" fontId="7" fillId="0" borderId="0" xfId="0" applyFont="1" applyAlignment="1">
      <alignment wrapText="1"/>
    </xf>
    <xf numFmtId="0" fontId="6" fillId="35" borderId="17" xfId="0" applyFont="1" applyFill="1" applyBorder="1" applyAlignment="1">
      <alignment horizontal="center" vertical="center" wrapText="1"/>
    </xf>
    <xf numFmtId="0" fontId="6" fillId="35" borderId="18" xfId="0" applyFont="1" applyFill="1" applyBorder="1" applyAlignment="1">
      <alignment horizontal="center" vertical="center" wrapText="1"/>
    </xf>
    <xf numFmtId="0" fontId="6" fillId="35" borderId="114" xfId="0" applyFont="1" applyFill="1" applyBorder="1" applyAlignment="1">
      <alignment horizontal="left" vertical="center" wrapText="1"/>
    </xf>
    <xf numFmtId="0" fontId="6" fillId="35" borderId="97" xfId="0" applyFont="1" applyFill="1" applyBorder="1" applyAlignment="1">
      <alignment horizontal="left" vertical="center" wrapText="1"/>
    </xf>
    <xf numFmtId="0" fontId="6" fillId="35" borderId="112" xfId="0" applyFont="1" applyFill="1" applyBorder="1" applyAlignment="1">
      <alignment horizontal="left" vertical="center" wrapText="1"/>
    </xf>
    <xf numFmtId="0" fontId="4" fillId="0" borderId="114" xfId="0" applyFont="1" applyBorder="1" applyAlignment="1">
      <alignment horizontal="right" vertical="center" wrapText="1"/>
    </xf>
    <xf numFmtId="0" fontId="4" fillId="0" borderId="97" xfId="0" applyFont="1" applyBorder="1" applyAlignment="1">
      <alignment horizontal="left" vertical="center" wrapText="1"/>
    </xf>
    <xf numFmtId="0" fontId="109" fillId="0" borderId="114" xfId="0" applyFont="1" applyBorder="1" applyAlignment="1">
      <alignment horizontal="right" vertical="center" wrapText="1"/>
    </xf>
    <xf numFmtId="0" fontId="109" fillId="0" borderId="97" xfId="0" applyFont="1" applyBorder="1" applyAlignment="1">
      <alignment horizontal="left" vertical="center" wrapText="1"/>
    </xf>
    <xf numFmtId="0" fontId="6" fillId="0" borderId="114" xfId="0" applyFont="1" applyBorder="1" applyAlignment="1">
      <alignment horizontal="left" vertical="center" wrapText="1"/>
    </xf>
    <xf numFmtId="0" fontId="6" fillId="0" borderId="0" xfId="21410" applyFont="1" applyAlignment="1" applyProtection="1">
      <alignment horizontal="left" vertical="center"/>
      <protection locked="0"/>
    </xf>
    <xf numFmtId="0" fontId="4" fillId="0" borderId="0" xfId="0" applyFont="1" applyAlignment="1">
      <alignment horizontal="left" vertical="center"/>
    </xf>
    <xf numFmtId="0" fontId="109" fillId="0" borderId="0" xfId="0" applyFont="1" applyAlignment="1">
      <alignment horizontal="left" vertical="center"/>
    </xf>
    <xf numFmtId="49" fontId="110" fillId="0" borderId="22" xfId="5" applyNumberFormat="1" applyFont="1" applyBorder="1" applyAlignment="1" applyProtection="1">
      <alignment horizontal="left" vertical="center"/>
      <protection locked="0"/>
    </xf>
    <xf numFmtId="0" fontId="111" fillId="0" borderId="23" xfId="9" applyFont="1" applyBorder="1" applyAlignment="1" applyProtection="1">
      <alignment horizontal="left" vertical="center" wrapText="1"/>
      <protection locked="0"/>
    </xf>
    <xf numFmtId="0" fontId="20" fillId="0" borderId="114" xfId="0" applyFont="1" applyBorder="1" applyAlignment="1">
      <alignment horizontal="center" vertical="center" wrapText="1"/>
    </xf>
    <xf numFmtId="3" fontId="21" fillId="35" borderId="97" xfId="0" applyNumberFormat="1" applyFont="1" applyFill="1" applyBorder="1" applyAlignment="1">
      <alignment vertical="center" wrapText="1"/>
    </xf>
    <xf numFmtId="14" fontId="7" fillId="3" borderId="97" xfId="8" quotePrefix="1" applyNumberFormat="1" applyFont="1" applyFill="1" applyBorder="1" applyAlignment="1" applyProtection="1">
      <alignment horizontal="left" vertical="center" wrapText="1" indent="2"/>
      <protection locked="0"/>
    </xf>
    <xf numFmtId="14" fontId="7" fillId="3" borderId="97" xfId="8" quotePrefix="1" applyNumberFormat="1" applyFont="1" applyFill="1" applyBorder="1" applyAlignment="1" applyProtection="1">
      <alignment horizontal="left" vertical="center" wrapText="1" indent="3"/>
      <protection locked="0"/>
    </xf>
    <xf numFmtId="0" fontId="11" fillId="0" borderId="97" xfId="17" applyFill="1" applyBorder="1" applyAlignment="1" applyProtection="1"/>
    <xf numFmtId="49" fontId="109" fillId="0" borderId="114" xfId="0" applyNumberFormat="1" applyFont="1" applyBorder="1" applyAlignment="1">
      <alignment horizontal="right" vertical="center" wrapText="1"/>
    </xf>
    <xf numFmtId="0" fontId="7" fillId="3" borderId="97" xfId="20960" applyFont="1" applyFill="1" applyBorder="1"/>
    <xf numFmtId="0" fontId="103" fillId="0" borderId="97" xfId="20960" applyFont="1" applyBorder="1" applyAlignment="1">
      <alignment horizontal="center" vertical="center"/>
    </xf>
    <xf numFmtId="0" fontId="4" fillId="0" borderId="97" xfId="0" applyFont="1" applyBorder="1"/>
    <xf numFmtId="0" fontId="11" fillId="0" borderId="97" xfId="17" applyFill="1" applyBorder="1" applyAlignment="1" applyProtection="1">
      <alignment horizontal="left" vertical="center" wrapText="1"/>
    </xf>
    <xf numFmtId="49" fontId="109" fillId="0" borderId="97" xfId="0" applyNumberFormat="1" applyFont="1" applyBorder="1" applyAlignment="1">
      <alignment horizontal="right" vertical="center" wrapText="1"/>
    </xf>
    <xf numFmtId="0" fontId="11" fillId="0" borderId="97" xfId="17" applyFill="1" applyBorder="1" applyAlignment="1" applyProtection="1">
      <alignment horizontal="left" vertical="center"/>
    </xf>
    <xf numFmtId="10" fontId="6" fillId="35" borderId="97" xfId="0" applyNumberFormat="1" applyFont="1" applyFill="1" applyBorder="1" applyAlignment="1">
      <alignment horizontal="center" vertical="center" wrapText="1"/>
    </xf>
    <xf numFmtId="43" fontId="7" fillId="0" borderId="0" xfId="7" applyFont="1"/>
    <xf numFmtId="0" fontId="107"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4" xfId="0" applyFont="1" applyBorder="1" applyAlignment="1">
      <alignment horizontal="right" vertical="center" wrapText="1"/>
    </xf>
    <xf numFmtId="0" fontId="7" fillId="0" borderId="97" xfId="0" applyFont="1" applyBorder="1" applyAlignment="1">
      <alignment vertical="center" wrapText="1"/>
    </xf>
    <xf numFmtId="0" fontId="4" fillId="0" borderId="97" xfId="0" applyFont="1" applyBorder="1" applyAlignment="1">
      <alignment vertical="center" wrapText="1"/>
    </xf>
    <xf numFmtId="0" fontId="4" fillId="0" borderId="97" xfId="0" applyFont="1" applyBorder="1" applyAlignment="1">
      <alignment horizontal="left" vertical="center" wrapText="1" indent="2"/>
    </xf>
    <xf numFmtId="3" fontId="21" fillId="35" borderId="98" xfId="0" applyNumberFormat="1" applyFont="1" applyFill="1" applyBorder="1" applyAlignment="1">
      <alignment vertical="center" wrapText="1"/>
    </xf>
    <xf numFmtId="3" fontId="21" fillId="35" borderId="21" xfId="0" applyNumberFormat="1" applyFont="1" applyFill="1" applyBorder="1" applyAlignment="1">
      <alignment vertical="center" wrapText="1"/>
    </xf>
    <xf numFmtId="3" fontId="21" fillId="35" borderId="25" xfId="0" applyNumberFormat="1" applyFont="1" applyFill="1" applyBorder="1" applyAlignment="1">
      <alignment vertical="center" wrapText="1"/>
    </xf>
    <xf numFmtId="3" fontId="21" fillId="35" borderId="36" xfId="0" applyNumberFormat="1" applyFont="1" applyFill="1" applyBorder="1" applyAlignment="1">
      <alignment vertical="center" wrapText="1"/>
    </xf>
    <xf numFmtId="0" fontId="6" fillId="0" borderId="23" xfId="0" applyFont="1" applyBorder="1" applyAlignment="1">
      <alignment vertical="center" wrapText="1"/>
    </xf>
    <xf numFmtId="0" fontId="4" fillId="0" borderId="112" xfId="0" applyFont="1" applyBorder="1"/>
    <xf numFmtId="0" fontId="9" fillId="0" borderId="112" xfId="0" applyFont="1" applyBorder="1"/>
    <xf numFmtId="0" fontId="10" fillId="0" borderId="18" xfId="0" applyFont="1" applyBorder="1" applyAlignment="1">
      <alignment horizontal="center"/>
    </xf>
    <xf numFmtId="0" fontId="10" fillId="0" borderId="112" xfId="0" applyFont="1" applyBorder="1" applyAlignment="1">
      <alignment horizontal="center" vertical="center" wrapText="1"/>
    </xf>
    <xf numFmtId="0" fontId="2" fillId="0" borderId="17" xfId="0" applyFont="1" applyBorder="1" applyAlignment="1">
      <alignment horizontal="left" vertical="center" wrapText="1" indent="1"/>
    </xf>
    <xf numFmtId="0" fontId="2" fillId="0" borderId="18" xfId="0" applyFont="1" applyBorder="1" applyAlignment="1">
      <alignment horizontal="left" vertical="center" wrapText="1" indent="1"/>
    </xf>
    <xf numFmtId="0" fontId="9" fillId="0" borderId="114" xfId="0" applyFont="1" applyBorder="1" applyAlignment="1">
      <alignment horizontal="center" vertical="center" wrapText="1"/>
    </xf>
    <xf numFmtId="0" fontId="15" fillId="0" borderId="97" xfId="0" applyFont="1" applyBorder="1" applyAlignment="1">
      <alignment horizontal="center" vertical="center" wrapText="1"/>
    </xf>
    <xf numFmtId="0" fontId="16" fillId="0" borderId="97" xfId="0" applyFont="1" applyBorder="1" applyAlignment="1">
      <alignment horizontal="left" vertical="center" wrapText="1"/>
    </xf>
    <xf numFmtId="193" fontId="7" fillId="0" borderId="97" xfId="0" applyNumberFormat="1" applyFont="1" applyBorder="1" applyAlignment="1" applyProtection="1">
      <alignment vertical="center" wrapText="1"/>
      <protection locked="0"/>
    </xf>
    <xf numFmtId="193" fontId="4" fillId="0" borderId="97" xfId="0" applyNumberFormat="1" applyFont="1" applyBorder="1" applyAlignment="1" applyProtection="1">
      <alignment vertical="center" wrapText="1"/>
      <protection locked="0"/>
    </xf>
    <xf numFmtId="193" fontId="4" fillId="0" borderId="112" xfId="0" applyNumberFormat="1" applyFont="1" applyBorder="1" applyAlignment="1" applyProtection="1">
      <alignment vertical="center" wrapText="1"/>
      <protection locked="0"/>
    </xf>
    <xf numFmtId="193" fontId="7" fillId="0" borderId="97" xfId="0" applyNumberFormat="1" applyFont="1" applyBorder="1" applyAlignment="1" applyProtection="1">
      <alignment horizontal="right" vertical="center" wrapText="1"/>
      <protection locked="0"/>
    </xf>
    <xf numFmtId="0" fontId="9" fillId="2" borderId="114" xfId="0" applyFont="1" applyFill="1" applyBorder="1" applyAlignment="1">
      <alignment horizontal="right" vertical="center"/>
    </xf>
    <xf numFmtId="0" fontId="9" fillId="2" borderId="97" xfId="0" applyFont="1" applyFill="1" applyBorder="1" applyAlignment="1">
      <alignment vertical="center"/>
    </xf>
    <xf numFmtId="193" fontId="9" fillId="2" borderId="97" xfId="0" applyNumberFormat="1" applyFont="1" applyFill="1" applyBorder="1" applyAlignment="1" applyProtection="1">
      <alignment vertical="center"/>
      <protection locked="0"/>
    </xf>
    <xf numFmtId="193" fontId="17" fillId="2" borderId="97" xfId="0" applyNumberFormat="1" applyFont="1" applyFill="1" applyBorder="1" applyAlignment="1" applyProtection="1">
      <alignment vertical="center"/>
      <protection locked="0"/>
    </xf>
    <xf numFmtId="193" fontId="17" fillId="2" borderId="112" xfId="0" applyNumberFormat="1" applyFont="1" applyFill="1" applyBorder="1" applyAlignment="1" applyProtection="1">
      <alignment vertical="center"/>
      <protection locked="0"/>
    </xf>
    <xf numFmtId="193" fontId="9" fillId="2" borderId="112" xfId="0" applyNumberFormat="1" applyFont="1" applyFill="1" applyBorder="1" applyAlignment="1" applyProtection="1">
      <alignment vertical="center"/>
      <protection locked="0"/>
    </xf>
    <xf numFmtId="0" fontId="15" fillId="0" borderId="114" xfId="0" applyFont="1" applyBorder="1" applyAlignment="1">
      <alignment horizontal="center" vertical="center" wrapText="1"/>
    </xf>
    <xf numFmtId="14" fontId="4" fillId="0" borderId="0" xfId="0" applyNumberFormat="1" applyFont="1"/>
    <xf numFmtId="10" fontId="4" fillId="0" borderId="97" xfId="20961" applyNumberFormat="1" applyFont="1" applyFill="1" applyBorder="1" applyAlignment="1" applyProtection="1">
      <alignment horizontal="right" vertical="center" wrapText="1"/>
      <protection locked="0"/>
    </xf>
    <xf numFmtId="10" fontId="4" fillId="0" borderId="97" xfId="20961" applyNumberFormat="1" applyFont="1" applyBorder="1" applyAlignment="1" applyProtection="1">
      <alignment vertical="center" wrapText="1"/>
      <protection locked="0"/>
    </xf>
    <xf numFmtId="10" fontId="4" fillId="0" borderId="112" xfId="20961" applyNumberFormat="1" applyFont="1" applyBorder="1" applyAlignment="1" applyProtection="1">
      <alignment vertical="center" wrapText="1"/>
      <protection locked="0"/>
    </xf>
    <xf numFmtId="0" fontId="4" fillId="3" borderId="53" xfId="0" applyFont="1" applyFill="1" applyBorder="1"/>
    <xf numFmtId="0" fontId="4" fillId="3" borderId="117" xfId="0" applyFont="1" applyFill="1" applyBorder="1" applyAlignment="1">
      <alignment wrapText="1"/>
    </xf>
    <xf numFmtId="0" fontId="4" fillId="3" borderId="118" xfId="0" applyFont="1" applyFill="1" applyBorder="1"/>
    <xf numFmtId="0" fontId="6" fillId="3" borderId="11" xfId="0" applyFont="1" applyFill="1" applyBorder="1" applyAlignment="1">
      <alignment horizontal="center" wrapText="1"/>
    </xf>
    <xf numFmtId="0" fontId="4" fillId="0" borderId="97" xfId="0" applyFont="1" applyBorder="1" applyAlignment="1">
      <alignment horizontal="center"/>
    </xf>
    <xf numFmtId="0" fontId="4" fillId="3" borderId="61" xfId="0" applyFont="1" applyFill="1" applyBorder="1"/>
    <xf numFmtId="0" fontId="6" fillId="3" borderId="0" xfId="0" applyFont="1" applyFill="1" applyAlignment="1">
      <alignment horizontal="center" wrapText="1"/>
    </xf>
    <xf numFmtId="0" fontId="4" fillId="3" borderId="0" xfId="0" applyFont="1" applyFill="1" applyAlignment="1">
      <alignment horizontal="center"/>
    </xf>
    <xf numFmtId="0" fontId="4" fillId="3" borderId="90" xfId="0" applyFont="1" applyFill="1" applyBorder="1" applyAlignment="1">
      <alignment horizontal="center" vertical="center" wrapText="1"/>
    </xf>
    <xf numFmtId="0" fontId="4" fillId="0" borderId="114" xfId="0" applyFont="1" applyBorder="1"/>
    <xf numFmtId="0" fontId="4" fillId="0" borderId="97" xfId="0" applyFont="1" applyBorder="1" applyAlignment="1">
      <alignment wrapText="1"/>
    </xf>
    <xf numFmtId="164" fontId="4" fillId="0" borderId="97" xfId="7" applyNumberFormat="1" applyFont="1" applyBorder="1"/>
    <xf numFmtId="164" fontId="4" fillId="0" borderId="112" xfId="7" applyNumberFormat="1" applyFont="1" applyBorder="1"/>
    <xf numFmtId="0" fontId="14" fillId="0" borderId="97" xfId="0" applyFont="1" applyBorder="1" applyAlignment="1">
      <alignment horizontal="left" wrapText="1" indent="2"/>
    </xf>
    <xf numFmtId="169" fontId="26" fillId="36" borderId="97" xfId="20" applyBorder="1"/>
    <xf numFmtId="164" fontId="4" fillId="0" borderId="97" xfId="7" applyNumberFormat="1" applyFont="1" applyBorder="1" applyAlignment="1">
      <alignment vertical="center"/>
    </xf>
    <xf numFmtId="0" fontId="6" fillId="0" borderId="114" xfId="0" applyFont="1" applyBorder="1"/>
    <xf numFmtId="0" fontId="6" fillId="0" borderId="97" xfId="0" applyFont="1" applyBorder="1" applyAlignment="1">
      <alignment wrapText="1"/>
    </xf>
    <xf numFmtId="164" fontId="6" fillId="0" borderId="112" xfId="7" applyNumberFormat="1" applyFont="1" applyBorder="1"/>
    <xf numFmtId="0" fontId="3" fillId="3" borderId="61"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90" xfId="7" applyNumberFormat="1" applyFont="1" applyFill="1" applyBorder="1"/>
    <xf numFmtId="164" fontId="4" fillId="0" borderId="97" xfId="7" applyNumberFormat="1" applyFont="1" applyFill="1" applyBorder="1"/>
    <xf numFmtId="164" fontId="4" fillId="0" borderId="97" xfId="7" applyNumberFormat="1" applyFont="1" applyFill="1" applyBorder="1" applyAlignment="1">
      <alignment vertical="center"/>
    </xf>
    <xf numFmtId="0" fontId="14" fillId="0" borderId="97"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90" xfId="0" applyFont="1" applyFill="1" applyBorder="1"/>
    <xf numFmtId="0" fontId="6" fillId="0" borderId="22" xfId="0" applyFont="1" applyBorder="1"/>
    <xf numFmtId="0" fontId="6" fillId="0" borderId="23" xfId="0" applyFont="1" applyBorder="1" applyAlignment="1">
      <alignment wrapText="1"/>
    </xf>
    <xf numFmtId="169" fontId="26" fillId="36" borderId="115" xfId="20" applyBorder="1"/>
    <xf numFmtId="10" fontId="6" fillId="0" borderId="24" xfId="20961" applyNumberFormat="1" applyFont="1" applyBorder="1"/>
    <xf numFmtId="0" fontId="9" fillId="2" borderId="105" xfId="0" applyFont="1" applyFill="1" applyBorder="1" applyAlignment="1">
      <alignment horizontal="right" vertical="center"/>
    </xf>
    <xf numFmtId="0" fontId="9" fillId="2" borderId="92" xfId="0" applyFont="1" applyFill="1" applyBorder="1" applyAlignment="1">
      <alignment vertical="center"/>
    </xf>
    <xf numFmtId="193" fontId="9" fillId="2" borderId="92" xfId="0" applyNumberFormat="1" applyFont="1" applyFill="1" applyBorder="1" applyAlignment="1" applyProtection="1">
      <alignment vertical="center"/>
      <protection locked="0"/>
    </xf>
    <xf numFmtId="193" fontId="17" fillId="2" borderId="92" xfId="0" applyNumberFormat="1" applyFont="1" applyFill="1" applyBorder="1" applyAlignment="1" applyProtection="1">
      <alignment vertical="center"/>
      <protection locked="0"/>
    </xf>
    <xf numFmtId="193" fontId="17" fillId="2" borderId="106" xfId="0" applyNumberFormat="1" applyFont="1" applyFill="1" applyBorder="1" applyAlignment="1" applyProtection="1">
      <alignment vertical="center"/>
      <protection locked="0"/>
    </xf>
    <xf numFmtId="0" fontId="9" fillId="0" borderId="97" xfId="0" applyFont="1" applyBorder="1" applyAlignment="1">
      <alignment horizontal="left" vertical="center" wrapText="1"/>
    </xf>
    <xf numFmtId="0" fontId="6" fillId="3" borderId="0" xfId="0" applyFont="1" applyFill="1" applyAlignment="1">
      <alignment horizontal="center"/>
    </xf>
    <xf numFmtId="0" fontId="106" fillId="0" borderId="84" xfId="0" applyFont="1" applyBorder="1" applyAlignment="1">
      <alignment horizontal="left" vertical="center"/>
    </xf>
    <xf numFmtId="0" fontId="106" fillId="0" borderId="82" xfId="0" applyFont="1" applyBorder="1" applyAlignment="1">
      <alignment vertical="center" wrapText="1"/>
    </xf>
    <xf numFmtId="0" fontId="106" fillId="0" borderId="82" xfId="0" applyFont="1" applyBorder="1" applyAlignment="1">
      <alignment horizontal="left" vertical="center" wrapText="1"/>
    </xf>
    <xf numFmtId="0" fontId="116" fillId="0" borderId="0" xfId="11" applyFont="1"/>
    <xf numFmtId="0" fontId="117" fillId="0" borderId="0" xfId="0" applyFont="1"/>
    <xf numFmtId="0" fontId="118" fillId="0" borderId="0" xfId="11" applyFont="1"/>
    <xf numFmtId="14" fontId="117" fillId="0" borderId="0" xfId="0" applyNumberFormat="1" applyFont="1"/>
    <xf numFmtId="0" fontId="117" fillId="0" borderId="0" xfId="0" applyFont="1" applyAlignment="1">
      <alignment wrapText="1"/>
    </xf>
    <xf numFmtId="0" fontId="120" fillId="0" borderId="0" xfId="0" applyFont="1"/>
    <xf numFmtId="0" fontId="117" fillId="0" borderId="0" xfId="0" applyFont="1" applyAlignment="1">
      <alignment horizontal="left"/>
    </xf>
    <xf numFmtId="0" fontId="119" fillId="0" borderId="128" xfId="0" applyFont="1" applyBorder="1" applyAlignment="1">
      <alignment horizontal="left" vertical="center" wrapText="1"/>
    </xf>
    <xf numFmtId="0" fontId="125" fillId="0" borderId="0" xfId="0" applyFont="1"/>
    <xf numFmtId="49" fontId="106" fillId="0" borderId="97" xfId="0" applyNumberFormat="1" applyFont="1" applyBorder="1" applyAlignment="1">
      <alignment horizontal="right" vertical="center"/>
    </xf>
    <xf numFmtId="0" fontId="126" fillId="0" borderId="0" xfId="0" applyFont="1"/>
    <xf numFmtId="0" fontId="117" fillId="0" borderId="0" xfId="0" applyFont="1" applyAlignment="1">
      <alignment horizontal="left" indent="1"/>
    </xf>
    <xf numFmtId="0" fontId="117" fillId="0" borderId="0" xfId="0" applyFont="1" applyAlignment="1">
      <alignment horizontal="left" indent="2"/>
    </xf>
    <xf numFmtId="49" fontId="117" fillId="0" borderId="0" xfId="0" applyNumberFormat="1" applyFont="1" applyAlignment="1">
      <alignment horizontal="left" indent="3"/>
    </xf>
    <xf numFmtId="49" fontId="117" fillId="0" borderId="0" xfId="0" applyNumberFormat="1" applyFont="1" applyAlignment="1">
      <alignment horizontal="left" indent="1"/>
    </xf>
    <xf numFmtId="49" fontId="117" fillId="0" borderId="0" xfId="0" applyNumberFormat="1" applyFont="1" applyAlignment="1">
      <alignment horizontal="left" wrapText="1" indent="2"/>
    </xf>
    <xf numFmtId="49" fontId="117" fillId="0" borderId="0" xfId="0" applyNumberFormat="1" applyFont="1" applyAlignment="1">
      <alignment horizontal="left" wrapText="1" indent="3"/>
    </xf>
    <xf numFmtId="0" fontId="117" fillId="0" borderId="0" xfId="0" applyFont="1" applyAlignment="1">
      <alignment horizontal="left" wrapText="1" indent="1"/>
    </xf>
    <xf numFmtId="0" fontId="117" fillId="0" borderId="0" xfId="0" applyFont="1" applyAlignment="1">
      <alignment horizontal="left" vertical="top" wrapText="1"/>
    </xf>
    <xf numFmtId="193" fontId="7" fillId="3" borderId="112" xfId="2" applyNumberFormat="1" applyFont="1" applyFill="1" applyBorder="1" applyAlignment="1" applyProtection="1">
      <alignment vertical="top" wrapText="1"/>
      <protection locked="0"/>
    </xf>
    <xf numFmtId="0" fontId="9" fillId="0" borderId="97" xfId="0" applyFont="1" applyBorder="1" applyAlignment="1">
      <alignment horizontal="center" vertical="center" wrapText="1"/>
    </xf>
    <xf numFmtId="0" fontId="3" fillId="0" borderId="97" xfId="0" applyFont="1" applyBorder="1" applyAlignment="1">
      <alignment horizontal="center" vertical="center"/>
    </xf>
    <xf numFmtId="0" fontId="130" fillId="3" borderId="97" xfId="21414" applyFont="1" applyFill="1" applyBorder="1" applyAlignment="1">
      <alignment horizontal="left" vertical="center" wrapText="1"/>
    </xf>
    <xf numFmtId="0" fontId="131" fillId="0" borderId="97" xfId="21414" applyFont="1" applyBorder="1" applyAlignment="1">
      <alignment horizontal="left" vertical="center" wrapText="1" indent="1"/>
    </xf>
    <xf numFmtId="0" fontId="132" fillId="3" borderId="97" xfId="21414" applyFont="1" applyFill="1" applyBorder="1" applyAlignment="1">
      <alignment horizontal="left" vertical="center" wrapText="1"/>
    </xf>
    <xf numFmtId="0" fontId="131" fillId="3" borderId="97" xfId="21414" applyFont="1" applyFill="1" applyBorder="1" applyAlignment="1">
      <alignment horizontal="left" vertical="center" wrapText="1" indent="1"/>
    </xf>
    <xf numFmtId="0" fontId="130" fillId="0" borderId="135" xfId="0" applyFont="1" applyBorder="1" applyAlignment="1">
      <alignment horizontal="left" vertical="center" wrapText="1"/>
    </xf>
    <xf numFmtId="0" fontId="132" fillId="0" borderId="135" xfId="0" applyFont="1" applyBorder="1" applyAlignment="1">
      <alignment horizontal="left" vertical="center" wrapText="1"/>
    </xf>
    <xf numFmtId="0" fontId="133" fillId="3" borderId="135" xfId="0" applyFont="1" applyFill="1" applyBorder="1" applyAlignment="1">
      <alignment horizontal="left" vertical="center" wrapText="1" indent="1"/>
    </xf>
    <xf numFmtId="0" fontId="132" fillId="3" borderId="135" xfId="0" applyFont="1" applyFill="1" applyBorder="1" applyAlignment="1">
      <alignment horizontal="left" vertical="center" wrapText="1"/>
    </xf>
    <xf numFmtId="0" fontId="132" fillId="3" borderId="136" xfId="0" applyFont="1" applyFill="1" applyBorder="1" applyAlignment="1">
      <alignment horizontal="left" vertical="center" wrapText="1"/>
    </xf>
    <xf numFmtId="0" fontId="133" fillId="0" borderId="135" xfId="0" applyFont="1" applyBorder="1" applyAlignment="1">
      <alignment horizontal="left" vertical="center" wrapText="1" indent="1"/>
    </xf>
    <xf numFmtId="0" fontId="133" fillId="0" borderId="97" xfId="21414" applyFont="1" applyBorder="1" applyAlignment="1">
      <alignment horizontal="left" vertical="center" wrapText="1" indent="1"/>
    </xf>
    <xf numFmtId="0" fontId="132" fillId="0" borderId="97" xfId="21414" applyFont="1" applyBorder="1" applyAlignment="1">
      <alignment horizontal="left" vertical="center" wrapText="1"/>
    </xf>
    <xf numFmtId="0" fontId="134" fillId="0" borderId="97" xfId="21414" applyFont="1" applyBorder="1" applyAlignment="1">
      <alignment horizontal="center" vertical="center" wrapText="1"/>
    </xf>
    <xf numFmtId="0" fontId="132" fillId="3" borderId="137" xfId="0" applyFont="1" applyFill="1" applyBorder="1" applyAlignment="1">
      <alignment horizontal="left" vertical="center" wrapText="1"/>
    </xf>
    <xf numFmtId="0" fontId="131" fillId="3" borderId="138" xfId="21414" applyFont="1" applyFill="1" applyBorder="1" applyAlignment="1">
      <alignment horizontal="left" vertical="center" wrapText="1" indent="1"/>
    </xf>
    <xf numFmtId="0" fontId="131" fillId="3" borderId="135" xfId="0" applyFont="1" applyFill="1" applyBorder="1" applyAlignment="1">
      <alignment horizontal="left" vertical="center" wrapText="1" indent="1"/>
    </xf>
    <xf numFmtId="0" fontId="131" fillId="0" borderId="138" xfId="21414" applyFont="1" applyBorder="1" applyAlignment="1">
      <alignment horizontal="left" vertical="center" wrapText="1" indent="1"/>
    </xf>
    <xf numFmtId="0" fontId="131" fillId="0" borderId="135" xfId="0" applyFont="1" applyBorder="1" applyAlignment="1">
      <alignment horizontal="left" vertical="center" wrapText="1" indent="1"/>
    </xf>
    <xf numFmtId="0" fontId="131" fillId="0" borderId="136" xfId="0" applyFont="1" applyBorder="1" applyAlignment="1">
      <alignment horizontal="left" vertical="center" wrapText="1" indent="1"/>
    </xf>
    <xf numFmtId="0" fontId="132" fillId="0" borderId="138" xfId="21414" applyFont="1" applyBorder="1" applyAlignment="1">
      <alignment horizontal="left" vertical="center" wrapText="1"/>
    </xf>
    <xf numFmtId="0" fontId="132" fillId="3" borderId="138" xfId="21414" applyFont="1" applyFill="1" applyBorder="1" applyAlignment="1">
      <alignment horizontal="left" vertical="center" wrapText="1"/>
    </xf>
    <xf numFmtId="0" fontId="134" fillId="0" borderId="138" xfId="21414" applyFont="1" applyBorder="1" applyAlignment="1">
      <alignment horizontal="center" vertical="center" wrapText="1"/>
    </xf>
    <xf numFmtId="0" fontId="135" fillId="0" borderId="138" xfId="0" applyFont="1" applyBorder="1" applyAlignment="1">
      <alignment horizontal="left"/>
    </xf>
    <xf numFmtId="0" fontId="132" fillId="0" borderId="138" xfId="0" applyFont="1" applyBorder="1" applyAlignment="1">
      <alignment horizontal="left" vertical="center" wrapText="1"/>
    </xf>
    <xf numFmtId="0" fontId="0" fillId="0" borderId="0" xfId="0" applyAlignment="1">
      <alignment horizontal="left" vertical="center"/>
    </xf>
    <xf numFmtId="0" fontId="9" fillId="0" borderId="138" xfId="0" applyFont="1" applyBorder="1" applyAlignment="1">
      <alignment horizontal="center" vertical="center" wrapText="1"/>
    </xf>
    <xf numFmtId="0" fontId="132" fillId="0" borderId="143" xfId="0" applyFont="1" applyBorder="1" applyAlignment="1">
      <alignment horizontal="justify" vertical="center" wrapText="1"/>
    </xf>
    <xf numFmtId="0" fontId="131" fillId="0" borderId="137" xfId="0" applyFont="1" applyBorder="1" applyAlignment="1">
      <alignment horizontal="left" vertical="center" wrapText="1" indent="1"/>
    </xf>
    <xf numFmtId="0" fontId="132" fillId="0" borderId="135" xfId="0" applyFont="1" applyBorder="1" applyAlignment="1">
      <alignment horizontal="justify" vertical="center" wrapText="1"/>
    </xf>
    <xf numFmtId="0" fontId="130" fillId="0" borderId="135" xfId="0" applyFont="1" applyBorder="1" applyAlignment="1">
      <alignment horizontal="justify" vertical="center" wrapText="1"/>
    </xf>
    <xf numFmtId="0" fontId="132" fillId="3" borderId="135" xfId="0" applyFont="1" applyFill="1" applyBorder="1" applyAlignment="1">
      <alignment horizontal="justify" vertical="center" wrapText="1"/>
    </xf>
    <xf numFmtId="0" fontId="132" fillId="0" borderId="136" xfId="0" applyFont="1" applyBorder="1" applyAlignment="1">
      <alignment horizontal="justify" vertical="center" wrapText="1"/>
    </xf>
    <xf numFmtId="0" fontId="132" fillId="0" borderId="137" xfId="0" applyFont="1" applyBorder="1" applyAlignment="1">
      <alignment horizontal="justify" vertical="center" wrapText="1"/>
    </xf>
    <xf numFmtId="0" fontId="132" fillId="0" borderId="138" xfId="21414" applyFont="1" applyBorder="1" applyAlignment="1">
      <alignment horizontal="justify" vertical="center" wrapText="1"/>
    </xf>
    <xf numFmtId="0" fontId="133" fillId="0" borderId="129" xfId="0" applyFont="1" applyBorder="1" applyAlignment="1">
      <alignment horizontal="left" vertical="center" wrapText="1" indent="1"/>
    </xf>
    <xf numFmtId="0" fontId="130" fillId="0" borderId="135" xfId="0" applyFont="1" applyBorder="1" applyAlignment="1">
      <alignment vertical="center" wrapText="1"/>
    </xf>
    <xf numFmtId="0" fontId="132" fillId="0" borderId="135" xfId="0" applyFont="1" applyBorder="1" applyAlignment="1">
      <alignment vertical="center" wrapText="1"/>
    </xf>
    <xf numFmtId="0" fontId="132" fillId="0" borderId="138" xfId="21414" applyFont="1" applyBorder="1" applyAlignment="1">
      <alignment vertical="center" wrapText="1"/>
    </xf>
    <xf numFmtId="0" fontId="9" fillId="0" borderId="112" xfId="0" applyFont="1" applyBorder="1" applyAlignment="1">
      <alignment horizontal="center" vertical="center" wrapText="1"/>
    </xf>
    <xf numFmtId="0" fontId="0" fillId="0" borderId="138" xfId="0" applyBorder="1" applyAlignment="1">
      <alignment horizontal="center"/>
    </xf>
    <xf numFmtId="0" fontId="15" fillId="0" borderId="138" xfId="0" applyFont="1" applyBorder="1" applyAlignment="1">
      <alignment vertical="center" wrapText="1"/>
    </xf>
    <xf numFmtId="0" fontId="7" fillId="0" borderId="138" xfId="0" applyFont="1" applyBorder="1" applyAlignment="1">
      <alignment horizontal="left" vertical="center" wrapText="1" indent="1"/>
    </xf>
    <xf numFmtId="0" fontId="3" fillId="0" borderId="138" xfId="0" applyFont="1" applyBorder="1" applyAlignment="1">
      <alignment vertical="center"/>
    </xf>
    <xf numFmtId="0" fontId="136" fillId="0" borderId="138" xfId="0" applyFont="1" applyBorder="1" applyAlignment="1" applyProtection="1">
      <alignment horizontal="left" vertical="center" indent="1"/>
      <protection locked="0"/>
    </xf>
    <xf numFmtId="0" fontId="137" fillId="0" borderId="138" xfId="0" applyFont="1" applyBorder="1" applyAlignment="1" applyProtection="1">
      <alignment horizontal="left" vertical="center" indent="3"/>
      <protection locked="0"/>
    </xf>
    <xf numFmtId="0" fontId="138" fillId="0" borderId="138" xfId="0" applyFont="1" applyBorder="1" applyAlignment="1" applyProtection="1">
      <alignment horizontal="left" vertical="center" indent="3"/>
      <protection locked="0"/>
    </xf>
    <xf numFmtId="0" fontId="3" fillId="0" borderId="138" xfId="0" applyFont="1" applyBorder="1"/>
    <xf numFmtId="0" fontId="0" fillId="0" borderId="0" xfId="0" applyAlignment="1">
      <alignment horizontal="center"/>
    </xf>
    <xf numFmtId="193" fontId="9" fillId="0" borderId="0" xfId="0" applyNumberFormat="1" applyFont="1" applyAlignment="1">
      <alignment horizontal="right"/>
    </xf>
    <xf numFmtId="49" fontId="106" fillId="0" borderId="138" xfId="0" applyNumberFormat="1" applyFont="1" applyBorder="1" applyAlignment="1">
      <alignment horizontal="right" vertical="center"/>
    </xf>
    <xf numFmtId="0" fontId="0" fillId="0" borderId="138" xfId="0" applyBorder="1" applyAlignment="1">
      <alignment horizontal="center" vertical="center"/>
    </xf>
    <xf numFmtId="167" fontId="22" fillId="0" borderId="55" xfId="0" applyNumberFormat="1" applyFont="1" applyBorder="1" applyAlignment="1">
      <alignment horizontal="center"/>
    </xf>
    <xf numFmtId="167" fontId="18" fillId="0" borderId="57" xfId="0" applyNumberFormat="1" applyFont="1" applyBorder="1" applyAlignment="1">
      <alignment horizontal="center"/>
    </xf>
    <xf numFmtId="0" fontId="120" fillId="0" borderId="138" xfId="0" applyFont="1" applyBorder="1"/>
    <xf numFmtId="49" fontId="122" fillId="0" borderId="138" xfId="5" applyNumberFormat="1" applyFont="1" applyBorder="1" applyAlignment="1" applyProtection="1">
      <alignment horizontal="right" vertical="center"/>
      <protection locked="0"/>
    </xf>
    <xf numFmtId="0" fontId="121" fillId="3" borderId="138" xfId="13" applyFont="1" applyFill="1" applyBorder="1" applyAlignment="1" applyProtection="1">
      <alignment horizontal="left" vertical="center" wrapText="1"/>
      <protection locked="0"/>
    </xf>
    <xf numFmtId="49" fontId="121" fillId="3" borderId="138" xfId="5" applyNumberFormat="1" applyFont="1" applyFill="1" applyBorder="1" applyAlignment="1" applyProtection="1">
      <alignment horizontal="right" vertical="center"/>
      <protection locked="0"/>
    </xf>
    <xf numFmtId="0" fontId="121" fillId="0" borderId="138" xfId="13" applyFont="1" applyBorder="1" applyAlignment="1" applyProtection="1">
      <alignment horizontal="left" vertical="center" wrapText="1"/>
      <protection locked="0"/>
    </xf>
    <xf numFmtId="49" fontId="121" fillId="0" borderId="138" xfId="5" applyNumberFormat="1" applyFont="1" applyBorder="1" applyAlignment="1" applyProtection="1">
      <alignment horizontal="right" vertical="center"/>
      <protection locked="0"/>
    </xf>
    <xf numFmtId="0" fontId="123" fillId="0" borderId="138" xfId="13" applyFont="1" applyBorder="1" applyAlignment="1" applyProtection="1">
      <alignment horizontal="left" vertical="center" wrapText="1"/>
      <protection locked="0"/>
    </xf>
    <xf numFmtId="0" fontId="120" fillId="0" borderId="138" xfId="0" applyFont="1" applyBorder="1" applyAlignment="1">
      <alignment horizontal="center" vertical="center" wrapText="1"/>
    </xf>
    <xf numFmtId="0" fontId="116" fillId="0" borderId="146" xfId="0" applyFont="1" applyBorder="1"/>
    <xf numFmtId="0" fontId="116" fillId="0" borderId="146" xfId="0" applyFont="1" applyBorder="1" applyAlignment="1">
      <alignment horizontal="left" indent="8"/>
    </xf>
    <xf numFmtId="0" fontId="116" fillId="0" borderId="146" xfId="0" applyFont="1" applyBorder="1" applyAlignment="1">
      <alignment wrapText="1"/>
    </xf>
    <xf numFmtId="0" fontId="119" fillId="0" borderId="146" xfId="0" applyFont="1" applyBorder="1"/>
    <xf numFmtId="49" fontId="122" fillId="0" borderId="146" xfId="5" applyNumberFormat="1" applyFont="1" applyBorder="1" applyAlignment="1" applyProtection="1">
      <alignment horizontal="right" vertical="center" wrapText="1"/>
      <protection locked="0"/>
    </xf>
    <xf numFmtId="49" fontId="121" fillId="3" borderId="146" xfId="5" applyNumberFormat="1" applyFont="1" applyFill="1" applyBorder="1" applyAlignment="1" applyProtection="1">
      <alignment horizontal="right" vertical="center" wrapText="1"/>
      <protection locked="0"/>
    </xf>
    <xf numFmtId="49" fontId="121" fillId="0" borderId="146" xfId="5" applyNumberFormat="1" applyFont="1" applyBorder="1" applyAlignment="1" applyProtection="1">
      <alignment horizontal="right" vertical="center" wrapText="1"/>
      <protection locked="0"/>
    </xf>
    <xf numFmtId="0" fontId="116" fillId="0" borderId="146" xfId="0" applyFont="1" applyBorder="1" applyAlignment="1">
      <alignment horizontal="center" vertical="center" wrapText="1"/>
    </xf>
    <xf numFmtId="0" fontId="116" fillId="0" borderId="147" xfId="0" applyFont="1" applyBorder="1" applyAlignment="1">
      <alignment horizontal="center" vertical="center" wrapText="1"/>
    </xf>
    <xf numFmtId="0" fontId="116" fillId="0" borderId="146" xfId="0" applyFont="1" applyBorder="1" applyAlignment="1">
      <alignment horizontal="center" vertical="center"/>
    </xf>
    <xf numFmtId="0" fontId="116" fillId="0" borderId="0" xfId="0" applyFont="1"/>
    <xf numFmtId="0" fontId="116" fillId="0" borderId="0" xfId="0" applyFont="1" applyAlignment="1">
      <alignment wrapText="1"/>
    </xf>
    <xf numFmtId="14" fontId="116" fillId="0" borderId="0" xfId="0" applyNumberFormat="1" applyFont="1"/>
    <xf numFmtId="0" fontId="116" fillId="0" borderId="146" xfId="0" applyFont="1" applyBorder="1" applyAlignment="1">
      <alignment horizontal="left" vertical="center" wrapText="1"/>
    </xf>
    <xf numFmtId="0" fontId="119" fillId="0" borderId="146" xfId="0" applyFont="1" applyBorder="1" applyAlignment="1">
      <alignment horizontal="left" wrapText="1" indent="1"/>
    </xf>
    <xf numFmtId="0" fontId="119" fillId="0" borderId="146" xfId="0" applyFont="1" applyBorder="1" applyAlignment="1">
      <alignment horizontal="left" vertical="center" indent="1"/>
    </xf>
    <xf numFmtId="0" fontId="116" fillId="0" borderId="146" xfId="0" applyFont="1" applyBorder="1" applyAlignment="1">
      <alignment horizontal="left" wrapText="1" indent="1"/>
    </xf>
    <xf numFmtId="0" fontId="116" fillId="0" borderId="146" xfId="0" applyFont="1" applyBorder="1" applyAlignment="1">
      <alignment horizontal="left" indent="1"/>
    </xf>
    <xf numFmtId="0" fontId="116" fillId="0" borderId="146" xfId="0" applyFont="1" applyBorder="1" applyAlignment="1">
      <alignment horizontal="left" wrapText="1" indent="4"/>
    </xf>
    <xf numFmtId="0" fontId="116" fillId="0" borderId="146" xfId="0" applyFont="1" applyBorder="1" applyAlignment="1">
      <alignment horizontal="left" indent="3"/>
    </xf>
    <xf numFmtId="0" fontId="119" fillId="0" borderId="146" xfId="0" applyFont="1" applyBorder="1" applyAlignment="1">
      <alignment horizontal="left" indent="1"/>
    </xf>
    <xf numFmtId="0" fontId="120" fillId="0" borderId="146" xfId="0" applyFont="1" applyBorder="1" applyAlignment="1">
      <alignment horizontal="center" vertical="center" wrapText="1"/>
    </xf>
    <xf numFmtId="0" fontId="116" fillId="78" borderId="146" xfId="0" applyFont="1" applyFill="1" applyBorder="1"/>
    <xf numFmtId="0" fontId="119" fillId="0" borderId="7" xfId="0" applyFont="1" applyBorder="1"/>
    <xf numFmtId="0" fontId="116" fillId="0" borderId="146" xfId="0" applyFont="1" applyBorder="1" applyAlignment="1">
      <alignment horizontal="left" wrapText="1" indent="2"/>
    </xf>
    <xf numFmtId="0" fontId="116" fillId="0" borderId="146" xfId="0" applyFont="1" applyBorder="1" applyAlignment="1">
      <alignment horizontal="left" wrapText="1"/>
    </xf>
    <xf numFmtId="0" fontId="119" fillId="80" borderId="146" xfId="0" applyFont="1" applyFill="1" applyBorder="1"/>
    <xf numFmtId="0" fontId="116" fillId="0" borderId="146" xfId="0" applyFont="1" applyBorder="1" applyAlignment="1">
      <alignment horizontal="center"/>
    </xf>
    <xf numFmtId="0" fontId="116" fillId="0" borderId="0" xfId="0" applyFont="1" applyAlignment="1">
      <alignment horizontal="center" vertical="center"/>
    </xf>
    <xf numFmtId="0" fontId="116" fillId="0" borderId="7"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52" xfId="0" applyFont="1" applyBorder="1" applyAlignment="1">
      <alignment wrapText="1"/>
    </xf>
    <xf numFmtId="0" fontId="116" fillId="0" borderId="7" xfId="0" applyFont="1" applyBorder="1" applyAlignment="1">
      <alignment wrapText="1"/>
    </xf>
    <xf numFmtId="0" fontId="116" fillId="0" borderId="0" xfId="0" applyFont="1" applyAlignment="1">
      <alignment horizontal="center" vertical="center" wrapText="1"/>
    </xf>
    <xf numFmtId="0" fontId="116" fillId="0" borderId="145" xfId="0" applyFont="1" applyBorder="1" applyAlignment="1">
      <alignment horizontal="center" vertical="center" wrapText="1"/>
    </xf>
    <xf numFmtId="0" fontId="116" fillId="0" borderId="148" xfId="0" applyFont="1" applyBorder="1" applyAlignment="1">
      <alignment horizontal="center" vertical="center" wrapText="1"/>
    </xf>
    <xf numFmtId="0" fontId="116" fillId="0" borderId="144" xfId="0" applyFont="1" applyBorder="1" applyAlignment="1">
      <alignment horizontal="center" vertical="center" wrapText="1"/>
    </xf>
    <xf numFmtId="49" fontId="116" fillId="0" borderId="152" xfId="0" applyNumberFormat="1" applyFont="1" applyBorder="1" applyAlignment="1">
      <alignment horizontal="left" wrapText="1" indent="1"/>
    </xf>
    <xf numFmtId="0" fontId="116" fillId="0" borderId="154" xfId="0" applyFont="1" applyBorder="1" applyAlignment="1">
      <alignment horizontal="left" wrapText="1" indent="1"/>
    </xf>
    <xf numFmtId="49" fontId="116" fillId="0" borderId="155" xfId="0" applyNumberFormat="1" applyFont="1" applyBorder="1" applyAlignment="1">
      <alignment horizontal="left" wrapText="1" indent="1"/>
    </xf>
    <xf numFmtId="0" fontId="116" fillId="0" borderId="156" xfId="0" applyFont="1" applyBorder="1" applyAlignment="1">
      <alignment horizontal="left" wrapText="1" indent="1"/>
    </xf>
    <xf numFmtId="49" fontId="116" fillId="0" borderId="156" xfId="0" applyNumberFormat="1" applyFont="1" applyBorder="1" applyAlignment="1">
      <alignment horizontal="left" wrapText="1" indent="3"/>
    </xf>
    <xf numFmtId="49" fontId="116" fillId="0" borderId="155" xfId="0" applyNumberFormat="1" applyFont="1" applyBorder="1" applyAlignment="1">
      <alignment horizontal="left" wrapText="1" indent="3"/>
    </xf>
    <xf numFmtId="49" fontId="116" fillId="0" borderId="156" xfId="0" applyNumberFormat="1" applyFont="1" applyBorder="1" applyAlignment="1">
      <alignment horizontal="left" wrapText="1" indent="2"/>
    </xf>
    <xf numFmtId="49" fontId="116" fillId="0" borderId="155" xfId="0" applyNumberFormat="1" applyFont="1" applyBorder="1" applyAlignment="1">
      <alignment horizontal="left" wrapText="1" indent="2"/>
    </xf>
    <xf numFmtId="49" fontId="116" fillId="0" borderId="155" xfId="0" applyNumberFormat="1" applyFont="1" applyBorder="1" applyAlignment="1">
      <alignment horizontal="left" vertical="top" wrapText="1" indent="2"/>
    </xf>
    <xf numFmtId="49" fontId="116" fillId="0" borderId="155" xfId="0" applyNumberFormat="1" applyFont="1" applyBorder="1" applyAlignment="1">
      <alignment horizontal="left" indent="1"/>
    </xf>
    <xf numFmtId="0" fontId="116" fillId="0" borderId="156" xfId="0" applyFont="1" applyBorder="1" applyAlignment="1">
      <alignment horizontal="left" indent="1"/>
    </xf>
    <xf numFmtId="49" fontId="116" fillId="0" borderId="156" xfId="0" applyNumberFormat="1" applyFont="1" applyBorder="1" applyAlignment="1">
      <alignment horizontal="left" indent="1"/>
    </xf>
    <xf numFmtId="49" fontId="116" fillId="0" borderId="156" xfId="0" applyNumberFormat="1" applyFont="1" applyBorder="1" applyAlignment="1">
      <alignment horizontal="left" indent="3"/>
    </xf>
    <xf numFmtId="49" fontId="116" fillId="0" borderId="155" xfId="0" applyNumberFormat="1" applyFont="1" applyBorder="1" applyAlignment="1">
      <alignment horizontal="left" indent="3"/>
    </xf>
    <xf numFmtId="0" fontId="116" fillId="0" borderId="156" xfId="0" applyFont="1" applyBorder="1" applyAlignment="1">
      <alignment horizontal="left" indent="2"/>
    </xf>
    <xf numFmtId="0" fontId="116" fillId="0" borderId="155" xfId="0" applyFont="1" applyBorder="1" applyAlignment="1">
      <alignment horizontal="left" indent="2"/>
    </xf>
    <xf numFmtId="0" fontId="116" fillId="0" borderId="155" xfId="0" applyFont="1" applyBorder="1" applyAlignment="1">
      <alignment horizontal="left" indent="1"/>
    </xf>
    <xf numFmtId="0" fontId="119" fillId="0" borderId="62" xfId="0" applyFont="1" applyBorder="1"/>
    <xf numFmtId="0" fontId="116" fillId="0" borderId="67" xfId="0" applyFont="1" applyBorder="1"/>
    <xf numFmtId="0" fontId="116" fillId="0" borderId="0" xfId="0" applyFont="1" applyAlignment="1">
      <alignment horizontal="left"/>
    </xf>
    <xf numFmtId="0" fontId="119" fillId="0" borderId="146" xfId="0" applyFont="1" applyBorder="1" applyAlignment="1">
      <alignment horizontal="left" vertical="center" wrapText="1"/>
    </xf>
    <xf numFmtId="0" fontId="9" fillId="0" borderId="0" xfId="0" applyFont="1" applyAlignment="1">
      <alignment wrapText="1"/>
    </xf>
    <xf numFmtId="0" fontId="121" fillId="0" borderId="146" xfId="0" applyFont="1" applyBorder="1"/>
    <xf numFmtId="0" fontId="119" fillId="0" borderId="146" xfId="0" applyFont="1" applyBorder="1" applyAlignment="1">
      <alignment horizontal="center" vertical="center" wrapText="1"/>
    </xf>
    <xf numFmtId="0" fontId="121" fillId="0" borderId="0" xfId="0" applyFont="1" applyAlignment="1">
      <alignment horizontal="center" vertical="center"/>
    </xf>
    <xf numFmtId="0" fontId="121" fillId="0" borderId="0" xfId="0" applyFont="1"/>
    <xf numFmtId="0" fontId="139" fillId="0" borderId="0" xfId="0" applyFont="1"/>
    <xf numFmtId="0" fontId="116" fillId="0" borderId="133" xfId="0" applyFont="1" applyBorder="1" applyAlignment="1">
      <alignment horizontal="left" vertical="center" wrapText="1" indent="1" readingOrder="1"/>
    </xf>
    <xf numFmtId="0" fontId="121" fillId="0" borderId="146" xfId="0" applyFont="1" applyBorder="1" applyAlignment="1">
      <alignment horizontal="left" indent="3"/>
    </xf>
    <xf numFmtId="0" fontId="119" fillId="0" borderId="146" xfId="0" applyFont="1" applyBorder="1" applyAlignment="1">
      <alignment vertical="center" wrapText="1" readingOrder="1"/>
    </xf>
    <xf numFmtId="0" fontId="121" fillId="0" borderId="146" xfId="0" applyFont="1" applyBorder="1" applyAlignment="1">
      <alignment horizontal="left" indent="2"/>
    </xf>
    <xf numFmtId="0" fontId="116" fillId="0" borderId="134" xfId="0" applyFont="1" applyBorder="1" applyAlignment="1">
      <alignment vertical="center" wrapText="1" readingOrder="1"/>
    </xf>
    <xf numFmtId="0" fontId="121" fillId="0" borderId="147" xfId="0" applyFont="1" applyBorder="1" applyAlignment="1">
      <alignment horizontal="left" indent="2"/>
    </xf>
    <xf numFmtId="0" fontId="116" fillId="0" borderId="133" xfId="0" applyFont="1" applyBorder="1" applyAlignment="1">
      <alignment vertical="center" wrapText="1" readingOrder="1"/>
    </xf>
    <xf numFmtId="0" fontId="116" fillId="0" borderId="132" xfId="0" applyFont="1" applyBorder="1" applyAlignment="1">
      <alignment vertical="center" wrapText="1" readingOrder="1"/>
    </xf>
    <xf numFmtId="0" fontId="139" fillId="0" borderId="7" xfId="0" applyFont="1" applyBorder="1"/>
    <xf numFmtId="0" fontId="106" fillId="0" borderId="146" xfId="0" applyFont="1" applyBorder="1" applyAlignment="1">
      <alignment vertical="center" wrapText="1"/>
    </xf>
    <xf numFmtId="0" fontId="106" fillId="0" borderId="146" xfId="0" applyFont="1" applyBorder="1" applyAlignment="1">
      <alignment horizontal="left" vertical="center" wrapText="1"/>
    </xf>
    <xf numFmtId="0" fontId="106" fillId="0" borderId="146" xfId="0" applyFont="1" applyBorder="1" applyAlignment="1">
      <alignment horizontal="left" indent="2"/>
    </xf>
    <xf numFmtId="0" fontId="106" fillId="0" borderId="146" xfId="0" applyFont="1" applyBorder="1" applyAlignment="1">
      <alignment horizontal="left" vertical="center" indent="1"/>
    </xf>
    <xf numFmtId="0" fontId="106" fillId="0" borderId="146" xfId="0" applyFont="1" applyBorder="1" applyAlignment="1">
      <alignment horizontal="left" vertical="center" wrapText="1" indent="1"/>
    </xf>
    <xf numFmtId="0" fontId="106" fillId="0" borderId="146" xfId="0" applyFont="1" applyBorder="1" applyAlignment="1">
      <alignment horizontal="right" vertical="center"/>
    </xf>
    <xf numFmtId="49" fontId="106" fillId="0" borderId="146" xfId="0" applyNumberFormat="1" applyFont="1" applyBorder="1" applyAlignment="1">
      <alignment horizontal="right" vertical="center"/>
    </xf>
    <xf numFmtId="49" fontId="106" fillId="0" borderId="146" xfId="0" applyNumberFormat="1" applyFont="1" applyBorder="1" applyAlignment="1">
      <alignment vertical="top" wrapText="1"/>
    </xf>
    <xf numFmtId="49" fontId="106" fillId="0" borderId="146" xfId="0" applyNumberFormat="1" applyFont="1" applyBorder="1" applyAlignment="1">
      <alignment horizontal="left" vertical="top" wrapText="1" indent="2"/>
    </xf>
    <xf numFmtId="49" fontId="106" fillId="0" borderId="146" xfId="0" applyNumberFormat="1" applyFont="1" applyBorder="1" applyAlignment="1">
      <alignment horizontal="left" vertical="center" wrapText="1" indent="3"/>
    </xf>
    <xf numFmtId="49" fontId="106" fillId="0" borderId="146" xfId="0" applyNumberFormat="1" applyFont="1" applyBorder="1" applyAlignment="1">
      <alignment horizontal="left" wrapText="1" indent="2"/>
    </xf>
    <xf numFmtId="49" fontId="106" fillId="0" borderId="146" xfId="0" applyNumberFormat="1" applyFont="1" applyBorder="1" applyAlignment="1">
      <alignment horizontal="left" vertical="top" wrapText="1"/>
    </xf>
    <xf numFmtId="49" fontId="106" fillId="0" borderId="146" xfId="0" applyNumberFormat="1" applyFont="1" applyBorder="1" applyAlignment="1">
      <alignment horizontal="left" wrapText="1" indent="3"/>
    </xf>
    <xf numFmtId="49" fontId="106" fillId="0" borderId="146" xfId="0" applyNumberFormat="1" applyFont="1" applyBorder="1" applyAlignment="1">
      <alignment vertical="center"/>
    </xf>
    <xf numFmtId="49" fontId="106" fillId="0" borderId="146" xfId="0" applyNumberFormat="1" applyFont="1" applyBorder="1" applyAlignment="1">
      <alignment horizontal="left" indent="3"/>
    </xf>
    <xf numFmtId="0" fontId="106" fillId="0" borderId="146" xfId="0" applyFont="1" applyBorder="1" applyAlignment="1">
      <alignment horizontal="left" indent="1"/>
    </xf>
    <xf numFmtId="0" fontId="106" fillId="0" borderId="146" xfId="0" applyFont="1" applyBorder="1" applyAlignment="1">
      <alignment horizontal="left" wrapText="1" indent="2"/>
    </xf>
    <xf numFmtId="0" fontId="106" fillId="0" borderId="146" xfId="0" applyFont="1" applyBorder="1" applyAlignment="1">
      <alignment horizontal="left" vertical="top" wrapText="1"/>
    </xf>
    <xf numFmtId="0" fontId="105" fillId="0" borderId="7" xfId="0" applyFont="1" applyBorder="1" applyAlignment="1">
      <alignment wrapText="1"/>
    </xf>
    <xf numFmtId="0" fontId="106" fillId="0" borderId="146" xfId="0" applyFont="1" applyBorder="1" applyAlignment="1">
      <alignment horizontal="left" vertical="top" wrapText="1" indent="2"/>
    </xf>
    <xf numFmtId="0" fontId="106" fillId="0" borderId="146" xfId="0" applyFont="1" applyBorder="1" applyAlignment="1">
      <alignment horizontal="left" wrapText="1"/>
    </xf>
    <xf numFmtId="0" fontId="106" fillId="0" borderId="146" xfId="12672" applyFont="1" applyBorder="1" applyAlignment="1">
      <alignment horizontal="left" vertical="center" wrapText="1" indent="2"/>
    </xf>
    <xf numFmtId="0" fontId="106" fillId="0" borderId="146" xfId="0" applyFont="1" applyBorder="1" applyAlignment="1">
      <alignment wrapText="1"/>
    </xf>
    <xf numFmtId="0" fontId="106" fillId="0" borderId="146" xfId="0" applyFont="1" applyBorder="1"/>
    <xf numFmtId="0" fontId="106" fillId="0" borderId="146" xfId="12672" applyFont="1" applyBorder="1" applyAlignment="1">
      <alignment horizontal="left" vertical="center" wrapText="1"/>
    </xf>
    <xf numFmtId="0" fontId="105" fillId="0" borderId="146" xfId="0" applyFont="1" applyBorder="1" applyAlignment="1">
      <alignment wrapText="1"/>
    </xf>
    <xf numFmtId="0" fontId="106" fillId="0" borderId="148" xfId="0" applyFont="1" applyBorder="1" applyAlignment="1">
      <alignment horizontal="left" vertical="center" wrapText="1"/>
    </xf>
    <xf numFmtId="0" fontId="106" fillId="3" borderId="146" xfId="5" applyFont="1" applyFill="1" applyBorder="1" applyAlignment="1" applyProtection="1">
      <alignment horizontal="right" vertical="center"/>
      <protection locked="0"/>
    </xf>
    <xf numFmtId="2" fontId="106" fillId="3" borderId="146" xfId="5" applyNumberFormat="1" applyFont="1" applyFill="1" applyBorder="1" applyAlignment="1" applyProtection="1">
      <alignment horizontal="right" vertical="center"/>
      <protection locked="0"/>
    </xf>
    <xf numFmtId="0" fontId="106" fillId="0" borderId="146" xfId="0" applyFont="1" applyBorder="1" applyAlignment="1">
      <alignment vertical="center"/>
    </xf>
    <xf numFmtId="0" fontId="106" fillId="0" borderId="148" xfId="13" applyFont="1" applyBorder="1" applyAlignment="1" applyProtection="1">
      <alignment horizontal="left" vertical="top" wrapText="1"/>
      <protection locked="0"/>
    </xf>
    <xf numFmtId="0" fontId="106" fillId="0" borderId="149" xfId="13" applyFont="1" applyBorder="1" applyAlignment="1" applyProtection="1">
      <alignment horizontal="left" vertical="top" wrapText="1"/>
      <protection locked="0"/>
    </xf>
    <xf numFmtId="0" fontId="106" fillId="0" borderId="147" xfId="0" applyFont="1" applyBorder="1" applyAlignment="1">
      <alignment vertical="center" wrapText="1"/>
    </xf>
    <xf numFmtId="0" fontId="125" fillId="0" borderId="0" xfId="0" applyFont="1" applyAlignment="1">
      <alignment horizontal="left" indent="2"/>
    </xf>
    <xf numFmtId="0" fontId="116" fillId="0" borderId="0" xfId="0" applyFont="1" applyAlignment="1">
      <alignment horizontal="left" vertical="center" indent="1"/>
    </xf>
    <xf numFmtId="0" fontId="116" fillId="0" borderId="0" xfId="0" applyFont="1" applyAlignment="1">
      <alignment vertical="center" wrapText="1"/>
    </xf>
    <xf numFmtId="0" fontId="127" fillId="0" borderId="0" xfId="0" applyFont="1" applyAlignment="1">
      <alignment horizontal="left" vertical="center" wrapText="1" readingOrder="1"/>
    </xf>
    <xf numFmtId="0" fontId="125" fillId="0" borderId="0" xfId="0" applyFont="1" applyAlignment="1">
      <alignment horizontal="left" vertical="center" wrapText="1"/>
    </xf>
    <xf numFmtId="0" fontId="116" fillId="0" borderId="0" xfId="0" applyFont="1" applyAlignment="1">
      <alignment horizontal="left" vertical="center" wrapText="1"/>
    </xf>
    <xf numFmtId="0" fontId="106" fillId="0" borderId="147" xfId="0" applyFont="1" applyBorder="1" applyAlignment="1">
      <alignment horizontal="left" indent="2"/>
    </xf>
    <xf numFmtId="0" fontId="106" fillId="0" borderId="134" xfId="0" applyFont="1" applyBorder="1" applyAlignment="1">
      <alignment horizontal="left" vertical="center" wrapText="1" readingOrder="1"/>
    </xf>
    <xf numFmtId="0" fontId="106" fillId="0" borderId="146" xfId="0" applyFont="1" applyBorder="1" applyAlignment="1">
      <alignment horizontal="left" vertical="center" wrapText="1" readingOrder="1"/>
    </xf>
    <xf numFmtId="167" fontId="19" fillId="81" borderId="56" xfId="0" applyNumberFormat="1" applyFont="1" applyFill="1" applyBorder="1" applyAlignment="1">
      <alignment horizontal="center"/>
    </xf>
    <xf numFmtId="0" fontId="11" fillId="0" borderId="97" xfId="17" applyFill="1" applyBorder="1" applyAlignment="1" applyProtection="1">
      <alignment horizontal="left" vertical="top" wrapText="1"/>
    </xf>
    <xf numFmtId="0" fontId="106" fillId="0" borderId="0" xfId="0" applyFont="1" applyAlignment="1">
      <alignment wrapText="1"/>
    </xf>
    <xf numFmtId="0" fontId="142" fillId="0" borderId="0" xfId="0" applyFont="1"/>
    <xf numFmtId="0" fontId="143" fillId="0" borderId="0" xfId="0" applyFont="1" applyAlignment="1">
      <alignment vertical="top"/>
    </xf>
    <xf numFmtId="0" fontId="143" fillId="0" borderId="0" xfId="0" applyFont="1" applyAlignment="1">
      <alignment vertical="top" wrapText="1"/>
    </xf>
    <xf numFmtId="0" fontId="150" fillId="0" borderId="0" xfId="0" applyFont="1" applyAlignment="1">
      <alignment vertical="top" wrapText="1"/>
    </xf>
    <xf numFmtId="0" fontId="7" fillId="0" borderId="0" xfId="11" applyFont="1"/>
    <xf numFmtId="0" fontId="149" fillId="0" borderId="0" xfId="11" applyFont="1"/>
    <xf numFmtId="0" fontId="144" fillId="82" borderId="146" xfId="0" applyFont="1" applyFill="1" applyBorder="1" applyAlignment="1">
      <alignment horizontal="left" vertical="center"/>
    </xf>
    <xf numFmtId="49" fontId="145" fillId="0" borderId="146" xfId="0" applyNumberFormat="1" applyFont="1" applyBorder="1" applyAlignment="1">
      <alignment horizontal="left" vertical="center"/>
    </xf>
    <xf numFmtId="0" fontId="145" fillId="0" borderId="146" xfId="0" applyFont="1" applyBorder="1" applyAlignment="1">
      <alignment horizontal="left" vertical="center"/>
    </xf>
    <xf numFmtId="0" fontId="144" fillId="0" borderId="146" xfId="0" applyFont="1" applyBorder="1" applyAlignment="1">
      <alignment horizontal="left" vertical="center"/>
    </xf>
    <xf numFmtId="0" fontId="144" fillId="83" borderId="17" xfId="0" applyFont="1" applyFill="1" applyBorder="1" applyAlignment="1">
      <alignment horizontal="center" vertical="center"/>
    </xf>
    <xf numFmtId="0" fontId="144" fillId="83" borderId="18" xfId="0" applyFont="1" applyFill="1" applyBorder="1" applyAlignment="1">
      <alignment horizontal="center" vertical="center"/>
    </xf>
    <xf numFmtId="194" fontId="144" fillId="82" borderId="155" xfId="7" applyNumberFormat="1" applyFont="1" applyFill="1" applyBorder="1" applyAlignment="1">
      <alignment horizontal="left" vertical="center"/>
    </xf>
    <xf numFmtId="194" fontId="145" fillId="0" borderId="155" xfId="7" applyNumberFormat="1" applyFont="1" applyFill="1" applyBorder="1" applyAlignment="1">
      <alignment horizontal="left" vertical="center"/>
    </xf>
    <xf numFmtId="10" fontId="7" fillId="0" borderId="155" xfId="0" applyNumberFormat="1" applyFont="1" applyBorder="1" applyAlignment="1">
      <alignment horizontal="right" vertical="center" wrapText="1"/>
    </xf>
    <xf numFmtId="0" fontId="148" fillId="84" borderId="153" xfId="0" applyFont="1" applyFill="1" applyBorder="1" applyAlignment="1">
      <alignment horizontal="left" vertical="center"/>
    </xf>
    <xf numFmtId="10" fontId="149" fillId="86" borderId="152" xfId="0" applyNumberFormat="1" applyFont="1" applyFill="1" applyBorder="1" applyAlignment="1">
      <alignment horizontal="right" vertical="center" wrapText="1"/>
    </xf>
    <xf numFmtId="0" fontId="0" fillId="0" borderId="1" xfId="0" applyBorder="1"/>
    <xf numFmtId="0" fontId="4" fillId="85" borderId="146" xfId="0" applyFont="1" applyFill="1" applyBorder="1" applyAlignment="1">
      <alignment horizontal="center" vertical="center" wrapText="1"/>
    </xf>
    <xf numFmtId="0" fontId="6" fillId="86" borderId="146" xfId="0" applyFont="1" applyFill="1" applyBorder="1" applyAlignment="1">
      <alignment vertical="center" wrapText="1"/>
    </xf>
    <xf numFmtId="194" fontId="6" fillId="86" borderId="146" xfId="7" applyNumberFormat="1" applyFont="1" applyFill="1" applyBorder="1" applyAlignment="1">
      <alignment vertical="center"/>
    </xf>
    <xf numFmtId="194" fontId="6" fillId="86" borderId="155" xfId="7" applyNumberFormat="1" applyFont="1" applyFill="1" applyBorder="1" applyAlignment="1">
      <alignment vertical="center"/>
    </xf>
    <xf numFmtId="0" fontId="145" fillId="82" borderId="146" xfId="0" applyFont="1" applyFill="1" applyBorder="1" applyAlignment="1">
      <alignment horizontal="left" vertical="center" wrapText="1" indent="3"/>
    </xf>
    <xf numFmtId="194" fontId="6" fillId="35" borderId="146" xfId="7" applyNumberFormat="1" applyFont="1" applyFill="1" applyBorder="1" applyAlignment="1">
      <alignment vertical="center"/>
    </xf>
    <xf numFmtId="0" fontId="152" fillId="82" borderId="146" xfId="0" applyFont="1" applyFill="1" applyBorder="1" applyAlignment="1">
      <alignment horizontal="left" vertical="center" wrapText="1" indent="5"/>
    </xf>
    <xf numFmtId="0" fontId="153" fillId="83" borderId="146" xfId="0" applyFont="1" applyFill="1" applyBorder="1" applyAlignment="1">
      <alignment horizontal="left" vertical="center" wrapText="1" indent="1"/>
    </xf>
    <xf numFmtId="194" fontId="153" fillId="83" borderId="146" xfId="7" applyNumberFormat="1" applyFont="1" applyFill="1" applyBorder="1" applyAlignment="1">
      <alignment vertical="center"/>
    </xf>
    <xf numFmtId="194" fontId="153" fillId="84" borderId="155" xfId="7" applyNumberFormat="1" applyFont="1" applyFill="1" applyBorder="1" applyAlignment="1">
      <alignment vertical="center"/>
    </xf>
    <xf numFmtId="194" fontId="154" fillId="82" borderId="146" xfId="7" applyNumberFormat="1" applyFont="1" applyFill="1" applyBorder="1" applyAlignment="1">
      <alignment vertical="center"/>
    </xf>
    <xf numFmtId="194" fontId="154" fillId="84" borderId="155" xfId="7" applyNumberFormat="1" applyFont="1" applyFill="1" applyBorder="1" applyAlignment="1">
      <alignment vertical="center"/>
    </xf>
    <xf numFmtId="0" fontId="152" fillId="82" borderId="153" xfId="0" applyFont="1" applyFill="1" applyBorder="1" applyAlignment="1">
      <alignment horizontal="left" vertical="center" wrapText="1" indent="5"/>
    </xf>
    <xf numFmtId="194" fontId="154" fillId="82" borderId="153" xfId="7" applyNumberFormat="1" applyFont="1" applyFill="1" applyBorder="1" applyAlignment="1">
      <alignment vertical="center"/>
    </xf>
    <xf numFmtId="194" fontId="154" fillId="84" borderId="152" xfId="7" applyNumberFormat="1" applyFont="1" applyFill="1" applyBorder="1" applyAlignment="1">
      <alignment vertical="center"/>
    </xf>
    <xf numFmtId="0" fontId="7" fillId="0" borderId="146" xfId="13" applyFont="1" applyBorder="1" applyAlignment="1" applyProtection="1">
      <alignment wrapText="1"/>
      <protection locked="0"/>
    </xf>
    <xf numFmtId="0" fontId="7" fillId="0" borderId="3" xfId="13" applyFont="1" applyBorder="1" applyAlignment="1" applyProtection="1">
      <alignment vertical="center" wrapText="1"/>
      <protection locked="0"/>
    </xf>
    <xf numFmtId="49" fontId="155" fillId="0" borderId="97" xfId="0" applyNumberFormat="1" applyFont="1" applyBorder="1" applyAlignment="1">
      <alignment horizontal="right" vertical="center"/>
    </xf>
    <xf numFmtId="0" fontId="155" fillId="0" borderId="146" xfId="12672" applyFont="1" applyBorder="1" applyAlignment="1">
      <alignment horizontal="left" vertical="center" wrapText="1"/>
    </xf>
    <xf numFmtId="0" fontId="155" fillId="0" borderId="147" xfId="0" applyFont="1" applyBorder="1" applyAlignment="1">
      <alignment horizontal="left" vertical="top" wrapText="1"/>
    </xf>
    <xf numFmtId="0" fontId="155" fillId="0" borderId="146" xfId="0" applyFont="1" applyBorder="1" applyAlignment="1">
      <alignment vertical="center" wrapText="1"/>
    </xf>
    <xf numFmtId="0" fontId="132" fillId="0" borderId="146" xfId="21414" applyFont="1" applyBorder="1" applyAlignment="1">
      <alignment horizontal="left" vertical="center" wrapText="1"/>
    </xf>
    <xf numFmtId="0" fontId="4" fillId="0" borderId="146" xfId="0" applyFont="1" applyBorder="1"/>
    <xf numFmtId="0" fontId="11" fillId="0" borderId="146" xfId="17" applyFill="1" applyBorder="1" applyAlignment="1" applyProtection="1"/>
    <xf numFmtId="0" fontId="139" fillId="3" borderId="146" xfId="5" applyFont="1" applyFill="1" applyBorder="1" applyProtection="1">
      <protection locked="0"/>
    </xf>
    <xf numFmtId="0" fontId="139" fillId="0" borderId="146" xfId="21416" applyFont="1" applyBorder="1" applyAlignment="1" applyProtection="1">
      <alignment horizontal="center" vertical="top" wrapText="1"/>
      <protection locked="0"/>
    </xf>
    <xf numFmtId="0" fontId="156" fillId="3" borderId="146" xfId="21416" applyFont="1" applyFill="1" applyBorder="1" applyAlignment="1" applyProtection="1">
      <alignment wrapText="1"/>
      <protection locked="0"/>
    </xf>
    <xf numFmtId="3" fontId="139" fillId="80" borderId="146" xfId="5" applyNumberFormat="1" applyFont="1" applyFill="1" applyBorder="1"/>
    <xf numFmtId="0" fontId="137" fillId="3" borderId="146" xfId="21416" applyFont="1" applyFill="1" applyBorder="1" applyAlignment="1" applyProtection="1">
      <alignment horizontal="right" wrapText="1"/>
      <protection locked="0"/>
    </xf>
    <xf numFmtId="3" fontId="139" fillId="0" borderId="146" xfId="5" applyNumberFormat="1" applyFont="1" applyBorder="1"/>
    <xf numFmtId="0" fontId="157" fillId="0" borderId="0" xfId="21415" applyFont="1" applyAlignment="1" applyProtection="1">
      <alignment vertical="center"/>
      <protection locked="0"/>
    </xf>
    <xf numFmtId="0" fontId="112" fillId="76" borderId="149" xfId="21412" applyFont="1" applyFill="1" applyBorder="1" applyAlignment="1" applyProtection="1">
      <alignment vertical="center" wrapText="1"/>
      <protection locked="0"/>
    </xf>
    <xf numFmtId="0" fontId="62" fillId="76" borderId="148" xfId="21412" applyFont="1" applyFill="1" applyBorder="1" applyProtection="1">
      <alignment vertical="center"/>
      <protection locked="0"/>
    </xf>
    <xf numFmtId="0" fontId="113" fillId="69" borderId="147" xfId="21412" applyFont="1" applyFill="1" applyBorder="1" applyAlignment="1" applyProtection="1">
      <alignment horizontal="center" vertical="center"/>
      <protection locked="0"/>
    </xf>
    <xf numFmtId="0" fontId="113" fillId="0" borderId="148" xfId="21412" applyFont="1" applyBorder="1" applyAlignment="1" applyProtection="1">
      <alignment horizontal="left" vertical="center" wrapText="1"/>
      <protection locked="0"/>
    </xf>
    <xf numFmtId="164" fontId="113" fillId="0" borderId="146" xfId="948" applyNumberFormat="1" applyFont="1" applyFill="1" applyBorder="1" applyAlignment="1" applyProtection="1">
      <alignment horizontal="right" vertical="center"/>
      <protection locked="0"/>
    </xf>
    <xf numFmtId="0" fontId="112" fillId="77" borderId="146" xfId="21412" applyFont="1" applyFill="1" applyBorder="1" applyAlignment="1" applyProtection="1">
      <alignment horizontal="center" vertical="center"/>
      <protection locked="0"/>
    </xf>
    <xf numFmtId="0" fontId="112" fillId="77" borderId="148" xfId="21412" applyFont="1" applyFill="1" applyBorder="1" applyAlignment="1" applyProtection="1">
      <alignment vertical="top" wrapText="1"/>
      <protection locked="0"/>
    </xf>
    <xf numFmtId="164" fontId="113" fillId="77" borderId="146" xfId="948" applyNumberFormat="1" applyFont="1" applyFill="1" applyBorder="1" applyAlignment="1" applyProtection="1">
      <alignment horizontal="right" vertical="center"/>
    </xf>
    <xf numFmtId="0" fontId="112" fillId="76" borderId="149" xfId="21412" applyFont="1" applyFill="1" applyBorder="1" applyProtection="1">
      <alignment vertical="center"/>
      <protection locked="0"/>
    </xf>
    <xf numFmtId="164" fontId="62" fillId="76" borderId="148" xfId="948" applyNumberFormat="1" applyFont="1" applyFill="1" applyBorder="1" applyAlignment="1" applyProtection="1">
      <alignment horizontal="right" vertical="center"/>
      <protection locked="0"/>
    </xf>
    <xf numFmtId="0" fontId="114" fillId="69" borderId="147" xfId="21412" applyFont="1" applyFill="1" applyBorder="1" applyAlignment="1" applyProtection="1">
      <alignment horizontal="center" vertical="center"/>
      <protection locked="0"/>
    </xf>
    <xf numFmtId="0" fontId="113" fillId="69" borderId="146" xfId="21412" applyFont="1" applyFill="1" applyBorder="1" applyAlignment="1" applyProtection="1">
      <alignment vertical="center" wrapText="1"/>
      <protection locked="0"/>
    </xf>
    <xf numFmtId="0" fontId="113" fillId="69" borderId="146" xfId="21412" applyFont="1" applyFill="1" applyBorder="1" applyAlignment="1" applyProtection="1">
      <alignment horizontal="left" vertical="center" wrapText="1"/>
      <protection locked="0"/>
    </xf>
    <xf numFmtId="0" fontId="113" fillId="0" borderId="146" xfId="21412" applyFont="1" applyBorder="1" applyAlignment="1" applyProtection="1">
      <alignment horizontal="left" vertical="center" wrapText="1"/>
      <protection locked="0"/>
    </xf>
    <xf numFmtId="0" fontId="114" fillId="3" borderId="147" xfId="21412" applyFont="1" applyFill="1" applyBorder="1" applyAlignment="1" applyProtection="1">
      <alignment horizontal="center" vertical="center"/>
      <protection locked="0"/>
    </xf>
    <xf numFmtId="0" fontId="113" fillId="0" borderId="146" xfId="21412" applyFont="1" applyBorder="1" applyAlignment="1" applyProtection="1">
      <alignment vertical="center" wrapText="1"/>
      <protection locked="0"/>
    </xf>
    <xf numFmtId="0" fontId="115" fillId="77" borderId="146" xfId="21412" applyFont="1" applyFill="1" applyBorder="1" applyAlignment="1" applyProtection="1">
      <alignment horizontal="center" vertical="center"/>
      <protection locked="0"/>
    </xf>
    <xf numFmtId="0" fontId="112" fillId="77" borderId="148" xfId="21412" applyFont="1" applyFill="1" applyBorder="1" applyAlignment="1" applyProtection="1">
      <alignment vertical="center" wrapText="1"/>
      <protection locked="0"/>
    </xf>
    <xf numFmtId="164" fontId="112" fillId="76" borderId="148" xfId="948" applyNumberFormat="1" applyFont="1" applyFill="1" applyBorder="1" applyAlignment="1" applyProtection="1">
      <alignment horizontal="right" vertical="center"/>
      <protection locked="0"/>
    </xf>
    <xf numFmtId="0" fontId="113" fillId="69" borderId="148" xfId="21412" applyFont="1" applyFill="1" applyBorder="1" applyAlignment="1" applyProtection="1">
      <alignment vertical="center" wrapText="1"/>
      <protection locked="0"/>
    </xf>
    <xf numFmtId="0" fontId="62" fillId="76" borderId="149" xfId="21412" applyFont="1" applyFill="1" applyBorder="1" applyProtection="1">
      <alignment vertical="center"/>
      <protection locked="0"/>
    </xf>
    <xf numFmtId="164" fontId="113" fillId="3" borderId="146" xfId="948" applyNumberFormat="1" applyFont="1" applyFill="1" applyBorder="1" applyAlignment="1" applyProtection="1">
      <alignment horizontal="right" vertical="center"/>
      <protection locked="0"/>
    </xf>
    <xf numFmtId="0" fontId="114" fillId="3" borderId="146" xfId="21412" applyFont="1" applyFill="1" applyBorder="1" applyAlignment="1" applyProtection="1">
      <alignment horizontal="center" vertical="center"/>
      <protection locked="0"/>
    </xf>
    <xf numFmtId="0" fontId="113" fillId="69" borderId="148" xfId="21412" applyFont="1" applyFill="1" applyBorder="1" applyAlignment="1" applyProtection="1">
      <alignment horizontal="left" vertical="center" wrapText="1"/>
      <protection locked="0"/>
    </xf>
    <xf numFmtId="0" fontId="156" fillId="3" borderId="0" xfId="21415" applyFont="1" applyFill="1" applyAlignment="1" applyProtection="1">
      <alignment vertical="center"/>
      <protection locked="0"/>
    </xf>
    <xf numFmtId="0" fontId="139" fillId="3" borderId="146" xfId="5" applyFont="1" applyFill="1" applyBorder="1" applyAlignment="1" applyProtection="1">
      <alignment vertical="center" wrapText="1"/>
      <protection locked="0"/>
    </xf>
    <xf numFmtId="0" fontId="139" fillId="0" borderId="146" xfId="21416" applyFont="1" applyBorder="1" applyAlignment="1" applyProtection="1">
      <alignment horizontal="center" vertical="center" wrapText="1"/>
      <protection locked="0"/>
    </xf>
    <xf numFmtId="3" fontId="139" fillId="3" borderId="146" xfId="1" applyNumberFormat="1" applyFont="1" applyFill="1" applyBorder="1" applyAlignment="1" applyProtection="1">
      <alignment horizontal="center" vertical="center" wrapText="1"/>
      <protection locked="0"/>
    </xf>
    <xf numFmtId="9" fontId="139" fillId="3" borderId="146" xfId="15" applyNumberFormat="1" applyFont="1" applyFill="1" applyBorder="1" applyAlignment="1" applyProtection="1">
      <alignment horizontal="center" vertical="center" wrapText="1"/>
      <protection locked="0"/>
    </xf>
    <xf numFmtId="0" fontId="139" fillId="3" borderId="146" xfId="21416" applyFont="1" applyFill="1" applyBorder="1" applyAlignment="1" applyProtection="1">
      <alignment horizontal="center" vertical="center" wrapText="1"/>
      <protection locked="0"/>
    </xf>
    <xf numFmtId="0" fontId="156" fillId="3" borderId="146" xfId="21416" applyFont="1" applyFill="1" applyBorder="1" applyProtection="1">
      <protection locked="0"/>
    </xf>
    <xf numFmtId="0" fontId="159" fillId="3" borderId="146" xfId="21416" applyFont="1" applyFill="1" applyBorder="1" applyAlignment="1" applyProtection="1">
      <alignment horizontal="right"/>
      <protection locked="0"/>
    </xf>
    <xf numFmtId="195" fontId="139" fillId="80" borderId="146" xfId="5" applyNumberFormat="1" applyFont="1" applyFill="1" applyBorder="1" applyProtection="1">
      <protection locked="0"/>
    </xf>
    <xf numFmtId="164" fontId="139" fillId="80" borderId="146" xfId="1" applyNumberFormat="1" applyFont="1" applyFill="1" applyBorder="1" applyAlignment="1" applyProtection="1"/>
    <xf numFmtId="0" fontId="139" fillId="3" borderId="146" xfId="21416" applyFont="1" applyFill="1" applyBorder="1" applyAlignment="1" applyProtection="1">
      <alignment horizontal="left" vertical="center"/>
      <protection locked="0"/>
    </xf>
    <xf numFmtId="3" fontId="139" fillId="3" borderId="146" xfId="5" applyNumberFormat="1" applyFont="1" applyFill="1" applyBorder="1" applyProtection="1">
      <protection locked="0"/>
    </xf>
    <xf numFmtId="0" fontId="137" fillId="3" borderId="146" xfId="21416" applyFont="1" applyFill="1" applyBorder="1" applyAlignment="1" applyProtection="1">
      <alignment horizontal="right"/>
      <protection locked="0"/>
    </xf>
    <xf numFmtId="0" fontId="139" fillId="0" borderId="146" xfId="21416" applyFont="1" applyBorder="1" applyAlignment="1" applyProtection="1">
      <alignment horizontal="left" vertical="center"/>
      <protection locked="0"/>
    </xf>
    <xf numFmtId="0" fontId="156" fillId="3" borderId="146" xfId="16" applyFont="1" applyFill="1" applyBorder="1" applyProtection="1">
      <protection locked="0"/>
    </xf>
    <xf numFmtId="3" fontId="156" fillId="76" borderId="146" xfId="16" applyNumberFormat="1" applyFont="1" applyFill="1" applyBorder="1"/>
    <xf numFmtId="0" fontId="163" fillId="0" borderId="0" xfId="0" applyFont="1" applyAlignment="1">
      <alignment horizontal="left" vertical="center" wrapText="1"/>
    </xf>
    <xf numFmtId="14" fontId="4" fillId="0" borderId="0" xfId="0" applyNumberFormat="1" applyFont="1" applyAlignment="1">
      <alignment horizontal="left"/>
    </xf>
    <xf numFmtId="0" fontId="102" fillId="0" borderId="146" xfId="0" applyFont="1" applyBorder="1"/>
    <xf numFmtId="165" fontId="9" fillId="2" borderId="97" xfId="20961" applyNumberFormat="1" applyFont="1" applyFill="1" applyBorder="1" applyAlignment="1" applyProtection="1">
      <alignment vertical="center"/>
      <protection locked="0"/>
    </xf>
    <xf numFmtId="165" fontId="17" fillId="2" borderId="97" xfId="20961" applyNumberFormat="1" applyFont="1" applyFill="1" applyBorder="1" applyAlignment="1" applyProtection="1">
      <alignment vertical="center"/>
      <protection locked="0"/>
    </xf>
    <xf numFmtId="165" fontId="17" fillId="2" borderId="112" xfId="20961" applyNumberFormat="1" applyFont="1" applyFill="1" applyBorder="1" applyAlignment="1" applyProtection="1">
      <alignment vertical="center"/>
      <protection locked="0"/>
    </xf>
    <xf numFmtId="165" fontId="26" fillId="36" borderId="0" xfId="20" applyNumberFormat="1"/>
    <xf numFmtId="165" fontId="26" fillId="36" borderId="90" xfId="20" applyNumberFormat="1" applyBorder="1"/>
    <xf numFmtId="165" fontId="9" fillId="2" borderId="112" xfId="20961" applyNumberFormat="1" applyFont="1" applyFill="1" applyBorder="1" applyAlignment="1" applyProtection="1">
      <alignment vertical="center"/>
      <protection locked="0"/>
    </xf>
    <xf numFmtId="165" fontId="9" fillId="2" borderId="23" xfId="20961" applyNumberFormat="1" applyFont="1" applyFill="1" applyBorder="1" applyAlignment="1" applyProtection="1">
      <alignment vertical="center"/>
      <protection locked="0"/>
    </xf>
    <xf numFmtId="165" fontId="17" fillId="2" borderId="23" xfId="20961" applyNumberFormat="1" applyFont="1" applyFill="1" applyBorder="1" applyAlignment="1" applyProtection="1">
      <alignment vertical="center"/>
      <protection locked="0"/>
    </xf>
    <xf numFmtId="165" fontId="17" fillId="2" borderId="24" xfId="20961" applyNumberFormat="1" applyFont="1" applyFill="1" applyBorder="1" applyAlignment="1" applyProtection="1">
      <alignment vertical="center"/>
      <protection locked="0"/>
    </xf>
    <xf numFmtId="164" fontId="0" fillId="0" borderId="97" xfId="7" applyNumberFormat="1" applyFont="1" applyBorder="1"/>
    <xf numFmtId="164" fontId="0" fillId="35" borderId="97" xfId="7" applyNumberFormat="1" applyFont="1" applyFill="1" applyBorder="1"/>
    <xf numFmtId="164" fontId="0" fillId="0" borderId="97" xfId="7" applyNumberFormat="1" applyFont="1" applyBorder="1" applyAlignment="1">
      <alignment vertical="center"/>
    </xf>
    <xf numFmtId="164" fontId="0" fillId="35" borderId="97" xfId="7" applyNumberFormat="1" applyFont="1" applyFill="1" applyBorder="1" applyAlignment="1">
      <alignment vertical="center"/>
    </xf>
    <xf numFmtId="164" fontId="0" fillId="0" borderId="138" xfId="7" applyNumberFormat="1" applyFont="1" applyBorder="1"/>
    <xf numFmtId="164" fontId="0" fillId="35" borderId="138" xfId="7" applyNumberFormat="1" applyFont="1" applyFill="1" applyBorder="1"/>
    <xf numFmtId="164" fontId="0" fillId="0" borderId="0" xfId="0" applyNumberFormat="1"/>
    <xf numFmtId="164" fontId="0" fillId="0" borderId="0" xfId="7" applyNumberFormat="1" applyFont="1"/>
    <xf numFmtId="164" fontId="0" fillId="0" borderId="146" xfId="7" applyNumberFormat="1" applyFont="1" applyBorder="1"/>
    <xf numFmtId="164" fontId="9" fillId="0" borderId="138" xfId="7" applyNumberFormat="1" applyFont="1" applyBorder="1" applyAlignment="1">
      <alignment horizontal="right"/>
    </xf>
    <xf numFmtId="164" fontId="9" fillId="35" borderId="138" xfId="7" applyNumberFormat="1" applyFont="1" applyFill="1" applyBorder="1" applyAlignment="1">
      <alignment horizontal="right"/>
    </xf>
    <xf numFmtId="164" fontId="9" fillId="35" borderId="112" xfId="7" applyNumberFormat="1" applyFont="1" applyFill="1" applyBorder="1" applyAlignment="1">
      <alignment horizontal="right"/>
    </xf>
    <xf numFmtId="164" fontId="9" fillId="0" borderId="146" xfId="7" applyNumberFormat="1" applyFont="1" applyBorder="1" applyAlignment="1">
      <alignment horizontal="right"/>
    </xf>
    <xf numFmtId="164" fontId="21" fillId="0" borderId="97" xfId="7" applyNumberFormat="1" applyFont="1" applyBorder="1" applyAlignment="1">
      <alignment vertical="center" wrapText="1"/>
    </xf>
    <xf numFmtId="164" fontId="21" fillId="0" borderId="98" xfId="7" applyNumberFormat="1" applyFont="1" applyBorder="1" applyAlignment="1">
      <alignment vertical="center" wrapText="1"/>
    </xf>
    <xf numFmtId="164" fontId="21" fillId="0" borderId="21" xfId="7" applyNumberFormat="1" applyFont="1" applyBorder="1" applyAlignment="1">
      <alignment vertical="center" wrapText="1"/>
    </xf>
    <xf numFmtId="3" fontId="21" fillId="35" borderId="146" xfId="0" applyNumberFormat="1" applyFont="1" applyFill="1" applyBorder="1" applyAlignment="1">
      <alignment vertical="center" wrapText="1"/>
    </xf>
    <xf numFmtId="3" fontId="21" fillId="35" borderId="153" xfId="0" applyNumberFormat="1" applyFont="1" applyFill="1" applyBorder="1" applyAlignment="1">
      <alignment vertical="center" wrapText="1"/>
    </xf>
    <xf numFmtId="0" fontId="9" fillId="0" borderId="156" xfId="0" applyFont="1" applyBorder="1" applyAlignment="1">
      <alignment vertical="center"/>
    </xf>
    <xf numFmtId="0" fontId="13" fillId="0" borderId="149" xfId="0" applyFont="1" applyBorder="1" applyAlignment="1">
      <alignment wrapText="1"/>
    </xf>
    <xf numFmtId="0" fontId="9" fillId="0" borderId="105" xfId="0" applyFont="1" applyBorder="1" applyAlignment="1">
      <alignment vertical="center"/>
    </xf>
    <xf numFmtId="0" fontId="13" fillId="0" borderId="145" xfId="0" applyFont="1" applyBorder="1" applyAlignment="1">
      <alignment wrapText="1"/>
    </xf>
    <xf numFmtId="0" fontId="9" fillId="0" borderId="154" xfId="0" applyFont="1" applyBorder="1" applyAlignment="1">
      <alignment vertical="center"/>
    </xf>
    <xf numFmtId="165" fontId="4" fillId="0" borderId="21" xfId="20961" applyNumberFormat="1" applyFont="1" applyBorder="1" applyAlignment="1">
      <alignment horizontal="center"/>
    </xf>
    <xf numFmtId="165" fontId="4" fillId="0" borderId="112" xfId="20961" applyNumberFormat="1" applyFont="1" applyBorder="1" applyAlignment="1">
      <alignment horizontal="center"/>
    </xf>
    <xf numFmtId="165" fontId="4" fillId="0" borderId="106" xfId="20961" applyNumberFormat="1" applyFont="1" applyBorder="1" applyAlignment="1">
      <alignment horizontal="center"/>
    </xf>
    <xf numFmtId="165" fontId="4" fillId="0" borderId="152" xfId="20961" applyNumberFormat="1" applyFont="1" applyBorder="1" applyAlignment="1">
      <alignment horizontal="center"/>
    </xf>
    <xf numFmtId="167" fontId="0" fillId="0" borderId="0" xfId="0" applyNumberFormat="1"/>
    <xf numFmtId="43" fontId="0" fillId="0" borderId="0" xfId="0" applyNumberFormat="1"/>
    <xf numFmtId="164" fontId="0" fillId="0" borderId="20" xfId="7" applyNumberFormat="1" applyFont="1" applyBorder="1"/>
    <xf numFmtId="164" fontId="0" fillId="0" borderId="20" xfId="7" applyNumberFormat="1" applyFont="1" applyBorder="1" applyAlignment="1">
      <alignment wrapText="1"/>
    </xf>
    <xf numFmtId="164" fontId="0" fillId="35" borderId="18" xfId="7" applyNumberFormat="1" applyFont="1" applyFill="1" applyBorder="1" applyAlignment="1">
      <alignment horizontal="center" vertical="center"/>
    </xf>
    <xf numFmtId="164" fontId="0" fillId="35" borderId="20" xfId="7" applyNumberFormat="1" applyFont="1" applyFill="1" applyBorder="1" applyAlignment="1">
      <alignment horizontal="center" vertical="center" wrapText="1"/>
    </xf>
    <xf numFmtId="164" fontId="0" fillId="35" borderId="24" xfId="7" applyNumberFormat="1" applyFont="1" applyFill="1" applyBorder="1" applyAlignment="1">
      <alignment horizontal="center" vertical="center" wrapText="1"/>
    </xf>
    <xf numFmtId="3" fontId="21" fillId="35" borderId="149" xfId="0" applyNumberFormat="1" applyFont="1" applyFill="1" applyBorder="1" applyAlignment="1">
      <alignment vertical="center" wrapText="1"/>
    </xf>
    <xf numFmtId="193" fontId="0" fillId="0" borderId="0" xfId="0" applyNumberFormat="1"/>
    <xf numFmtId="164" fontId="4" fillId="0" borderId="112" xfId="7" applyNumberFormat="1" applyFont="1" applyBorder="1" applyAlignment="1">
      <alignment horizontal="right" vertical="center" wrapText="1"/>
    </xf>
    <xf numFmtId="164" fontId="6" fillId="35" borderId="112" xfId="7" applyNumberFormat="1" applyFont="1" applyFill="1" applyBorder="1" applyAlignment="1">
      <alignment horizontal="right" vertical="center" wrapText="1"/>
    </xf>
    <xf numFmtId="164" fontId="109" fillId="0" borderId="112" xfId="7" applyNumberFormat="1" applyFont="1" applyBorder="1" applyAlignment="1">
      <alignment horizontal="right" vertical="center" wrapText="1"/>
    </xf>
    <xf numFmtId="164" fontId="6" fillId="35" borderId="112" xfId="7" applyNumberFormat="1" applyFont="1" applyFill="1" applyBorder="1" applyAlignment="1">
      <alignment horizontal="center" vertical="center" wrapText="1"/>
    </xf>
    <xf numFmtId="164" fontId="7" fillId="0" borderId="24" xfId="7" applyNumberFormat="1" applyFont="1" applyFill="1" applyBorder="1" applyAlignment="1" applyProtection="1">
      <alignment horizontal="right" vertical="center"/>
    </xf>
    <xf numFmtId="10" fontId="7" fillId="0" borderId="97" xfId="20961" applyNumberFormat="1" applyFont="1" applyFill="1" applyBorder="1" applyAlignment="1">
      <alignment horizontal="center" vertical="center" wrapText="1"/>
    </xf>
    <xf numFmtId="10" fontId="4" fillId="0" borderId="97" xfId="20961" applyNumberFormat="1" applyFont="1" applyFill="1" applyBorder="1" applyAlignment="1">
      <alignment horizontal="center" vertical="center" wrapText="1"/>
    </xf>
    <xf numFmtId="10" fontId="109" fillId="0" borderId="97" xfId="20961" applyNumberFormat="1" applyFont="1" applyFill="1" applyBorder="1" applyAlignment="1">
      <alignment horizontal="center" vertical="center" wrapText="1"/>
    </xf>
    <xf numFmtId="10" fontId="6" fillId="35" borderId="97" xfId="20961" applyNumberFormat="1" applyFont="1" applyFill="1" applyBorder="1" applyAlignment="1">
      <alignment horizontal="center" vertical="center" wrapText="1"/>
    </xf>
    <xf numFmtId="10" fontId="111" fillId="0" borderId="23" xfId="20961" applyNumberFormat="1" applyFont="1" applyFill="1" applyBorder="1" applyAlignment="1" applyProtection="1">
      <alignment horizontal="center" vertical="center"/>
    </xf>
    <xf numFmtId="9" fontId="4" fillId="0" borderId="0" xfId="20961" applyFont="1" applyAlignment="1">
      <alignment horizontal="left" vertical="center"/>
    </xf>
    <xf numFmtId="9" fontId="109" fillId="0" borderId="0" xfId="20961" applyFont="1" applyAlignment="1">
      <alignment horizontal="left" vertical="center"/>
    </xf>
    <xf numFmtId="9" fontId="4" fillId="0" borderId="0" xfId="20961" applyFont="1" applyAlignment="1">
      <alignment horizontal="center" vertical="center"/>
    </xf>
    <xf numFmtId="164" fontId="4" fillId="0" borderId="0" xfId="7" applyNumberFormat="1" applyFont="1" applyAlignment="1">
      <alignment horizontal="left" vertical="center"/>
    </xf>
    <xf numFmtId="164" fontId="4" fillId="0" borderId="0" xfId="7" applyNumberFormat="1" applyFont="1" applyAlignment="1">
      <alignment horizontal="center" vertical="center"/>
    </xf>
    <xf numFmtId="164" fontId="23" fillId="0" borderId="12" xfId="7" applyNumberFormat="1" applyFont="1" applyBorder="1" applyAlignment="1">
      <alignment horizontal="center" vertical="center"/>
    </xf>
    <xf numFmtId="164" fontId="22" fillId="0" borderId="12" xfId="7" applyNumberFormat="1" applyFont="1" applyBorder="1" applyAlignment="1">
      <alignment horizontal="center" vertical="center"/>
    </xf>
    <xf numFmtId="164" fontId="19" fillId="0" borderId="12" xfId="7" applyNumberFormat="1" applyFont="1" applyBorder="1" applyAlignment="1">
      <alignment horizontal="center" vertical="center"/>
    </xf>
    <xf numFmtId="164" fontId="104" fillId="0" borderId="12" xfId="7" applyNumberFormat="1" applyFont="1" applyBorder="1" applyAlignment="1">
      <alignment horizontal="center" vertical="center"/>
    </xf>
    <xf numFmtId="164" fontId="23" fillId="0" borderId="13" xfId="7" applyNumberFormat="1" applyFont="1" applyBorder="1" applyAlignment="1">
      <alignment horizontal="center" vertical="center"/>
    </xf>
    <xf numFmtId="164" fontId="22" fillId="0" borderId="14" xfId="7" applyNumberFormat="1" applyFont="1" applyBorder="1" applyAlignment="1">
      <alignment horizontal="center" vertical="center"/>
    </xf>
    <xf numFmtId="164" fontId="22" fillId="0" borderId="15" xfId="7" applyNumberFormat="1" applyFont="1" applyBorder="1" applyAlignment="1">
      <alignment horizontal="center" vertical="center"/>
    </xf>
    <xf numFmtId="164" fontId="22" fillId="0" borderId="13" xfId="7" applyNumberFormat="1" applyFont="1" applyBorder="1" applyAlignment="1">
      <alignment horizontal="center" vertical="center"/>
    </xf>
    <xf numFmtId="164" fontId="19" fillId="0" borderId="13" xfId="7" applyNumberFormat="1" applyFont="1" applyBorder="1" applyAlignment="1">
      <alignment vertical="center"/>
    </xf>
    <xf numFmtId="164" fontId="4" fillId="0" borderId="3" xfId="7" applyNumberFormat="1" applyFont="1" applyBorder="1"/>
    <xf numFmtId="164" fontId="4" fillId="0" borderId="8" xfId="7" applyNumberFormat="1" applyFont="1" applyBorder="1"/>
    <xf numFmtId="167" fontId="12" fillId="0" borderId="0" xfId="0" applyNumberFormat="1" applyFont="1"/>
    <xf numFmtId="164" fontId="4" fillId="0" borderId="19" xfId="7" applyNumberFormat="1" applyFont="1" applyBorder="1"/>
    <xf numFmtId="164" fontId="4" fillId="0" borderId="20" xfId="7" applyNumberFormat="1" applyFont="1" applyBorder="1"/>
    <xf numFmtId="164" fontId="4" fillId="0" borderId="21" xfId="7" applyNumberFormat="1" applyFont="1" applyBorder="1" applyAlignment="1">
      <alignment wrapText="1"/>
    </xf>
    <xf numFmtId="164" fontId="4" fillId="0" borderId="21" xfId="7" applyNumberFormat="1" applyFont="1" applyBorder="1"/>
    <xf numFmtId="193" fontId="12" fillId="0" borderId="0" xfId="0" applyNumberFormat="1" applyFont="1"/>
    <xf numFmtId="43" fontId="12" fillId="0" borderId="0" xfId="7" applyFont="1"/>
    <xf numFmtId="164" fontId="4" fillId="0" borderId="52" xfId="7" applyNumberFormat="1" applyFont="1" applyBorder="1" applyAlignment="1">
      <alignment vertical="center"/>
    </xf>
    <xf numFmtId="164" fontId="4" fillId="0" borderId="62" xfId="7" applyNumberFormat="1" applyFont="1" applyBorder="1" applyAlignment="1">
      <alignment vertical="center"/>
    </xf>
    <xf numFmtId="164" fontId="4" fillId="0" borderId="98" xfId="7" applyNumberFormat="1" applyFont="1" applyBorder="1" applyAlignment="1">
      <alignment vertical="center"/>
    </xf>
    <xf numFmtId="164" fontId="4" fillId="0" borderId="112" xfId="7" applyNumberFormat="1" applyFont="1" applyBorder="1" applyAlignment="1">
      <alignment vertical="center"/>
    </xf>
    <xf numFmtId="164" fontId="4" fillId="3" borderId="95" xfId="7" applyNumberFormat="1" applyFont="1" applyFill="1" applyBorder="1" applyAlignment="1">
      <alignment vertical="center"/>
    </xf>
    <xf numFmtId="164" fontId="4" fillId="3" borderId="21" xfId="7" applyNumberFormat="1" applyFont="1" applyFill="1" applyBorder="1" applyAlignment="1">
      <alignment vertical="center"/>
    </xf>
    <xf numFmtId="164" fontId="4" fillId="0" borderId="23" xfId="7" applyNumberFormat="1" applyFont="1" applyBorder="1" applyAlignment="1">
      <alignment vertical="center"/>
    </xf>
    <xf numFmtId="164" fontId="4" fillId="0" borderId="25" xfId="7" applyNumberFormat="1" applyFont="1" applyBorder="1" applyAlignment="1">
      <alignment vertical="center"/>
    </xf>
    <xf numFmtId="164" fontId="4" fillId="0" borderId="24" xfId="7" applyNumberFormat="1" applyFont="1" applyBorder="1" applyAlignment="1">
      <alignment vertical="center"/>
    </xf>
    <xf numFmtId="164" fontId="4" fillId="0" borderId="26" xfId="7" applyNumberFormat="1" applyFont="1" applyBorder="1" applyAlignment="1">
      <alignment vertical="center"/>
    </xf>
    <xf numFmtId="164" fontId="4" fillId="0" borderId="18" xfId="7" applyNumberFormat="1" applyFont="1" applyBorder="1" applyAlignment="1">
      <alignment vertical="center"/>
    </xf>
    <xf numFmtId="164" fontId="4" fillId="0" borderId="93" xfId="7" applyNumberFormat="1" applyFont="1" applyBorder="1" applyAlignment="1">
      <alignment vertical="center"/>
    </xf>
    <xf numFmtId="164" fontId="4" fillId="0" borderId="106" xfId="7" applyNumberFormat="1" applyFont="1" applyBorder="1" applyAlignment="1">
      <alignment vertical="center"/>
    </xf>
    <xf numFmtId="10" fontId="4" fillId="0" borderId="91" xfId="20961" applyNumberFormat="1" applyFont="1" applyBorder="1" applyAlignment="1">
      <alignment vertical="center"/>
    </xf>
    <xf numFmtId="10" fontId="4" fillId="0" borderId="108" xfId="20961" applyNumberFormat="1" applyFont="1" applyBorder="1" applyAlignment="1">
      <alignment vertical="center"/>
    </xf>
    <xf numFmtId="43" fontId="139" fillId="3" borderId="146" xfId="7" applyFont="1" applyFill="1" applyBorder="1" applyProtection="1">
      <protection locked="0"/>
    </xf>
    <xf numFmtId="164" fontId="139" fillId="3" borderId="146" xfId="7" applyNumberFormat="1" applyFont="1" applyFill="1" applyBorder="1" applyProtection="1">
      <protection locked="0"/>
    </xf>
    <xf numFmtId="165" fontId="113" fillId="77" borderId="146" xfId="20961" applyNumberFormat="1" applyFont="1" applyFill="1" applyBorder="1" applyAlignment="1" applyProtection="1">
      <alignment horizontal="right" vertical="center"/>
    </xf>
    <xf numFmtId="164" fontId="120" fillId="0" borderId="138" xfId="7" applyNumberFormat="1" applyFont="1" applyBorder="1"/>
    <xf numFmtId="43" fontId="117" fillId="0" borderId="0" xfId="7" applyFont="1"/>
    <xf numFmtId="164" fontId="116" fillId="0" borderId="146" xfId="7" applyNumberFormat="1" applyFont="1" applyBorder="1"/>
    <xf numFmtId="164" fontId="116" fillId="35" borderId="146" xfId="7" applyNumberFormat="1" applyFont="1" applyFill="1" applyBorder="1"/>
    <xf numFmtId="164" fontId="119" fillId="0" borderId="146" xfId="7" applyNumberFormat="1" applyFont="1" applyBorder="1"/>
    <xf numFmtId="14" fontId="117" fillId="0" borderId="0" xfId="0" applyNumberFormat="1" applyFont="1" applyAlignment="1">
      <alignment horizontal="left"/>
    </xf>
    <xf numFmtId="164" fontId="117" fillId="0" borderId="0" xfId="0" applyNumberFormat="1" applyFont="1"/>
    <xf numFmtId="43" fontId="117" fillId="0" borderId="0" xfId="0" applyNumberFormat="1" applyFont="1"/>
    <xf numFmtId="164" fontId="117" fillId="0" borderId="146" xfId="7" applyNumberFormat="1" applyFont="1" applyBorder="1"/>
    <xf numFmtId="164" fontId="120" fillId="0" borderId="146" xfId="7" applyNumberFormat="1" applyFont="1" applyBorder="1"/>
    <xf numFmtId="164" fontId="116" fillId="0" borderId="0" xfId="0" applyNumberFormat="1" applyFont="1"/>
    <xf numFmtId="164" fontId="116" fillId="0" borderId="146" xfId="7" applyNumberFormat="1" applyFont="1" applyBorder="1" applyAlignment="1">
      <alignment horizontal="left" indent="1"/>
    </xf>
    <xf numFmtId="164" fontId="119" fillId="0" borderId="67" xfId="7" applyNumberFormat="1" applyFont="1" applyBorder="1"/>
    <xf numFmtId="164" fontId="116" fillId="0" borderId="155" xfId="7" applyNumberFormat="1" applyFont="1" applyBorder="1"/>
    <xf numFmtId="164" fontId="116" fillId="0" borderId="156" xfId="7" applyNumberFormat="1" applyFont="1" applyBorder="1" applyAlignment="1">
      <alignment horizontal="left" indent="1"/>
    </xf>
    <xf numFmtId="164" fontId="116" fillId="0" borderId="156" xfId="7" applyNumberFormat="1" applyFont="1" applyBorder="1" applyAlignment="1">
      <alignment horizontal="left" indent="2"/>
    </xf>
    <xf numFmtId="164" fontId="116" fillId="0" borderId="156" xfId="7" applyNumberFormat="1" applyFont="1" applyBorder="1" applyAlignment="1">
      <alignment horizontal="left" indent="3"/>
    </xf>
    <xf numFmtId="164" fontId="116" fillId="79" borderId="156" xfId="7" applyNumberFormat="1" applyFont="1" applyFill="1" applyBorder="1"/>
    <xf numFmtId="164" fontId="116" fillId="79" borderId="146" xfId="7" applyNumberFormat="1" applyFont="1" applyFill="1" applyBorder="1"/>
    <xf numFmtId="164" fontId="116" fillId="79" borderId="155" xfId="7" applyNumberFormat="1" applyFont="1" applyFill="1" applyBorder="1"/>
    <xf numFmtId="164" fontId="116" fillId="0" borderId="156" xfId="7" applyNumberFormat="1" applyFont="1" applyBorder="1" applyAlignment="1">
      <alignment horizontal="left" vertical="top" wrapText="1" indent="2"/>
    </xf>
    <xf numFmtId="164" fontId="116" fillId="0" borderId="156" xfId="7" applyNumberFormat="1" applyFont="1" applyBorder="1" applyAlignment="1">
      <alignment horizontal="left" wrapText="1" indent="3"/>
    </xf>
    <xf numFmtId="164" fontId="116" fillId="0" borderId="156" xfId="7" applyNumberFormat="1" applyFont="1" applyBorder="1" applyAlignment="1">
      <alignment horizontal="left" wrapText="1" indent="2"/>
    </xf>
    <xf numFmtId="164" fontId="116" fillId="0" borderId="156" xfId="7" applyNumberFormat="1" applyFont="1" applyBorder="1" applyAlignment="1">
      <alignment horizontal="left" wrapText="1" indent="1"/>
    </xf>
    <xf numFmtId="164" fontId="116" fillId="0" borderId="154" xfId="7" applyNumberFormat="1" applyFont="1" applyBorder="1" applyAlignment="1">
      <alignment horizontal="left" wrapText="1" indent="1"/>
    </xf>
    <xf numFmtId="164" fontId="116" fillId="0" borderId="153" xfId="7" applyNumberFormat="1" applyFont="1" applyBorder="1"/>
    <xf numFmtId="164" fontId="116" fillId="0" borderId="152" xfId="7" applyNumberFormat="1" applyFont="1" applyBorder="1"/>
    <xf numFmtId="164" fontId="116" fillId="0" borderId="146" xfId="7" applyNumberFormat="1" applyFont="1" applyBorder="1" applyAlignment="1">
      <alignment horizontal="left" vertical="center" wrapText="1"/>
    </xf>
    <xf numFmtId="164" fontId="116" fillId="0" borderId="146" xfId="7" applyNumberFormat="1" applyFont="1" applyBorder="1" applyAlignment="1">
      <alignment horizontal="center" vertical="center" textRotation="90" wrapText="1"/>
    </xf>
    <xf numFmtId="164" fontId="116" fillId="0" borderId="146" xfId="7" applyNumberFormat="1" applyFont="1" applyBorder="1" applyAlignment="1">
      <alignment horizontal="center" vertical="center" wrapText="1"/>
    </xf>
    <xf numFmtId="164" fontId="116" fillId="0" borderId="146" xfId="7" applyNumberFormat="1" applyFont="1" applyBorder="1" applyAlignment="1">
      <alignment horizontal="center" vertical="center"/>
    </xf>
    <xf numFmtId="164" fontId="121" fillId="0" borderId="146" xfId="7" applyNumberFormat="1" applyFont="1" applyBorder="1"/>
    <xf numFmtId="164" fontId="121" fillId="0" borderId="147" xfId="7" applyNumberFormat="1" applyFont="1" applyBorder="1"/>
    <xf numFmtId="164" fontId="4" fillId="0" borderId="97" xfId="7" applyNumberFormat="1" applyFont="1" applyFill="1" applyBorder="1" applyAlignment="1" applyProtection="1">
      <alignment horizontal="right" vertical="center" wrapText="1"/>
      <protection locked="0"/>
    </xf>
    <xf numFmtId="164" fontId="4" fillId="0" borderId="97" xfId="7" applyNumberFormat="1" applyFont="1" applyBorder="1" applyAlignment="1" applyProtection="1">
      <alignment vertical="center" wrapText="1"/>
      <protection locked="0"/>
    </xf>
    <xf numFmtId="164" fontId="4" fillId="0" borderId="112" xfId="7" applyNumberFormat="1" applyFont="1" applyBorder="1" applyAlignment="1" applyProtection="1">
      <alignment vertical="center" wrapText="1"/>
      <protection locked="0"/>
    </xf>
    <xf numFmtId="0" fontId="0" fillId="0" borderId="156" xfId="0" applyBorder="1"/>
    <xf numFmtId="0" fontId="0" fillId="0" borderId="156" xfId="0" applyBorder="1" applyAlignment="1">
      <alignment horizontal="center" vertical="center"/>
    </xf>
    <xf numFmtId="0" fontId="130" fillId="3" borderId="146" xfId="21414" applyFont="1" applyFill="1" applyBorder="1" applyAlignment="1">
      <alignment horizontal="left" vertical="center" wrapText="1"/>
    </xf>
    <xf numFmtId="164" fontId="4" fillId="0" borderId="146" xfId="7" applyNumberFormat="1" applyFont="1" applyFill="1" applyBorder="1" applyAlignment="1">
      <alignment vertical="center" wrapText="1"/>
    </xf>
    <xf numFmtId="164" fontId="4" fillId="0" borderId="155" xfId="7" applyNumberFormat="1" applyFont="1" applyFill="1" applyBorder="1" applyAlignment="1">
      <alignment vertical="center" wrapText="1"/>
    </xf>
    <xf numFmtId="0" fontId="131" fillId="0" borderId="146" xfId="21414" applyFont="1" applyBorder="1" applyAlignment="1">
      <alignment horizontal="left" vertical="center" wrapText="1" indent="1"/>
    </xf>
    <xf numFmtId="0" fontId="132" fillId="3" borderId="146" xfId="21414" applyFont="1" applyFill="1" applyBorder="1" applyAlignment="1">
      <alignment horizontal="left" vertical="center" wrapText="1"/>
    </xf>
    <xf numFmtId="0" fontId="131" fillId="3" borderId="146" xfId="21414" applyFont="1" applyFill="1" applyBorder="1" applyAlignment="1">
      <alignment horizontal="left" vertical="center" wrapText="1" indent="1"/>
    </xf>
    <xf numFmtId="164" fontId="4" fillId="0" borderId="146" xfId="7" applyNumberFormat="1" applyFont="1" applyBorder="1" applyAlignment="1">
      <alignment vertical="center"/>
    </xf>
    <xf numFmtId="164" fontId="4" fillId="0" borderId="155" xfId="7" applyNumberFormat="1" applyFont="1" applyBorder="1" applyAlignment="1">
      <alignment vertical="center"/>
    </xf>
    <xf numFmtId="0" fontId="133" fillId="0" borderId="146" xfId="21414" applyFont="1" applyBorder="1" applyAlignment="1">
      <alignment horizontal="left" vertical="center" wrapText="1" indent="1"/>
    </xf>
    <xf numFmtId="0" fontId="0" fillId="0" borderId="154" xfId="0" applyBorder="1"/>
    <xf numFmtId="164" fontId="6" fillId="35" borderId="153" xfId="7" applyNumberFormat="1" applyFont="1" applyFill="1" applyBorder="1" applyAlignment="1">
      <alignment horizontal="center" vertical="center"/>
    </xf>
    <xf numFmtId="164" fontId="6" fillId="35" borderId="152" xfId="7" applyNumberFormat="1" applyFont="1" applyFill="1" applyBorder="1" applyAlignment="1">
      <alignment horizontal="center" vertical="center"/>
    </xf>
    <xf numFmtId="0" fontId="0" fillId="0" borderId="156" xfId="0" applyBorder="1" applyAlignment="1">
      <alignment horizontal="center"/>
    </xf>
    <xf numFmtId="164" fontId="22" fillId="0" borderId="161" xfId="7" applyNumberFormat="1" applyFont="1" applyBorder="1" applyAlignment="1">
      <alignment horizontal="center" vertical="center"/>
    </xf>
    <xf numFmtId="167" fontId="23" fillId="0" borderId="162" xfId="0" applyNumberFormat="1" applyFont="1" applyBorder="1" applyAlignment="1">
      <alignment horizontal="center"/>
    </xf>
    <xf numFmtId="0" fontId="134" fillId="0" borderId="146" xfId="21414" applyFont="1" applyBorder="1" applyAlignment="1">
      <alignment horizontal="center" vertical="center" wrapText="1"/>
    </xf>
    <xf numFmtId="0" fontId="0" fillId="0" borderId="105" xfId="0" applyBorder="1" applyAlignment="1">
      <alignment horizontal="center"/>
    </xf>
    <xf numFmtId="0" fontId="131" fillId="0" borderId="147" xfId="21414" applyFont="1" applyBorder="1" applyAlignment="1">
      <alignment horizontal="left" vertical="center" wrapText="1" indent="1"/>
    </xf>
    <xf numFmtId="0" fontId="131" fillId="3" borderId="146" xfId="0" applyFont="1" applyFill="1" applyBorder="1" applyAlignment="1">
      <alignment horizontal="left" vertical="center" wrapText="1" indent="1"/>
    </xf>
    <xf numFmtId="164" fontId="23" fillId="0" borderId="146" xfId="7" applyNumberFormat="1" applyFont="1" applyBorder="1" applyAlignment="1">
      <alignment horizontal="center" vertical="center"/>
    </xf>
    <xf numFmtId="167" fontId="23" fillId="0" borderId="155" xfId="0" applyNumberFormat="1" applyFont="1" applyBorder="1" applyAlignment="1">
      <alignment horizontal="center"/>
    </xf>
    <xf numFmtId="0" fontId="132" fillId="0" borderId="146" xfId="0" applyFont="1" applyBorder="1" applyAlignment="1">
      <alignment horizontal="left" vertical="center" wrapText="1"/>
    </xf>
    <xf numFmtId="164" fontId="22" fillId="0" borderId="146" xfId="7" applyNumberFormat="1" applyFont="1" applyBorder="1" applyAlignment="1">
      <alignment horizontal="center" vertical="center"/>
    </xf>
    <xf numFmtId="164" fontId="22" fillId="0" borderId="146" xfId="7" applyNumberFormat="1" applyFont="1" applyBorder="1" applyAlignment="1">
      <alignment horizontal="center"/>
    </xf>
    <xf numFmtId="0" fontId="23" fillId="0" borderId="155" xfId="0" applyFont="1" applyBorder="1"/>
    <xf numFmtId="0" fontId="131" fillId="0" borderId="146" xfId="0" applyFont="1" applyBorder="1" applyAlignment="1">
      <alignment horizontal="left" vertical="center" wrapText="1" indent="1"/>
    </xf>
    <xf numFmtId="164" fontId="23" fillId="0" borderId="146" xfId="7" applyNumberFormat="1" applyFont="1" applyBorder="1" applyAlignment="1">
      <alignment horizontal="center"/>
    </xf>
    <xf numFmtId="164" fontId="23" fillId="0" borderId="146" xfId="7" applyNumberFormat="1" applyFont="1" applyBorder="1"/>
    <xf numFmtId="0" fontId="133" fillId="3" borderId="146" xfId="0" applyFont="1" applyFill="1" applyBorder="1" applyAlignment="1">
      <alignment horizontal="left" vertical="center" wrapText="1" indent="1"/>
    </xf>
    <xf numFmtId="0" fontId="133" fillId="0" borderId="146" xfId="0" applyFont="1" applyBorder="1" applyAlignment="1">
      <alignment horizontal="left" vertical="center" wrapText="1" indent="1"/>
    </xf>
    <xf numFmtId="0" fontId="135" fillId="0" borderId="146" xfId="0" applyFont="1" applyBorder="1" applyAlignment="1">
      <alignment horizontal="left"/>
    </xf>
    <xf numFmtId="0" fontId="0" fillId="0" borderId="154" xfId="0" applyBorder="1" applyAlignment="1">
      <alignment horizontal="center"/>
    </xf>
    <xf numFmtId="0" fontId="132" fillId="0" borderId="153" xfId="0" applyFont="1" applyBorder="1" applyAlignment="1">
      <alignment horizontal="left" vertical="center" wrapText="1"/>
    </xf>
    <xf numFmtId="164" fontId="22" fillId="0" borderId="153" xfId="7" applyNumberFormat="1" applyFont="1" applyBorder="1" applyAlignment="1">
      <alignment horizontal="center" vertical="center"/>
    </xf>
    <xf numFmtId="0" fontId="23" fillId="0" borderId="152" xfId="0" applyFont="1" applyBorder="1"/>
    <xf numFmtId="164" fontId="4" fillId="35" borderId="24" xfId="7" applyNumberFormat="1" applyFont="1" applyFill="1" applyBorder="1"/>
    <xf numFmtId="164" fontId="139" fillId="0" borderId="146" xfId="7" applyNumberFormat="1" applyFont="1" applyBorder="1"/>
    <xf numFmtId="164" fontId="139" fillId="80" borderId="146" xfId="7" applyNumberFormat="1" applyFont="1" applyFill="1" applyBorder="1"/>
    <xf numFmtId="164" fontId="119" fillId="0" borderId="146" xfId="0" applyNumberFormat="1" applyFont="1" applyBorder="1" applyAlignment="1">
      <alignment horizontal="left" vertical="center" wrapText="1"/>
    </xf>
    <xf numFmtId="0" fontId="104" fillId="0" borderId="64" xfId="0" applyFont="1" applyBorder="1" applyAlignment="1">
      <alignment horizontal="left" vertical="center" wrapText="1"/>
    </xf>
    <xf numFmtId="0" fontId="104" fillId="0" borderId="63" xfId="0" applyFont="1" applyBorder="1" applyAlignment="1">
      <alignment horizontal="left" vertical="center" wrapText="1"/>
    </xf>
    <xf numFmtId="0" fontId="141" fillId="0" borderId="159" xfId="0" applyFont="1" applyBorder="1" applyAlignment="1">
      <alignment horizontal="center" vertical="center"/>
    </xf>
    <xf numFmtId="0" fontId="141" fillId="0" borderId="29" xfId="0" applyFont="1" applyBorder="1" applyAlignment="1">
      <alignment horizontal="center" vertical="center"/>
    </xf>
    <xf numFmtId="0" fontId="141" fillId="0" borderId="160" xfId="0" applyFont="1" applyBorder="1" applyAlignment="1">
      <alignment horizontal="center" vertical="center"/>
    </xf>
    <xf numFmtId="164" fontId="0" fillId="0" borderId="98" xfId="7" applyNumberFormat="1" applyFont="1" applyBorder="1" applyAlignment="1">
      <alignment horizontal="center"/>
    </xf>
    <xf numFmtId="164" fontId="0" fillId="0" borderId="95" xfId="7" applyNumberFormat="1" applyFont="1" applyBorder="1" applyAlignment="1">
      <alignment horizontal="center"/>
    </xf>
    <xf numFmtId="164" fontId="0" fillId="0" borderId="96" xfId="7" applyNumberFormat="1" applyFont="1" applyBorder="1" applyAlignment="1">
      <alignment horizontal="center"/>
    </xf>
    <xf numFmtId="164" fontId="0" fillId="0" borderId="139" xfId="7" applyNumberFormat="1" applyFont="1" applyBorder="1" applyAlignment="1">
      <alignment horizontal="center"/>
    </xf>
    <xf numFmtId="164" fontId="0" fillId="0" borderId="140" xfId="7" applyNumberFormat="1" applyFont="1" applyBorder="1" applyAlignment="1">
      <alignment horizontal="center"/>
    </xf>
    <xf numFmtId="164" fontId="0" fillId="0" borderId="141" xfId="7" applyNumberFormat="1" applyFont="1" applyBorder="1" applyAlignment="1">
      <alignment horizontal="center"/>
    </xf>
    <xf numFmtId="0" fontId="0" fillId="0" borderId="138" xfId="0" applyBorder="1" applyAlignment="1">
      <alignment horizontal="center" vertical="center"/>
    </xf>
    <xf numFmtId="0" fontId="128" fillId="0" borderId="92" xfId="0" applyFont="1" applyBorder="1" applyAlignment="1">
      <alignment horizontal="center" vertical="center"/>
    </xf>
    <xf numFmtId="0" fontId="128" fillId="0" borderId="7"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0" fillId="0" borderId="98" xfId="0" applyBorder="1" applyAlignment="1">
      <alignment horizontal="center"/>
    </xf>
    <xf numFmtId="0" fontId="0" fillId="0" borderId="95" xfId="0" applyBorder="1" applyAlignment="1">
      <alignment horizontal="center"/>
    </xf>
    <xf numFmtId="0" fontId="0" fillId="0" borderId="96" xfId="0" applyBorder="1" applyAlignment="1">
      <alignment horizontal="center"/>
    </xf>
    <xf numFmtId="0" fontId="128" fillId="0" borderId="142" xfId="0" applyFont="1" applyBorder="1" applyAlignment="1">
      <alignment horizontal="center" vertical="center" wrapText="1"/>
    </xf>
    <xf numFmtId="0" fontId="128" fillId="0" borderId="7" xfId="0" applyFont="1" applyBorder="1" applyAlignment="1">
      <alignment horizontal="center" vertical="center" wrapText="1"/>
    </xf>
    <xf numFmtId="0" fontId="0" fillId="0" borderId="128" xfId="0" applyBorder="1" applyAlignment="1">
      <alignment horizontal="center" vertical="center"/>
    </xf>
    <xf numFmtId="0" fontId="0" fillId="0" borderId="11" xfId="0" applyBorder="1" applyAlignment="1">
      <alignment horizontal="center" vertical="center"/>
    </xf>
    <xf numFmtId="0" fontId="0" fillId="0" borderId="138" xfId="0" applyBorder="1" applyAlignment="1">
      <alignment horizontal="center" vertical="center" wrapText="1"/>
    </xf>
    <xf numFmtId="0" fontId="10" fillId="0" borderId="17" xfId="0" applyFont="1" applyBorder="1" applyAlignment="1">
      <alignment horizontal="center"/>
    </xf>
    <xf numFmtId="0" fontId="10" fillId="0" borderId="18" xfId="0" applyFont="1" applyBorder="1" applyAlignment="1">
      <alignment horizontal="center"/>
    </xf>
    <xf numFmtId="0" fontId="13" fillId="0" borderId="3" xfId="0" applyFont="1" applyBorder="1" applyAlignment="1">
      <alignment wrapText="1"/>
    </xf>
    <xf numFmtId="0" fontId="4" fillId="0" borderId="20" xfId="0" applyFont="1" applyBorder="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146" xfId="0" applyFont="1" applyBorder="1" applyAlignment="1">
      <alignment horizontal="center" vertical="center" wrapText="1"/>
    </xf>
    <xf numFmtId="0" fontId="4" fillId="0" borderId="149" xfId="0" applyFont="1" applyBorder="1" applyAlignment="1">
      <alignment horizontal="center"/>
    </xf>
    <xf numFmtId="0" fontId="4" fillId="0" borderId="21" xfId="0" applyFont="1" applyBorder="1" applyAlignment="1">
      <alignment horizontal="center"/>
    </xf>
    <xf numFmtId="0" fontId="6" fillId="35" borderId="116" xfId="0" applyFont="1" applyFill="1" applyBorder="1" applyAlignment="1">
      <alignment horizontal="center" vertical="center" wrapText="1"/>
    </xf>
    <xf numFmtId="0" fontId="6" fillId="35" borderId="28" xfId="0" applyFont="1" applyFill="1" applyBorder="1" applyAlignment="1">
      <alignment horizontal="center" vertical="center" wrapText="1"/>
    </xf>
    <xf numFmtId="0" fontId="6" fillId="35" borderId="113" xfId="0" applyFont="1" applyFill="1" applyBorder="1" applyAlignment="1">
      <alignment horizontal="center" vertical="center" wrapText="1"/>
    </xf>
    <xf numFmtId="0" fontId="6" fillId="35" borderId="96" xfId="0" applyFont="1" applyFill="1" applyBorder="1" applyAlignment="1">
      <alignment horizontal="center" vertical="center" wrapText="1"/>
    </xf>
    <xf numFmtId="0" fontId="4" fillId="85" borderId="7" xfId="0" applyFont="1" applyFill="1" applyBorder="1" applyAlignment="1">
      <alignment horizontal="center" vertical="center" wrapText="1"/>
    </xf>
    <xf numFmtId="0" fontId="4" fillId="85" borderId="146" xfId="0" applyFont="1" applyFill="1" applyBorder="1" applyAlignment="1">
      <alignment horizontal="center" vertical="center" wrapText="1"/>
    </xf>
    <xf numFmtId="0" fontId="4" fillId="85" borderId="7" xfId="11" applyFont="1" applyFill="1" applyBorder="1" applyAlignment="1">
      <alignment horizontal="center" vertical="top"/>
    </xf>
    <xf numFmtId="0" fontId="6" fillId="86" borderId="62" xfId="0" applyFont="1" applyFill="1" applyBorder="1" applyAlignment="1">
      <alignment horizontal="center" vertical="center" wrapText="1"/>
    </xf>
    <xf numFmtId="0" fontId="6" fillId="86" borderId="155" xfId="0" applyFont="1" applyFill="1" applyBorder="1" applyAlignment="1">
      <alignment horizontal="center" vertical="center" wrapText="1"/>
    </xf>
    <xf numFmtId="0" fontId="101" fillId="3" borderId="65" xfId="13" applyFont="1" applyFill="1" applyBorder="1" applyAlignment="1" applyProtection="1">
      <alignment horizontal="center" vertical="center" wrapText="1"/>
      <protection locked="0"/>
    </xf>
    <xf numFmtId="0" fontId="101" fillId="3" borderId="62"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164" fontId="15" fillId="3" borderId="18" xfId="1" applyNumberFormat="1" applyFont="1" applyFill="1" applyBorder="1" applyAlignment="1" applyProtection="1">
      <alignment horizontal="center"/>
      <protection locked="0"/>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164" fontId="15" fillId="0" borderId="88" xfId="1" applyNumberFormat="1" applyFont="1" applyFill="1" applyBorder="1" applyAlignment="1" applyProtection="1">
      <alignment horizontal="center" vertical="center" wrapText="1"/>
      <protection locked="0"/>
    </xf>
    <xf numFmtId="164" fontId="15" fillId="0" borderId="89" xfId="1" applyNumberFormat="1" applyFont="1" applyFill="1" applyBorder="1" applyAlignment="1" applyProtection="1">
      <alignment horizontal="center" vertical="center" wrapText="1"/>
      <protection locked="0"/>
    </xf>
    <xf numFmtId="0" fontId="4" fillId="0" borderId="65"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58"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104" xfId="0" applyFont="1" applyBorder="1" applyAlignment="1">
      <alignment horizontal="center" vertical="center" wrapText="1"/>
    </xf>
    <xf numFmtId="0" fontId="14" fillId="0" borderId="53" xfId="0" applyFont="1" applyBorder="1" applyAlignment="1">
      <alignment horizontal="left" vertical="center"/>
    </xf>
    <xf numFmtId="0" fontId="14" fillId="0" borderId="54" xfId="0" applyFont="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2" xfId="0" applyFont="1" applyBorder="1" applyAlignment="1">
      <alignment horizontal="center" vertical="center" wrapText="1"/>
    </xf>
    <xf numFmtId="0" fontId="119" fillId="0" borderId="119" xfId="0" applyFont="1" applyBorder="1" applyAlignment="1">
      <alignment horizontal="left" vertical="center" wrapText="1"/>
    </xf>
    <xf numFmtId="0" fontId="119" fillId="0" borderId="120" xfId="0" applyFont="1" applyBorder="1" applyAlignment="1">
      <alignment horizontal="left" vertical="center" wrapText="1"/>
    </xf>
    <xf numFmtId="0" fontId="119" fillId="0" borderId="122" xfId="0" applyFont="1" applyBorder="1" applyAlignment="1">
      <alignment horizontal="left" vertical="center" wrapText="1"/>
    </xf>
    <xf numFmtId="0" fontId="119" fillId="0" borderId="123" xfId="0" applyFont="1" applyBorder="1" applyAlignment="1">
      <alignment horizontal="left" vertical="center" wrapText="1"/>
    </xf>
    <xf numFmtId="0" fontId="119" fillId="0" borderId="125" xfId="0" applyFont="1" applyBorder="1" applyAlignment="1">
      <alignment horizontal="left" vertical="center" wrapText="1"/>
    </xf>
    <xf numFmtId="0" fontId="119" fillId="0" borderId="126" xfId="0" applyFont="1" applyBorder="1" applyAlignment="1">
      <alignment horizontal="left" vertical="center" wrapText="1"/>
    </xf>
    <xf numFmtId="0" fontId="120" fillId="0" borderId="145" xfId="0" applyFont="1" applyBorder="1" applyAlignment="1">
      <alignment horizontal="center" vertical="center" wrapText="1"/>
    </xf>
    <xf numFmtId="0" fontId="120" fillId="0" borderId="144" xfId="0" applyFont="1" applyBorder="1" applyAlignment="1">
      <alignment horizontal="center" vertical="center" wrapText="1"/>
    </xf>
    <xf numFmtId="0" fontId="120" fillId="0" borderId="121" xfId="0" applyFont="1" applyBorder="1" applyAlignment="1">
      <alignment horizontal="center" vertical="center" wrapText="1"/>
    </xf>
    <xf numFmtId="0" fontId="120" fillId="0" borderId="52" xfId="0" applyFont="1" applyBorder="1" applyAlignment="1">
      <alignment horizontal="center" vertical="center" wrapText="1"/>
    </xf>
    <xf numFmtId="0" fontId="120" fillId="0" borderId="124" xfId="0" applyFont="1" applyBorder="1" applyAlignment="1">
      <alignment horizontal="center" vertical="center" wrapText="1"/>
    </xf>
    <xf numFmtId="0" fontId="120" fillId="0" borderId="11" xfId="0" applyFont="1" applyBorder="1" applyAlignment="1">
      <alignment horizontal="center" vertical="center" wrapText="1"/>
    </xf>
    <xf numFmtId="0" fontId="116" fillId="0" borderId="147" xfId="0" applyFont="1" applyBorder="1" applyAlignment="1">
      <alignment horizontal="center" vertical="center" wrapText="1"/>
    </xf>
    <xf numFmtId="0" fontId="116" fillId="0" borderId="7" xfId="0" applyFont="1" applyBorder="1" applyAlignment="1">
      <alignment horizontal="center" vertical="center" wrapText="1"/>
    </xf>
    <xf numFmtId="0" fontId="116" fillId="0" borderId="146" xfId="0" applyFont="1" applyBorder="1" applyAlignment="1">
      <alignment horizontal="center" vertical="center" wrapText="1"/>
    </xf>
    <xf numFmtId="0" fontId="116" fillId="0" borderId="149" xfId="0" applyFont="1" applyBorder="1" applyAlignment="1">
      <alignment horizontal="center" vertical="center" wrapText="1"/>
    </xf>
    <xf numFmtId="0" fontId="116" fillId="0" borderId="148" xfId="0" applyFont="1" applyBorder="1" applyAlignment="1">
      <alignment horizontal="center" vertical="center" wrapText="1"/>
    </xf>
    <xf numFmtId="0" fontId="124" fillId="0" borderId="146" xfId="0" applyFont="1" applyBorder="1" applyAlignment="1">
      <alignment horizontal="center" vertical="center"/>
    </xf>
    <xf numFmtId="0" fontId="118" fillId="0" borderId="145" xfId="0" applyFont="1" applyBorder="1" applyAlignment="1">
      <alignment horizontal="center" vertical="center"/>
    </xf>
    <xf numFmtId="0" fontId="118" fillId="0" borderId="150" xfId="0" applyFont="1" applyBorder="1" applyAlignment="1">
      <alignment horizontal="center" vertical="center"/>
    </xf>
    <xf numFmtId="0" fontId="118" fillId="0" borderId="52" xfId="0" applyFont="1" applyBorder="1" applyAlignment="1">
      <alignment horizontal="center" vertical="center"/>
    </xf>
    <xf numFmtId="0" fontId="118" fillId="0" borderId="11" xfId="0" applyFont="1" applyBorder="1" applyAlignment="1">
      <alignment horizontal="center" vertical="center"/>
    </xf>
    <xf numFmtId="0" fontId="119" fillId="0" borderId="146" xfId="0" applyFont="1" applyBorder="1" applyAlignment="1">
      <alignment horizontal="center" vertical="center" wrapText="1"/>
    </xf>
    <xf numFmtId="0" fontId="119" fillId="0" borderId="145" xfId="0" applyFont="1" applyBorder="1" applyAlignment="1">
      <alignment horizontal="center" vertical="center" wrapText="1"/>
    </xf>
    <xf numFmtId="0" fontId="119" fillId="0" borderId="150" xfId="0" applyFont="1" applyBorder="1" applyAlignment="1">
      <alignment horizontal="center" vertical="center" wrapText="1"/>
    </xf>
    <xf numFmtId="0" fontId="119" fillId="0" borderId="127" xfId="0" applyFont="1" applyBorder="1" applyAlignment="1">
      <alignment horizontal="center" vertical="center" wrapText="1"/>
    </xf>
    <xf numFmtId="0" fontId="119" fillId="0" borderId="128" xfId="0" applyFont="1" applyBorder="1" applyAlignment="1">
      <alignment horizontal="center" vertical="center" wrapText="1"/>
    </xf>
    <xf numFmtId="0" fontId="119" fillId="0" borderId="52" xfId="0" applyFont="1" applyBorder="1" applyAlignment="1">
      <alignment horizontal="center" vertical="center" wrapText="1"/>
    </xf>
    <xf numFmtId="0" fontId="119" fillId="0" borderId="11" xfId="0" applyFont="1" applyBorder="1" applyAlignment="1">
      <alignment horizontal="center" vertical="center" wrapText="1"/>
    </xf>
    <xf numFmtId="0" fontId="116" fillId="0" borderId="151" xfId="0" applyFont="1" applyBorder="1" applyAlignment="1">
      <alignment horizontal="center" vertical="center" wrapText="1"/>
    </xf>
    <xf numFmtId="0" fontId="119" fillId="0" borderId="129" xfId="0" applyFont="1" applyBorder="1" applyAlignment="1">
      <alignment horizontal="center" vertical="center" wrapText="1"/>
    </xf>
    <xf numFmtId="0" fontId="119" fillId="0" borderId="7" xfId="0" applyFont="1" applyBorder="1" applyAlignment="1">
      <alignment horizontal="center" vertical="center" wrapText="1"/>
    </xf>
    <xf numFmtId="0" fontId="116" fillId="0" borderId="129" xfId="0" applyFont="1" applyBorder="1" applyAlignment="1">
      <alignment horizontal="center" vertical="center" wrapText="1"/>
    </xf>
    <xf numFmtId="0" fontId="116" fillId="0" borderId="145" xfId="0" applyFont="1" applyBorder="1" applyAlignment="1">
      <alignment horizontal="center" vertical="center" wrapText="1"/>
    </xf>
    <xf numFmtId="0" fontId="116" fillId="0" borderId="144" xfId="0" applyFont="1" applyBorder="1" applyAlignment="1">
      <alignment horizontal="center" vertical="center" wrapText="1"/>
    </xf>
    <xf numFmtId="0" fontId="116" fillId="0" borderId="150"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155" xfId="0" applyFont="1" applyBorder="1" applyAlignment="1">
      <alignment horizontal="center" vertical="center" wrapText="1"/>
    </xf>
    <xf numFmtId="0" fontId="116" fillId="0" borderId="53" xfId="0" applyFont="1" applyBorder="1" applyAlignment="1">
      <alignment horizontal="center" vertical="center" wrapText="1"/>
    </xf>
    <xf numFmtId="0" fontId="116" fillId="0" borderId="54" xfId="0" applyFont="1" applyBorder="1" applyAlignment="1">
      <alignment horizontal="center" vertical="center" wrapText="1"/>
    </xf>
    <xf numFmtId="0" fontId="116" fillId="0" borderId="104" xfId="0" applyFont="1" applyBorder="1" applyAlignment="1">
      <alignment horizontal="center" vertical="center" wrapText="1"/>
    </xf>
    <xf numFmtId="0" fontId="119" fillId="0" borderId="53" xfId="0" applyFont="1" applyBorder="1" applyAlignment="1">
      <alignment horizontal="left" vertical="top" wrapText="1"/>
    </xf>
    <xf numFmtId="0" fontId="119" fillId="0" borderId="104" xfId="0" applyFont="1" applyBorder="1" applyAlignment="1">
      <alignment horizontal="left" vertical="top" wrapText="1"/>
    </xf>
    <xf numFmtId="0" fontId="119" fillId="0" borderId="61" xfId="0" applyFont="1" applyBorder="1" applyAlignment="1">
      <alignment horizontal="left" vertical="top" wrapText="1"/>
    </xf>
    <xf numFmtId="0" fontId="119" fillId="0" borderId="90" xfId="0" applyFont="1" applyBorder="1" applyAlignment="1">
      <alignment horizontal="left" vertical="top" wrapText="1"/>
    </xf>
    <xf numFmtId="0" fontId="119" fillId="0" borderId="118" xfId="0" applyFont="1" applyBorder="1" applyAlignment="1">
      <alignment horizontal="left" vertical="top" wrapText="1"/>
    </xf>
    <xf numFmtId="0" fontId="119" fillId="0" borderId="157" xfId="0" applyFont="1" applyBorder="1" applyAlignment="1">
      <alignment horizontal="left" vertical="top" wrapText="1"/>
    </xf>
    <xf numFmtId="0" fontId="119" fillId="0" borderId="158" xfId="0" applyFont="1" applyBorder="1" applyAlignment="1">
      <alignment horizontal="center" vertical="center" wrapText="1"/>
    </xf>
    <xf numFmtId="0" fontId="119" fillId="0" borderId="67" xfId="0" applyFont="1" applyBorder="1" applyAlignment="1">
      <alignment horizontal="center" vertical="center" wrapText="1"/>
    </xf>
    <xf numFmtId="0" fontId="116" fillId="0" borderId="145" xfId="0" applyFont="1" applyBorder="1" applyAlignment="1">
      <alignment horizontal="center" vertical="top" wrapText="1"/>
    </xf>
    <xf numFmtId="0" fontId="116" fillId="0" borderId="144" xfId="0" applyFont="1" applyBorder="1" applyAlignment="1">
      <alignment horizontal="center" vertical="top" wrapText="1"/>
    </xf>
    <xf numFmtId="0" fontId="116" fillId="0" borderId="151" xfId="0" applyFont="1" applyBorder="1" applyAlignment="1">
      <alignment horizontal="center" vertical="top" wrapText="1"/>
    </xf>
    <xf numFmtId="0" fontId="116" fillId="0" borderId="148" xfId="0" applyFont="1" applyBorder="1" applyAlignment="1">
      <alignment horizontal="center" vertical="top" wrapText="1"/>
    </xf>
    <xf numFmtId="0" fontId="105" fillId="0" borderId="130" xfId="0" applyFont="1" applyBorder="1" applyAlignment="1">
      <alignment horizontal="left" vertical="top" wrapText="1"/>
    </xf>
    <xf numFmtId="0" fontId="105" fillId="0" borderId="131" xfId="0" applyFont="1" applyBorder="1" applyAlignment="1">
      <alignment horizontal="left" vertical="top" wrapText="1"/>
    </xf>
    <xf numFmtId="0" fontId="122" fillId="0" borderId="146" xfId="0" applyFont="1" applyBorder="1" applyAlignment="1">
      <alignment horizontal="center" vertical="center"/>
    </xf>
    <xf numFmtId="0" fontId="121" fillId="0" borderId="146" xfId="0" applyFont="1" applyBorder="1" applyAlignment="1">
      <alignment horizontal="center" vertical="center" wrapText="1"/>
    </xf>
    <xf numFmtId="0" fontId="121" fillId="0" borderId="147" xfId="0" applyFont="1" applyBorder="1" applyAlignment="1">
      <alignment horizontal="center" vertical="center" wrapText="1"/>
    </xf>
    <xf numFmtId="0" fontId="105" fillId="0" borderId="68" xfId="0" applyFont="1" applyBorder="1" applyAlignment="1">
      <alignment horizontal="center" vertical="center"/>
    </xf>
    <xf numFmtId="0" fontId="105" fillId="0" borderId="69" xfId="0" applyFont="1" applyBorder="1" applyAlignment="1">
      <alignment horizontal="center" vertical="center"/>
    </xf>
    <xf numFmtId="0" fontId="105" fillId="0" borderId="70" xfId="0" applyFont="1" applyBorder="1" applyAlignment="1">
      <alignment horizontal="center" vertical="center"/>
    </xf>
    <xf numFmtId="0" fontId="106" fillId="0" borderId="97" xfId="0" applyFont="1" applyBorder="1" applyAlignment="1">
      <alignment horizontal="left" vertical="center" wrapText="1"/>
    </xf>
    <xf numFmtId="0" fontId="105" fillId="75" borderId="71" xfId="0" applyFont="1" applyFill="1" applyBorder="1" applyAlignment="1">
      <alignment horizontal="center" vertical="center" wrapText="1"/>
    </xf>
    <xf numFmtId="0" fontId="105" fillId="75" borderId="72" xfId="0" applyFont="1" applyFill="1" applyBorder="1" applyAlignment="1">
      <alignment horizontal="center" vertical="center" wrapText="1"/>
    </xf>
    <xf numFmtId="0" fontId="105" fillId="75" borderId="73" xfId="0" applyFont="1" applyFill="1" applyBorder="1" applyAlignment="1">
      <alignment horizontal="center" vertical="center" wrapText="1"/>
    </xf>
    <xf numFmtId="0" fontId="106" fillId="0" borderId="52"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98" xfId="0" applyFont="1" applyBorder="1" applyAlignment="1">
      <alignment horizontal="left" vertical="center" wrapText="1"/>
    </xf>
    <xf numFmtId="0" fontId="106" fillId="0" borderId="96" xfId="0" applyFont="1" applyBorder="1" applyAlignment="1">
      <alignment horizontal="left" vertical="center" wrapText="1"/>
    </xf>
    <xf numFmtId="0" fontId="155" fillId="3" borderId="98" xfId="0" applyFont="1" applyFill="1" applyBorder="1" applyAlignment="1">
      <alignment vertical="center" wrapText="1"/>
    </xf>
    <xf numFmtId="0" fontId="155" fillId="3" borderId="96" xfId="0" applyFont="1" applyFill="1" applyBorder="1" applyAlignment="1">
      <alignment vertical="center" wrapText="1"/>
    </xf>
    <xf numFmtId="0" fontId="106" fillId="3" borderId="98" xfId="0" applyFont="1" applyFill="1" applyBorder="1" applyAlignment="1">
      <alignment vertical="center" wrapText="1"/>
    </xf>
    <xf numFmtId="0" fontId="106" fillId="3" borderId="96" xfId="0" applyFont="1" applyFill="1" applyBorder="1" applyAlignment="1">
      <alignment vertical="center" wrapText="1"/>
    </xf>
    <xf numFmtId="0" fontId="106" fillId="0" borderId="98" xfId="0" applyFont="1" applyBorder="1" applyAlignment="1">
      <alignment horizontal="left"/>
    </xf>
    <xf numFmtId="0" fontId="106" fillId="0" borderId="96" xfId="0" applyFont="1" applyBorder="1" applyAlignment="1">
      <alignment horizontal="left"/>
    </xf>
    <xf numFmtId="0" fontId="106" fillId="0" borderId="98" xfId="0" applyFont="1" applyBorder="1" applyAlignment="1">
      <alignment vertical="center" wrapText="1"/>
    </xf>
    <xf numFmtId="0" fontId="106" fillId="0" borderId="96" xfId="0" applyFont="1" applyBorder="1" applyAlignment="1">
      <alignment vertical="center" wrapText="1"/>
    </xf>
    <xf numFmtId="0" fontId="106" fillId="0" borderId="139" xfId="0" applyFont="1" applyBorder="1" applyAlignment="1">
      <alignment horizontal="left" vertical="center" wrapText="1"/>
    </xf>
    <xf numFmtId="0" fontId="106" fillId="0" borderId="140" xfId="0" applyFont="1" applyBorder="1" applyAlignment="1">
      <alignment horizontal="left" vertical="center" wrapText="1"/>
    </xf>
    <xf numFmtId="0" fontId="106" fillId="0" borderId="141" xfId="0" applyFont="1" applyBorder="1" applyAlignment="1">
      <alignment horizontal="left" vertical="center" wrapText="1"/>
    </xf>
    <xf numFmtId="0" fontId="106" fillId="3" borderId="75" xfId="0" applyFont="1" applyFill="1" applyBorder="1" applyAlignment="1">
      <alignment horizontal="left" vertical="center" wrapText="1"/>
    </xf>
    <xf numFmtId="0" fontId="106" fillId="3" borderId="76" xfId="0" applyFont="1" applyFill="1" applyBorder="1" applyAlignment="1">
      <alignment horizontal="left" vertical="center" wrapText="1"/>
    </xf>
    <xf numFmtId="0" fontId="106" fillId="0" borderId="78" xfId="0" applyFont="1" applyBorder="1" applyAlignment="1">
      <alignment horizontal="left" vertical="center" wrapText="1"/>
    </xf>
    <xf numFmtId="0" fontId="106" fillId="0" borderId="79" xfId="0" applyFont="1" applyBorder="1" applyAlignment="1">
      <alignment horizontal="left" vertical="center" wrapText="1"/>
    </xf>
    <xf numFmtId="0" fontId="106" fillId="0" borderId="52" xfId="0" applyFont="1" applyBorder="1" applyAlignment="1">
      <alignment vertical="center" wrapText="1"/>
    </xf>
    <xf numFmtId="0" fontId="106" fillId="0" borderId="11" xfId="0" applyFont="1" applyBorder="1" applyAlignment="1">
      <alignment vertical="center" wrapText="1"/>
    </xf>
    <xf numFmtId="0" fontId="106" fillId="0" borderId="75" xfId="0" applyFont="1" applyBorder="1" applyAlignment="1">
      <alignment horizontal="left" vertical="center" wrapText="1"/>
    </xf>
    <xf numFmtId="0" fontId="106" fillId="0" borderId="76" xfId="0" applyFont="1" applyBorder="1" applyAlignment="1">
      <alignment horizontal="left" vertical="center" wrapText="1"/>
    </xf>
    <xf numFmtId="0" fontId="155" fillId="3" borderId="98" xfId="0" applyFont="1" applyFill="1" applyBorder="1" applyAlignment="1">
      <alignment horizontal="left" vertical="center" wrapText="1"/>
    </xf>
    <xf numFmtId="0" fontId="155" fillId="3" borderId="96" xfId="0" applyFont="1" applyFill="1" applyBorder="1" applyAlignment="1">
      <alignment horizontal="left" vertical="center" wrapText="1"/>
    </xf>
    <xf numFmtId="0" fontId="106" fillId="3" borderId="98" xfId="0" applyFont="1" applyFill="1" applyBorder="1" applyAlignment="1">
      <alignment horizontal="left" vertical="center" wrapText="1"/>
    </xf>
    <xf numFmtId="0" fontId="106" fillId="3" borderId="96" xfId="0" applyFont="1" applyFill="1" applyBorder="1" applyAlignment="1">
      <alignment horizontal="left" vertical="center" wrapText="1"/>
    </xf>
    <xf numFmtId="0" fontId="106" fillId="0" borderId="149" xfId="0" applyFont="1" applyBorder="1" applyAlignment="1">
      <alignment horizontal="left" vertical="center" wrapText="1"/>
    </xf>
    <xf numFmtId="0" fontId="106" fillId="0" borderId="148" xfId="0" applyFont="1" applyBorder="1" applyAlignment="1">
      <alignment horizontal="left" vertical="center" wrapText="1"/>
    </xf>
    <xf numFmtId="0" fontId="105" fillId="75" borderId="80" xfId="0" applyFont="1" applyFill="1" applyBorder="1" applyAlignment="1">
      <alignment horizontal="center" vertical="center" wrapText="1"/>
    </xf>
    <xf numFmtId="0" fontId="105" fillId="75" borderId="0" xfId="0" applyFont="1" applyFill="1" applyAlignment="1">
      <alignment horizontal="center" vertical="center" wrapText="1"/>
    </xf>
    <xf numFmtId="0" fontId="105" fillId="75" borderId="81" xfId="0" applyFont="1" applyFill="1" applyBorder="1" applyAlignment="1">
      <alignment horizontal="center" vertical="center" wrapText="1"/>
    </xf>
    <xf numFmtId="0" fontId="105" fillId="75" borderId="85" xfId="0" applyFont="1" applyFill="1" applyBorder="1" applyAlignment="1">
      <alignment horizontal="center" vertical="center"/>
    </xf>
    <xf numFmtId="0" fontId="105" fillId="75" borderId="86" xfId="0" applyFont="1" applyFill="1" applyBorder="1" applyAlignment="1">
      <alignment horizontal="center" vertical="center"/>
    </xf>
    <xf numFmtId="0" fontId="105" fillId="75" borderId="87" xfId="0" applyFont="1" applyFill="1" applyBorder="1" applyAlignment="1">
      <alignment horizontal="center" vertical="center"/>
    </xf>
    <xf numFmtId="0" fontId="105" fillId="75" borderId="146" xfId="0" applyFont="1" applyFill="1" applyBorder="1" applyAlignment="1">
      <alignment horizontal="center" vertical="center" wrapText="1"/>
    </xf>
    <xf numFmtId="0" fontId="105" fillId="0" borderId="146" xfId="0" applyFont="1" applyBorder="1" applyAlignment="1">
      <alignment horizontal="center" vertical="center"/>
    </xf>
    <xf numFmtId="0" fontId="106" fillId="0" borderId="149" xfId="13" applyFont="1" applyBorder="1" applyAlignment="1" applyProtection="1">
      <alignment horizontal="left" vertical="top" wrapText="1"/>
      <protection locked="0"/>
    </xf>
    <xf numFmtId="0" fontId="106" fillId="0" borderId="148" xfId="13" applyFont="1" applyBorder="1" applyAlignment="1" applyProtection="1">
      <alignment horizontal="left" vertical="top" wrapText="1"/>
      <protection locked="0"/>
    </xf>
    <xf numFmtId="0" fontId="106" fillId="3" borderId="149" xfId="13" applyFont="1" applyFill="1" applyBorder="1" applyAlignment="1" applyProtection="1">
      <alignment horizontal="left" vertical="top" wrapText="1"/>
      <protection locked="0"/>
    </xf>
    <xf numFmtId="0" fontId="106" fillId="3" borderId="148" xfId="13" applyFont="1" applyFill="1" applyBorder="1" applyAlignment="1" applyProtection="1">
      <alignment horizontal="left" vertical="top" wrapText="1"/>
      <protection locked="0"/>
    </xf>
    <xf numFmtId="0" fontId="105" fillId="0" borderId="83" xfId="0" applyFont="1" applyBorder="1" applyAlignment="1">
      <alignment horizontal="center" vertical="center"/>
    </xf>
    <xf numFmtId="49" fontId="106" fillId="0" borderId="0" xfId="0" applyNumberFormat="1" applyFont="1" applyAlignment="1">
      <alignment horizontal="center" vertical="center"/>
    </xf>
    <xf numFmtId="0" fontId="105" fillId="75" borderId="149" xfId="0" applyFont="1" applyFill="1" applyBorder="1" applyAlignment="1">
      <alignment horizontal="center" vertical="center" wrapText="1"/>
    </xf>
    <xf numFmtId="0" fontId="105" fillId="75" borderId="148" xfId="0" applyFont="1" applyFill="1" applyBorder="1" applyAlignment="1">
      <alignment horizontal="center" vertical="center" wrapText="1"/>
    </xf>
    <xf numFmtId="0" fontId="106" fillId="0" borderId="146" xfId="0" applyFont="1" applyBorder="1" applyAlignment="1">
      <alignment horizontal="left" vertical="top" wrapText="1"/>
    </xf>
    <xf numFmtId="0" fontId="106" fillId="0" borderId="149" xfId="0" applyFont="1" applyBorder="1" applyAlignment="1">
      <alignment horizontal="left" vertical="top" wrapText="1"/>
    </xf>
    <xf numFmtId="0" fontId="106" fillId="0" borderId="146" xfId="0" applyFont="1" applyBorder="1" applyAlignment="1">
      <alignment horizontal="left" vertical="center" wrapText="1"/>
    </xf>
    <xf numFmtId="0" fontId="106" fillId="0" borderId="146" xfId="0" applyFont="1" applyBorder="1" applyAlignment="1">
      <alignment horizontal="center"/>
    </xf>
    <xf numFmtId="0" fontId="155" fillId="0" borderId="149" xfId="13" applyFont="1" applyBorder="1" applyAlignment="1" applyProtection="1">
      <alignment horizontal="left" vertical="top" wrapText="1"/>
      <protection locked="0"/>
    </xf>
    <xf numFmtId="0" fontId="155" fillId="0" borderId="148" xfId="13" applyFont="1" applyBorder="1" applyAlignment="1" applyProtection="1">
      <alignment horizontal="left" vertical="top" wrapText="1"/>
      <protection locked="0"/>
    </xf>
    <xf numFmtId="0" fontId="106" fillId="0" borderId="148" xfId="0" applyFont="1" applyBorder="1" applyAlignment="1">
      <alignment horizontal="left" vertical="top" wrapText="1"/>
    </xf>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tabSelected="1" zoomScale="80" zoomScaleNormal="80" workbookViewId="0">
      <pane xSplit="1" ySplit="7" topLeftCell="B8" activePane="bottomRight" state="frozen"/>
      <selection pane="topRight" activeCell="B1" sqref="B1"/>
      <selection pane="bottomLeft" activeCell="A8" sqref="A8"/>
      <selection pane="bottomRight" activeCell="C10" sqref="C10"/>
    </sheetView>
  </sheetViews>
  <sheetFormatPr defaultRowHeight="14.4"/>
  <cols>
    <col min="1" max="1" width="10.33203125" style="1" customWidth="1"/>
    <col min="2" max="2" width="153" bestFit="1" customWidth="1"/>
    <col min="3" max="3" width="39.44140625" customWidth="1"/>
    <col min="7" max="7" width="25" customWidth="1"/>
  </cols>
  <sheetData>
    <row r="1" spans="1:3">
      <c r="A1" s="6"/>
      <c r="B1" s="91" t="s">
        <v>148</v>
      </c>
      <c r="C1" s="43"/>
    </row>
    <row r="2" spans="1:3" s="88" customFormat="1">
      <c r="A2" s="132">
        <v>1</v>
      </c>
      <c r="B2" s="89" t="s">
        <v>149</v>
      </c>
      <c r="C2" s="87" t="s">
        <v>1002</v>
      </c>
    </row>
    <row r="3" spans="1:3" s="88" customFormat="1">
      <c r="A3" s="132">
        <v>2</v>
      </c>
      <c r="B3" s="90" t="s">
        <v>150</v>
      </c>
      <c r="C3" s="594" t="s">
        <v>1003</v>
      </c>
    </row>
    <row r="4" spans="1:3" s="88" customFormat="1">
      <c r="A4" s="132">
        <v>3</v>
      </c>
      <c r="B4" s="90" t="s">
        <v>151</v>
      </c>
      <c r="C4" s="594" t="s">
        <v>1004</v>
      </c>
    </row>
    <row r="5" spans="1:3" s="88" customFormat="1">
      <c r="A5" s="133">
        <v>4</v>
      </c>
      <c r="B5" s="93" t="s">
        <v>152</v>
      </c>
      <c r="C5" s="594" t="s">
        <v>1005</v>
      </c>
    </row>
    <row r="6" spans="1:3" s="92" customFormat="1" ht="65.25" customHeight="1">
      <c r="A6" s="768" t="s">
        <v>309</v>
      </c>
      <c r="B6" s="769"/>
      <c r="C6" s="769"/>
    </row>
    <row r="7" spans="1:3">
      <c r="A7" s="215" t="s">
        <v>240</v>
      </c>
      <c r="B7" s="216" t="s">
        <v>153</v>
      </c>
    </row>
    <row r="8" spans="1:3">
      <c r="A8" s="217">
        <v>1</v>
      </c>
      <c r="B8" s="213" t="s">
        <v>128</v>
      </c>
    </row>
    <row r="9" spans="1:3">
      <c r="A9" s="217">
        <v>2</v>
      </c>
      <c r="B9" s="213" t="s">
        <v>154</v>
      </c>
    </row>
    <row r="10" spans="1:3">
      <c r="A10" s="217">
        <v>3</v>
      </c>
      <c r="B10" s="213" t="s">
        <v>155</v>
      </c>
    </row>
    <row r="11" spans="1:3">
      <c r="A11" s="217">
        <v>4</v>
      </c>
      <c r="B11" s="213" t="s">
        <v>156</v>
      </c>
    </row>
    <row r="12" spans="1:3">
      <c r="A12" s="217">
        <v>5</v>
      </c>
      <c r="B12" s="213" t="s">
        <v>96</v>
      </c>
    </row>
    <row r="13" spans="1:3">
      <c r="A13" s="217">
        <v>6</v>
      </c>
      <c r="B13" s="218" t="s">
        <v>80</v>
      </c>
    </row>
    <row r="14" spans="1:3">
      <c r="A14" s="217">
        <v>7</v>
      </c>
      <c r="B14" s="213" t="s">
        <v>157</v>
      </c>
    </row>
    <row r="15" spans="1:3">
      <c r="A15" s="217">
        <v>8</v>
      </c>
      <c r="B15" s="213" t="s">
        <v>160</v>
      </c>
    </row>
    <row r="16" spans="1:3">
      <c r="A16" s="217">
        <v>9</v>
      </c>
      <c r="B16" s="213" t="s">
        <v>74</v>
      </c>
    </row>
    <row r="17" spans="1:2">
      <c r="A17" s="219" t="s">
        <v>366</v>
      </c>
      <c r="B17" s="213" t="s">
        <v>346</v>
      </c>
    </row>
    <row r="18" spans="1:2">
      <c r="A18" s="217">
        <v>9.1999999999999993</v>
      </c>
      <c r="B18" s="544" t="s">
        <v>946</v>
      </c>
    </row>
    <row r="19" spans="1:2">
      <c r="A19" s="217">
        <v>9.3000000000000007</v>
      </c>
      <c r="B19" s="544" t="s">
        <v>947</v>
      </c>
    </row>
    <row r="20" spans="1:2">
      <c r="A20" s="217">
        <v>10</v>
      </c>
      <c r="B20" s="213" t="s">
        <v>161</v>
      </c>
    </row>
    <row r="21" spans="1:2">
      <c r="A21" s="217">
        <v>11</v>
      </c>
      <c r="B21" s="218" t="s">
        <v>144</v>
      </c>
    </row>
    <row r="22" spans="1:2">
      <c r="A22" s="217">
        <v>12</v>
      </c>
      <c r="B22" s="218" t="s">
        <v>141</v>
      </c>
    </row>
    <row r="23" spans="1:2">
      <c r="A23" s="217">
        <v>13</v>
      </c>
      <c r="B23" s="220" t="s">
        <v>285</v>
      </c>
    </row>
    <row r="24" spans="1:2">
      <c r="A24" s="217">
        <v>14</v>
      </c>
      <c r="B24" s="213" t="s">
        <v>339</v>
      </c>
    </row>
    <row r="25" spans="1:2">
      <c r="A25" s="217">
        <v>15</v>
      </c>
      <c r="B25" s="213" t="s">
        <v>73</v>
      </c>
    </row>
    <row r="26" spans="1:2">
      <c r="A26" s="217">
        <v>15.1</v>
      </c>
      <c r="B26" s="213" t="s">
        <v>375</v>
      </c>
    </row>
    <row r="27" spans="1:2">
      <c r="A27" s="543">
        <v>15.2</v>
      </c>
      <c r="B27" s="544" t="s">
        <v>970</v>
      </c>
    </row>
    <row r="28" spans="1:2">
      <c r="A28" s="217">
        <v>16</v>
      </c>
      <c r="B28" s="213" t="s">
        <v>422</v>
      </c>
    </row>
    <row r="29" spans="1:2">
      <c r="A29" s="217">
        <v>17</v>
      </c>
      <c r="B29" s="213" t="s">
        <v>646</v>
      </c>
    </row>
    <row r="30" spans="1:2">
      <c r="A30" s="217">
        <v>18</v>
      </c>
      <c r="B30" s="213" t="s">
        <v>906</v>
      </c>
    </row>
    <row r="31" spans="1:2">
      <c r="A31" s="217">
        <v>19</v>
      </c>
      <c r="B31" s="213" t="s">
        <v>907</v>
      </c>
    </row>
    <row r="32" spans="1:2">
      <c r="A32" s="217">
        <v>20</v>
      </c>
      <c r="B32" s="213" t="s">
        <v>908</v>
      </c>
    </row>
    <row r="33" spans="1:2">
      <c r="A33" s="217">
        <v>21</v>
      </c>
      <c r="B33" s="213" t="s">
        <v>515</v>
      </c>
    </row>
    <row r="34" spans="1:2">
      <c r="A34" s="217">
        <v>22</v>
      </c>
      <c r="B34" s="213" t="s">
        <v>909</v>
      </c>
    </row>
    <row r="35" spans="1:2" ht="26.4">
      <c r="A35" s="217">
        <v>23</v>
      </c>
      <c r="B35" s="501" t="s">
        <v>905</v>
      </c>
    </row>
    <row r="36" spans="1:2">
      <c r="A36" s="217">
        <v>24</v>
      </c>
      <c r="B36" s="213" t="s">
        <v>910</v>
      </c>
    </row>
    <row r="37" spans="1:2">
      <c r="A37" s="217">
        <v>25</v>
      </c>
      <c r="B37" s="213" t="s">
        <v>911</v>
      </c>
    </row>
    <row r="38" spans="1:2">
      <c r="A38" s="217">
        <v>26</v>
      </c>
      <c r="B38" s="213" t="s">
        <v>691</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zoomScale="80" zoomScaleNormal="80" workbookViewId="0">
      <pane xSplit="1" ySplit="5" topLeftCell="B6" activePane="bottomRight" state="frozen"/>
      <selection pane="topRight" activeCell="B1" sqref="B1"/>
      <selection pane="bottomLeft" activeCell="A5" sqref="A5"/>
      <selection pane="bottomRight" activeCell="C45" sqref="C45"/>
    </sheetView>
  </sheetViews>
  <sheetFormatPr defaultRowHeight="14.4"/>
  <cols>
    <col min="1" max="1" width="9.5546875" style="1" bestFit="1" customWidth="1"/>
    <col min="2" max="2" width="132.44140625" style="1" customWidth="1"/>
    <col min="3" max="3" width="18.44140625" style="1" customWidth="1"/>
  </cols>
  <sheetData>
    <row r="1" spans="1:6">
      <c r="A1" s="12" t="s">
        <v>97</v>
      </c>
      <c r="B1" s="11" t="str">
        <f>Info!C2</f>
        <v>სს სილქ ბანკი</v>
      </c>
      <c r="D1" s="1"/>
      <c r="E1" s="1"/>
      <c r="F1" s="1"/>
    </row>
    <row r="2" spans="1:6" s="12" customFormat="1" ht="15.75" customHeight="1">
      <c r="A2" s="12" t="s">
        <v>98</v>
      </c>
      <c r="B2" s="593">
        <f>'1. key ratios'!B2</f>
        <v>46203</v>
      </c>
    </row>
    <row r="3" spans="1:6" s="12" customFormat="1" ht="15.75" customHeight="1"/>
    <row r="4" spans="1:6" ht="15" thickBot="1">
      <c r="A4" s="1" t="s">
        <v>246</v>
      </c>
      <c r="B4" s="20" t="s">
        <v>74</v>
      </c>
    </row>
    <row r="5" spans="1:6">
      <c r="A5" s="62" t="s">
        <v>25</v>
      </c>
      <c r="B5" s="63"/>
      <c r="C5" s="64" t="s">
        <v>26</v>
      </c>
    </row>
    <row r="6" spans="1:6">
      <c r="A6" s="65">
        <v>1</v>
      </c>
      <c r="B6" s="39" t="s">
        <v>27</v>
      </c>
      <c r="C6" s="136">
        <f>SUM(C7:C11)</f>
        <v>58659133.391796499</v>
      </c>
      <c r="F6" s="639"/>
    </row>
    <row r="7" spans="1:6">
      <c r="A7" s="65">
        <v>2</v>
      </c>
      <c r="B7" s="36" t="s">
        <v>28</v>
      </c>
      <c r="C7" s="137">
        <v>121372400</v>
      </c>
      <c r="F7" s="639"/>
    </row>
    <row r="8" spans="1:6">
      <c r="A8" s="65">
        <v>3</v>
      </c>
      <c r="B8" s="31" t="s">
        <v>29</v>
      </c>
      <c r="C8" s="137"/>
    </row>
    <row r="9" spans="1:6">
      <c r="A9" s="65">
        <v>4</v>
      </c>
      <c r="B9" s="31" t="s">
        <v>30</v>
      </c>
      <c r="C9" s="137"/>
    </row>
    <row r="10" spans="1:6">
      <c r="A10" s="65">
        <v>5</v>
      </c>
      <c r="B10" s="31" t="s">
        <v>31</v>
      </c>
      <c r="C10" s="137">
        <v>3667775.8766368581</v>
      </c>
      <c r="F10" s="639"/>
    </row>
    <row r="11" spans="1:6">
      <c r="A11" s="65">
        <v>6</v>
      </c>
      <c r="B11" s="37" t="s">
        <v>32</v>
      </c>
      <c r="C11" s="137">
        <v>-66381042.484840363</v>
      </c>
      <c r="F11" s="639"/>
    </row>
    <row r="12" spans="1:6" s="2" customFormat="1">
      <c r="A12" s="65">
        <v>7</v>
      </c>
      <c r="B12" s="39" t="s">
        <v>33</v>
      </c>
      <c r="C12" s="138">
        <f>SUM(C13:C28)</f>
        <v>18685941.292832427</v>
      </c>
      <c r="F12" s="639"/>
    </row>
    <row r="13" spans="1:6" s="2" customFormat="1">
      <c r="A13" s="65">
        <v>8</v>
      </c>
      <c r="B13" s="38" t="s">
        <v>34</v>
      </c>
      <c r="C13" s="139">
        <v>3667775.8766368581</v>
      </c>
      <c r="F13" s="639"/>
    </row>
    <row r="14" spans="1:6" s="2" customFormat="1" ht="27.6">
      <c r="A14" s="65">
        <v>9</v>
      </c>
      <c r="B14" s="32" t="s">
        <v>35</v>
      </c>
      <c r="C14" s="139"/>
    </row>
    <row r="15" spans="1:6" s="2" customFormat="1">
      <c r="A15" s="65">
        <v>10</v>
      </c>
      <c r="B15" s="33" t="s">
        <v>36</v>
      </c>
      <c r="C15" s="139">
        <v>12266091.089999996</v>
      </c>
      <c r="F15" s="639"/>
    </row>
    <row r="16" spans="1:6" s="2" customFormat="1">
      <c r="A16" s="65">
        <v>11</v>
      </c>
      <c r="B16" s="34" t="s">
        <v>37</v>
      </c>
      <c r="C16" s="139"/>
    </row>
    <row r="17" spans="1:6" s="2" customFormat="1">
      <c r="A17" s="65">
        <v>12</v>
      </c>
      <c r="B17" s="33" t="s">
        <v>38</v>
      </c>
      <c r="C17" s="139"/>
    </row>
    <row r="18" spans="1:6" s="2" customFormat="1">
      <c r="A18" s="65">
        <v>13</v>
      </c>
      <c r="B18" s="33" t="s">
        <v>39</v>
      </c>
      <c r="C18" s="139"/>
    </row>
    <row r="19" spans="1:6" s="2" customFormat="1">
      <c r="A19" s="65">
        <v>14</v>
      </c>
      <c r="B19" s="33" t="s">
        <v>40</v>
      </c>
      <c r="C19" s="139"/>
    </row>
    <row r="20" spans="1:6" s="2" customFormat="1" ht="27.6">
      <c r="A20" s="65">
        <v>15</v>
      </c>
      <c r="B20" s="33" t="s">
        <v>41</v>
      </c>
      <c r="C20" s="139">
        <v>2752074.3261955706</v>
      </c>
      <c r="F20" s="639"/>
    </row>
    <row r="21" spans="1:6" s="2" customFormat="1" ht="27.6">
      <c r="A21" s="65">
        <v>16</v>
      </c>
      <c r="B21" s="32" t="s">
        <v>42</v>
      </c>
      <c r="C21" s="139"/>
    </row>
    <row r="22" spans="1:6" s="2" customFormat="1">
      <c r="A22" s="65">
        <v>17</v>
      </c>
      <c r="B22" s="66" t="s">
        <v>43</v>
      </c>
      <c r="C22" s="139"/>
    </row>
    <row r="23" spans="1:6" s="2" customFormat="1">
      <c r="A23" s="65">
        <v>18</v>
      </c>
      <c r="B23" s="536" t="s">
        <v>694</v>
      </c>
      <c r="C23" s="321"/>
    </row>
    <row r="24" spans="1:6" s="2" customFormat="1" ht="27.6">
      <c r="A24" s="65">
        <v>19</v>
      </c>
      <c r="B24" s="32" t="s">
        <v>44</v>
      </c>
      <c r="C24" s="139"/>
    </row>
    <row r="25" spans="1:6" s="2" customFormat="1" ht="27.6">
      <c r="A25" s="65">
        <v>20</v>
      </c>
      <c r="B25" s="32" t="s">
        <v>45</v>
      </c>
      <c r="C25" s="139"/>
    </row>
    <row r="26" spans="1:6" s="2" customFormat="1" ht="27.6">
      <c r="A26" s="65">
        <v>21</v>
      </c>
      <c r="B26" s="34" t="s">
        <v>46</v>
      </c>
      <c r="C26" s="139"/>
    </row>
    <row r="27" spans="1:6" s="2" customFormat="1">
      <c r="A27" s="65">
        <v>22</v>
      </c>
      <c r="B27" s="34" t="s">
        <v>47</v>
      </c>
      <c r="C27" s="139"/>
    </row>
    <row r="28" spans="1:6" s="2" customFormat="1" ht="27.6">
      <c r="A28" s="65">
        <v>23</v>
      </c>
      <c r="B28" s="34" t="s">
        <v>48</v>
      </c>
      <c r="C28" s="139"/>
    </row>
    <row r="29" spans="1:6" s="2" customFormat="1">
      <c r="A29" s="65">
        <v>24</v>
      </c>
      <c r="B29" s="40" t="s">
        <v>22</v>
      </c>
      <c r="C29" s="138">
        <f>C6-C12</f>
        <v>39973192.098964073</v>
      </c>
      <c r="F29" s="639"/>
    </row>
    <row r="30" spans="1:6" s="2" customFormat="1">
      <c r="A30" s="67"/>
      <c r="B30" s="35"/>
      <c r="C30" s="139"/>
    </row>
    <row r="31" spans="1:6" s="2" customFormat="1">
      <c r="A31" s="67">
        <v>25</v>
      </c>
      <c r="B31" s="40" t="s">
        <v>49</v>
      </c>
      <c r="C31" s="138">
        <f>C32+C35</f>
        <v>0</v>
      </c>
      <c r="F31" s="639"/>
    </row>
    <row r="32" spans="1:6" s="2" customFormat="1">
      <c r="A32" s="67">
        <v>26</v>
      </c>
      <c r="B32" s="31" t="s">
        <v>50</v>
      </c>
      <c r="C32" s="140">
        <f>C33+C34</f>
        <v>0</v>
      </c>
      <c r="F32" s="639"/>
    </row>
    <row r="33" spans="1:6" s="2" customFormat="1">
      <c r="A33" s="67">
        <v>27</v>
      </c>
      <c r="B33" s="85" t="s">
        <v>51</v>
      </c>
      <c r="C33" s="139"/>
    </row>
    <row r="34" spans="1:6" s="2" customFormat="1">
      <c r="A34" s="67">
        <v>28</v>
      </c>
      <c r="B34" s="85" t="s">
        <v>52</v>
      </c>
      <c r="C34" s="139"/>
    </row>
    <row r="35" spans="1:6" s="2" customFormat="1">
      <c r="A35" s="67">
        <v>29</v>
      </c>
      <c r="B35" s="31" t="s">
        <v>53</v>
      </c>
      <c r="C35" s="139"/>
    </row>
    <row r="36" spans="1:6" s="2" customFormat="1">
      <c r="A36" s="67">
        <v>30</v>
      </c>
      <c r="B36" s="40" t="s">
        <v>54</v>
      </c>
      <c r="C36" s="138">
        <f>SUM(C37:C41)</f>
        <v>0</v>
      </c>
      <c r="F36" s="639"/>
    </row>
    <row r="37" spans="1:6" s="2" customFormat="1">
      <c r="A37" s="67">
        <v>31</v>
      </c>
      <c r="B37" s="32" t="s">
        <v>55</v>
      </c>
      <c r="C37" s="139"/>
    </row>
    <row r="38" spans="1:6" s="2" customFormat="1">
      <c r="A38" s="67">
        <v>32</v>
      </c>
      <c r="B38" s="33" t="s">
        <v>56</v>
      </c>
      <c r="C38" s="139"/>
    </row>
    <row r="39" spans="1:6" s="2" customFormat="1" ht="27.6">
      <c r="A39" s="67">
        <v>33</v>
      </c>
      <c r="B39" s="32" t="s">
        <v>57</v>
      </c>
      <c r="C39" s="139"/>
    </row>
    <row r="40" spans="1:6" s="2" customFormat="1" ht="27.6">
      <c r="A40" s="67">
        <v>34</v>
      </c>
      <c r="B40" s="32" t="s">
        <v>45</v>
      </c>
      <c r="C40" s="139"/>
    </row>
    <row r="41" spans="1:6" s="2" customFormat="1" ht="27.6">
      <c r="A41" s="67">
        <v>35</v>
      </c>
      <c r="B41" s="34" t="s">
        <v>58</v>
      </c>
      <c r="C41" s="139"/>
    </row>
    <row r="42" spans="1:6" s="2" customFormat="1">
      <c r="A42" s="67">
        <v>36</v>
      </c>
      <c r="B42" s="40" t="s">
        <v>23</v>
      </c>
      <c r="C42" s="138">
        <f>C31-C36</f>
        <v>0</v>
      </c>
      <c r="F42" s="639"/>
    </row>
    <row r="43" spans="1:6" s="2" customFormat="1">
      <c r="A43" s="67"/>
      <c r="B43" s="35"/>
      <c r="C43" s="139"/>
    </row>
    <row r="44" spans="1:6" s="2" customFormat="1">
      <c r="A44" s="67">
        <v>37</v>
      </c>
      <c r="B44" s="41" t="s">
        <v>59</v>
      </c>
      <c r="C44" s="138">
        <f>SUM(C45:C47)</f>
        <v>15067977.82</v>
      </c>
      <c r="F44" s="639"/>
    </row>
    <row r="45" spans="1:6" s="2" customFormat="1">
      <c r="A45" s="67">
        <v>38</v>
      </c>
      <c r="B45" s="31" t="s">
        <v>60</v>
      </c>
      <c r="C45" s="139">
        <v>15067977.82</v>
      </c>
      <c r="F45" s="639"/>
    </row>
    <row r="46" spans="1:6" s="2" customFormat="1">
      <c r="A46" s="67">
        <v>39</v>
      </c>
      <c r="B46" s="31" t="s">
        <v>61</v>
      </c>
      <c r="C46" s="139"/>
    </row>
    <row r="47" spans="1:6" s="2" customFormat="1">
      <c r="A47" s="67">
        <v>40</v>
      </c>
      <c r="B47" s="537" t="s">
        <v>693</v>
      </c>
      <c r="C47" s="139"/>
    </row>
    <row r="48" spans="1:6" s="2" customFormat="1">
      <c r="A48" s="67">
        <v>41</v>
      </c>
      <c r="B48" s="41" t="s">
        <v>62</v>
      </c>
      <c r="C48" s="138">
        <f>SUM(C49:C52)</f>
        <v>0</v>
      </c>
      <c r="F48" s="639"/>
    </row>
    <row r="49" spans="1:6" s="2" customFormat="1">
      <c r="A49" s="67">
        <v>42</v>
      </c>
      <c r="B49" s="32" t="s">
        <v>63</v>
      </c>
      <c r="C49" s="139"/>
    </row>
    <row r="50" spans="1:6" s="2" customFormat="1">
      <c r="A50" s="67">
        <v>43</v>
      </c>
      <c r="B50" s="33" t="s">
        <v>64</v>
      </c>
      <c r="C50" s="139"/>
    </row>
    <row r="51" spans="1:6" s="2" customFormat="1" ht="27.6">
      <c r="A51" s="67">
        <v>44</v>
      </c>
      <c r="B51" s="32" t="s">
        <v>65</v>
      </c>
      <c r="C51" s="139"/>
    </row>
    <row r="52" spans="1:6" s="2" customFormat="1" ht="27.6">
      <c r="A52" s="67">
        <v>45</v>
      </c>
      <c r="B52" s="32" t="s">
        <v>45</v>
      </c>
      <c r="C52" s="139"/>
    </row>
    <row r="53" spans="1:6" s="2" customFormat="1" ht="15" thickBot="1">
      <c r="A53" s="67">
        <v>46</v>
      </c>
      <c r="B53" s="68" t="s">
        <v>24</v>
      </c>
      <c r="C53" s="141">
        <f>C44-C48</f>
        <v>15067977.82</v>
      </c>
      <c r="F53" s="639"/>
    </row>
    <row r="56" spans="1:6">
      <c r="B56" s="1"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I23"/>
  <sheetViews>
    <sheetView zoomScale="80" zoomScaleNormal="80" workbookViewId="0">
      <selection activeCell="H10" sqref="H10"/>
    </sheetView>
  </sheetViews>
  <sheetFormatPr defaultColWidth="9.33203125" defaultRowHeight="13.8"/>
  <cols>
    <col min="1" max="1" width="10.6640625" style="1" bestFit="1" customWidth="1"/>
    <col min="2" max="2" width="59" style="1" customWidth="1"/>
    <col min="3" max="3" width="16.6640625" style="1" bestFit="1" customWidth="1"/>
    <col min="4" max="4" width="22.33203125" style="1" customWidth="1"/>
    <col min="5" max="16384" width="9.33203125" style="1"/>
  </cols>
  <sheetData>
    <row r="1" spans="1:9">
      <c r="A1" s="12" t="s">
        <v>97</v>
      </c>
      <c r="B1" s="11" t="str">
        <f>Info!C2</f>
        <v>სს სილქ ბანკი</v>
      </c>
    </row>
    <row r="2" spans="1:9" s="12" customFormat="1" ht="15.75" customHeight="1">
      <c r="A2" s="12" t="s">
        <v>98</v>
      </c>
      <c r="B2" s="593">
        <f>'1. key ratios'!B2</f>
        <v>46203</v>
      </c>
    </row>
    <row r="3" spans="1:9" s="12" customFormat="1" ht="15.75" customHeight="1"/>
    <row r="4" spans="1:9" ht="14.4" thickBot="1">
      <c r="A4" s="1" t="s">
        <v>345</v>
      </c>
      <c r="B4" s="204" t="s">
        <v>346</v>
      </c>
    </row>
    <row r="5" spans="1:9" s="27" customFormat="1">
      <c r="A5" s="801" t="s">
        <v>347</v>
      </c>
      <c r="B5" s="802"/>
      <c r="C5" s="194" t="s">
        <v>348</v>
      </c>
      <c r="D5" s="195" t="s">
        <v>349</v>
      </c>
    </row>
    <row r="6" spans="1:9" s="205" customFormat="1">
      <c r="A6" s="196">
        <v>1</v>
      </c>
      <c r="B6" s="197" t="s">
        <v>350</v>
      </c>
      <c r="C6" s="197"/>
      <c r="D6" s="198"/>
    </row>
    <row r="7" spans="1:9" s="205" customFormat="1">
      <c r="A7" s="199" t="s">
        <v>351</v>
      </c>
      <c r="B7" s="200" t="s">
        <v>352</v>
      </c>
      <c r="C7" s="645">
        <v>4.4999999999999998E-2</v>
      </c>
      <c r="D7" s="640">
        <f>C7*'5. RWA'!$C$13</f>
        <v>7569545.7211363818</v>
      </c>
      <c r="F7" s="650"/>
      <c r="H7" s="653"/>
      <c r="I7" s="653"/>
    </row>
    <row r="8" spans="1:9" s="205" customFormat="1">
      <c r="A8" s="199" t="s">
        <v>353</v>
      </c>
      <c r="B8" s="200" t="s">
        <v>354</v>
      </c>
      <c r="C8" s="646">
        <v>0.06</v>
      </c>
      <c r="D8" s="640">
        <f>C8*'5. RWA'!$C$13</f>
        <v>10092727.628181843</v>
      </c>
      <c r="F8" s="650"/>
      <c r="H8" s="653"/>
      <c r="I8" s="653"/>
    </row>
    <row r="9" spans="1:9" s="205" customFormat="1">
      <c r="A9" s="199" t="s">
        <v>355</v>
      </c>
      <c r="B9" s="200" t="s">
        <v>356</v>
      </c>
      <c r="C9" s="646">
        <v>0.08</v>
      </c>
      <c r="D9" s="640">
        <f>C9*'5. RWA'!$C$13</f>
        <v>13456970.170909123</v>
      </c>
      <c r="F9" s="650"/>
      <c r="H9" s="653"/>
      <c r="I9" s="653"/>
    </row>
    <row r="10" spans="1:9" s="205" customFormat="1">
      <c r="A10" s="196" t="s">
        <v>357</v>
      </c>
      <c r="B10" s="197" t="s">
        <v>358</v>
      </c>
      <c r="C10" s="221"/>
      <c r="D10" s="641"/>
      <c r="F10" s="650"/>
      <c r="H10" s="653"/>
      <c r="I10" s="653"/>
    </row>
    <row r="11" spans="1:9" s="206" customFormat="1">
      <c r="A11" s="201" t="s">
        <v>359</v>
      </c>
      <c r="B11" s="202" t="s">
        <v>997</v>
      </c>
      <c r="C11" s="647">
        <v>2.5000000000000001E-2</v>
      </c>
      <c r="D11" s="642">
        <f>C11*'5. RWA'!$C$13</f>
        <v>4205303.1784091014</v>
      </c>
      <c r="F11" s="651"/>
      <c r="H11" s="653"/>
      <c r="I11" s="653"/>
    </row>
    <row r="12" spans="1:9" s="206" customFormat="1">
      <c r="A12" s="201" t="s">
        <v>360</v>
      </c>
      <c r="B12" s="202" t="s">
        <v>361</v>
      </c>
      <c r="C12" s="647">
        <v>7.4999999999999997E-3</v>
      </c>
      <c r="D12" s="642">
        <f>C12*'5. RWA'!$C$13</f>
        <v>1261590.9535227304</v>
      </c>
      <c r="F12" s="651"/>
      <c r="H12" s="653"/>
      <c r="I12" s="653"/>
    </row>
    <row r="13" spans="1:9" s="206" customFormat="1">
      <c r="A13" s="201" t="s">
        <v>362</v>
      </c>
      <c r="B13" s="202" t="s">
        <v>363</v>
      </c>
      <c r="C13" s="647">
        <v>0</v>
      </c>
      <c r="D13" s="642">
        <f>C13*'5. RWA'!$C$13</f>
        <v>0</v>
      </c>
      <c r="F13" s="651"/>
      <c r="H13" s="653"/>
      <c r="I13" s="653"/>
    </row>
    <row r="14" spans="1:9" s="205" customFormat="1">
      <c r="A14" s="196" t="s">
        <v>364</v>
      </c>
      <c r="B14" s="197" t="s">
        <v>409</v>
      </c>
      <c r="C14" s="648"/>
      <c r="D14" s="641"/>
      <c r="F14" s="650"/>
      <c r="H14" s="653"/>
      <c r="I14" s="653"/>
    </row>
    <row r="15" spans="1:9" s="205" customFormat="1">
      <c r="A15" s="214" t="s">
        <v>367</v>
      </c>
      <c r="B15" s="202" t="s">
        <v>410</v>
      </c>
      <c r="C15" s="647">
        <v>5.6283794629645091E-2</v>
      </c>
      <c r="D15" s="642">
        <f>C15*'5. RWA'!$C$13</f>
        <v>9467616.8179588635</v>
      </c>
      <c r="F15" s="650"/>
      <c r="H15" s="653"/>
      <c r="I15" s="653"/>
    </row>
    <row r="16" spans="1:9" s="205" customFormat="1">
      <c r="A16" s="214" t="s">
        <v>368</v>
      </c>
      <c r="B16" s="202" t="s">
        <v>370</v>
      </c>
      <c r="C16" s="647">
        <v>6.8230128087505892E-2</v>
      </c>
      <c r="D16" s="642">
        <f>C16*'5. RWA'!$C$13</f>
        <v>11477134.980385944</v>
      </c>
      <c r="F16" s="650"/>
      <c r="H16" s="653"/>
      <c r="I16" s="653"/>
    </row>
    <row r="17" spans="1:9" s="205" customFormat="1">
      <c r="A17" s="214" t="s">
        <v>369</v>
      </c>
      <c r="B17" s="202" t="s">
        <v>407</v>
      </c>
      <c r="C17" s="647">
        <v>8.3948987900480637E-2</v>
      </c>
      <c r="D17" s="642">
        <f>C17*'5. RWA'!$C$13</f>
        <v>14121237.825684736</v>
      </c>
      <c r="F17" s="650"/>
      <c r="H17" s="653"/>
      <c r="I17" s="653"/>
    </row>
    <row r="18" spans="1:9" s="27" customFormat="1">
      <c r="A18" s="803" t="s">
        <v>408</v>
      </c>
      <c r="B18" s="804"/>
      <c r="C18" s="221" t="s">
        <v>348</v>
      </c>
      <c r="D18" s="643" t="s">
        <v>349</v>
      </c>
      <c r="F18" s="652"/>
      <c r="H18" s="654"/>
      <c r="I18" s="654"/>
    </row>
    <row r="19" spans="1:9" s="205" customFormat="1">
      <c r="A19" s="203">
        <v>4</v>
      </c>
      <c r="B19" s="202" t="s">
        <v>22</v>
      </c>
      <c r="C19" s="647">
        <f>C7+C11+C12+C13+C15</f>
        <v>0.1337837946296451</v>
      </c>
      <c r="D19" s="640">
        <f>C19*'5. RWA'!$C$13</f>
        <v>22504056.671027079</v>
      </c>
      <c r="F19" s="650"/>
      <c r="H19" s="653"/>
      <c r="I19" s="653"/>
    </row>
    <row r="20" spans="1:9" s="205" customFormat="1">
      <c r="A20" s="203">
        <v>5</v>
      </c>
      <c r="B20" s="202" t="s">
        <v>75</v>
      </c>
      <c r="C20" s="647">
        <f>C8+C11+C12+C13+C16</f>
        <v>0.16073012808750589</v>
      </c>
      <c r="D20" s="640">
        <f>C20*'5. RWA'!$C$13</f>
        <v>27036756.740499619</v>
      </c>
      <c r="F20" s="650"/>
      <c r="H20" s="653"/>
      <c r="I20" s="653"/>
    </row>
    <row r="21" spans="1:9" s="205" customFormat="1" ht="14.4" thickBot="1">
      <c r="A21" s="207" t="s">
        <v>365</v>
      </c>
      <c r="B21" s="208" t="s">
        <v>74</v>
      </c>
      <c r="C21" s="649">
        <f>C9+C11+C12+C13+C17</f>
        <v>0.19644898790048065</v>
      </c>
      <c r="D21" s="644">
        <f>C21*'5. RWA'!$C$13</f>
        <v>33045102.128525693</v>
      </c>
      <c r="F21" s="650"/>
      <c r="H21" s="653"/>
      <c r="I21" s="653"/>
    </row>
    <row r="23" spans="1:9">
      <c r="B23" s="16"/>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80" zoomScaleNormal="80" workbookViewId="0">
      <selection activeCell="D12" sqref="D12"/>
    </sheetView>
  </sheetViews>
  <sheetFormatPr defaultRowHeight="14.4"/>
  <cols>
    <col min="1" max="1" width="107.109375" bestFit="1" customWidth="1"/>
    <col min="2" max="2" width="50.88671875" bestFit="1" customWidth="1"/>
    <col min="3" max="3" width="28.109375" bestFit="1" customWidth="1"/>
    <col min="4" max="4" width="28.33203125" customWidth="1"/>
    <col min="5" max="7" width="28.109375" customWidth="1"/>
  </cols>
  <sheetData>
    <row r="1" spans="1:2">
      <c r="A1" s="507" t="s">
        <v>97</v>
      </c>
      <c r="B1" s="11" t="str">
        <f>Info!C2</f>
        <v>სს სილქ ბანკი</v>
      </c>
    </row>
    <row r="2" spans="1:2">
      <c r="A2" s="507" t="s">
        <v>98</v>
      </c>
      <c r="B2" s="593">
        <f>'1. key ratios'!B2</f>
        <v>46203</v>
      </c>
    </row>
    <row r="3" spans="1:2">
      <c r="A3" s="508" t="s">
        <v>948</v>
      </c>
      <c r="B3" s="503" t="s">
        <v>919</v>
      </c>
    </row>
    <row r="4" spans="1:2" ht="15" thickBot="1"/>
    <row r="5" spans="1:2">
      <c r="A5" s="513"/>
      <c r="B5" s="514" t="s">
        <v>920</v>
      </c>
    </row>
    <row r="6" spans="1:2">
      <c r="A6" s="509" t="s">
        <v>921</v>
      </c>
      <c r="B6" s="515">
        <f>SUM(B7,B11)</f>
        <v>0</v>
      </c>
    </row>
    <row r="7" spans="1:2" ht="15.6">
      <c r="A7" s="509" t="s">
        <v>954</v>
      </c>
      <c r="B7" s="515">
        <f>SUM(B8:B10)</f>
        <v>0</v>
      </c>
    </row>
    <row r="8" spans="1:2">
      <c r="A8" s="510" t="s">
        <v>922</v>
      </c>
      <c r="B8" s="516"/>
    </row>
    <row r="9" spans="1:2">
      <c r="A9" s="510" t="s">
        <v>923</v>
      </c>
      <c r="B9" s="516"/>
    </row>
    <row r="10" spans="1:2">
      <c r="A10" s="510" t="s">
        <v>924</v>
      </c>
      <c r="B10" s="516"/>
    </row>
    <row r="11" spans="1:2">
      <c r="A11" s="509" t="s">
        <v>925</v>
      </c>
      <c r="B11" s="515">
        <f>SUM(B12:B13)</f>
        <v>0</v>
      </c>
    </row>
    <row r="12" spans="1:2" ht="15.6">
      <c r="A12" s="510" t="s">
        <v>955</v>
      </c>
      <c r="B12" s="516"/>
    </row>
    <row r="13" spans="1:2" ht="15.6">
      <c r="A13" s="510" t="s">
        <v>956</v>
      </c>
      <c r="B13" s="516"/>
    </row>
    <row r="14" spans="1:2">
      <c r="A14" s="509" t="s">
        <v>926</v>
      </c>
      <c r="B14" s="515">
        <f>SUM(B15:B16)</f>
        <v>0</v>
      </c>
    </row>
    <row r="15" spans="1:2">
      <c r="A15" s="511" t="s">
        <v>927</v>
      </c>
      <c r="B15" s="516"/>
    </row>
    <row r="16" spans="1:2">
      <c r="A16" s="511" t="s">
        <v>74</v>
      </c>
      <c r="B16" s="516">
        <f>B7</f>
        <v>0</v>
      </c>
    </row>
    <row r="17" spans="1:5">
      <c r="A17" s="509" t="s">
        <v>928</v>
      </c>
      <c r="B17" s="515"/>
    </row>
    <row r="18" spans="1:5">
      <c r="A18" s="511" t="s">
        <v>929</v>
      </c>
      <c r="B18" s="516"/>
    </row>
    <row r="19" spans="1:5">
      <c r="A19" s="511" t="s">
        <v>930</v>
      </c>
      <c r="B19" s="516"/>
    </row>
    <row r="20" spans="1:5">
      <c r="A20" s="509" t="s">
        <v>931</v>
      </c>
      <c r="B20" s="515"/>
    </row>
    <row r="21" spans="1:5">
      <c r="A21" s="512" t="s">
        <v>932</v>
      </c>
      <c r="B21" s="517">
        <f>IFERROR(B6/B18,0)</f>
        <v>0</v>
      </c>
    </row>
    <row r="22" spans="1:5">
      <c r="A22" s="512" t="s">
        <v>933</v>
      </c>
      <c r="B22" s="517">
        <f>IFERROR(B6/B19,0)</f>
        <v>0</v>
      </c>
    </row>
    <row r="23" spans="1:5" ht="15" thickBot="1">
      <c r="A23" s="518" t="s">
        <v>934</v>
      </c>
      <c r="B23" s="519">
        <f>IFERROR(B6/B14,0)</f>
        <v>0</v>
      </c>
    </row>
    <row r="24" spans="1:5" ht="16.5" customHeight="1">
      <c r="A24" s="506" t="s">
        <v>957</v>
      </c>
      <c r="B24" s="504"/>
      <c r="C24" s="504"/>
      <c r="D24" s="504"/>
      <c r="E24" s="504"/>
    </row>
    <row r="25" spans="1:5" ht="25.5" customHeight="1">
      <c r="A25" s="506" t="s">
        <v>958</v>
      </c>
    </row>
    <row r="26" spans="1:5" ht="57" customHeight="1">
      <c r="A26" s="506" t="s">
        <v>959</v>
      </c>
    </row>
    <row r="27" spans="1:5">
      <c r="A27" s="505"/>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80" zoomScaleNormal="80" workbookViewId="0">
      <selection activeCell="B2" sqref="B2"/>
    </sheetView>
  </sheetViews>
  <sheetFormatPr defaultRowHeight="14.4"/>
  <cols>
    <col min="1" max="1" width="82" customWidth="1"/>
    <col min="2" max="2" width="28.109375" bestFit="1" customWidth="1"/>
    <col min="3" max="3" width="28.33203125" customWidth="1"/>
    <col min="4" max="6" width="28.109375" customWidth="1"/>
  </cols>
  <sheetData>
    <row r="1" spans="1:6">
      <c r="A1" s="507" t="s">
        <v>97</v>
      </c>
      <c r="B1" s="11" t="str">
        <f>Info!C2</f>
        <v>სს სილქ ბანკი</v>
      </c>
      <c r="C1" s="1"/>
    </row>
    <row r="2" spans="1:6">
      <c r="A2" s="507" t="s">
        <v>98</v>
      </c>
      <c r="B2" s="593">
        <f>'1. key ratios'!B2</f>
        <v>46203</v>
      </c>
      <c r="C2" s="1"/>
    </row>
    <row r="3" spans="1:6">
      <c r="A3" s="508" t="s">
        <v>949</v>
      </c>
      <c r="B3" s="503" t="s">
        <v>919</v>
      </c>
      <c r="C3" s="1"/>
    </row>
    <row r="5" spans="1:6">
      <c r="A5" s="505"/>
    </row>
    <row r="6" spans="1:6" ht="15" thickBot="1">
      <c r="A6" s="520"/>
      <c r="B6" s="520"/>
      <c r="C6" s="520"/>
      <c r="D6" s="520"/>
      <c r="E6" s="520"/>
      <c r="F6" s="520"/>
    </row>
    <row r="7" spans="1:6">
      <c r="A7" s="805"/>
      <c r="B7" s="807" t="s">
        <v>935</v>
      </c>
      <c r="C7" s="807"/>
      <c r="D7" s="807"/>
      <c r="E7" s="807"/>
      <c r="F7" s="808" t="s">
        <v>936</v>
      </c>
    </row>
    <row r="8" spans="1:6" ht="27.6">
      <c r="A8" s="806"/>
      <c r="B8" s="521" t="s">
        <v>937</v>
      </c>
      <c r="C8" s="521" t="s">
        <v>938</v>
      </c>
      <c r="D8" s="521" t="s">
        <v>939</v>
      </c>
      <c r="E8" s="521" t="s">
        <v>940</v>
      </c>
      <c r="F8" s="809"/>
    </row>
    <row r="9" spans="1:6">
      <c r="A9" s="522" t="s">
        <v>941</v>
      </c>
      <c r="B9" s="523">
        <f>B13+B17</f>
        <v>0</v>
      </c>
      <c r="C9" s="523">
        <f t="shared" ref="C9:E9" si="0">C13+C17</f>
        <v>0</v>
      </c>
      <c r="D9" s="523">
        <f t="shared" si="0"/>
        <v>0</v>
      </c>
      <c r="E9" s="523">
        <f t="shared" si="0"/>
        <v>0</v>
      </c>
      <c r="F9" s="524">
        <f>F13+F17</f>
        <v>0</v>
      </c>
    </row>
    <row r="10" spans="1:6">
      <c r="A10" s="525" t="s">
        <v>942</v>
      </c>
      <c r="B10" s="526">
        <f t="shared" ref="B10:E12" si="1">B14+B18</f>
        <v>0</v>
      </c>
      <c r="C10" s="526">
        <f t="shared" si="1"/>
        <v>0</v>
      </c>
      <c r="D10" s="526">
        <f t="shared" si="1"/>
        <v>0</v>
      </c>
      <c r="E10" s="526">
        <f t="shared" si="1"/>
        <v>0</v>
      </c>
      <c r="F10" s="524">
        <f>SUM(B10:E10)</f>
        <v>0</v>
      </c>
    </row>
    <row r="11" spans="1:6">
      <c r="A11" s="525" t="s">
        <v>943</v>
      </c>
      <c r="B11" s="526">
        <f t="shared" si="1"/>
        <v>0</v>
      </c>
      <c r="C11" s="526">
        <f t="shared" si="1"/>
        <v>0</v>
      </c>
      <c r="D11" s="526">
        <f t="shared" si="1"/>
        <v>0</v>
      </c>
      <c r="E11" s="526">
        <f t="shared" si="1"/>
        <v>0</v>
      </c>
      <c r="F11" s="524">
        <f t="shared" ref="F11:F12" si="2">SUM(B11:E11)</f>
        <v>0</v>
      </c>
    </row>
    <row r="12" spans="1:6">
      <c r="A12" s="527" t="s">
        <v>944</v>
      </c>
      <c r="B12" s="526">
        <f t="shared" si="1"/>
        <v>0</v>
      </c>
      <c r="C12" s="526">
        <f t="shared" si="1"/>
        <v>0</v>
      </c>
      <c r="D12" s="526">
        <f t="shared" si="1"/>
        <v>0</v>
      </c>
      <c r="E12" s="526">
        <f t="shared" si="1"/>
        <v>0</v>
      </c>
      <c r="F12" s="524">
        <f t="shared" si="2"/>
        <v>0</v>
      </c>
    </row>
    <row r="13" spans="1:6">
      <c r="A13" s="528" t="s">
        <v>945</v>
      </c>
      <c r="B13" s="529"/>
      <c r="C13" s="529"/>
      <c r="D13" s="529"/>
      <c r="E13" s="529"/>
      <c r="F13" s="530"/>
    </row>
    <row r="14" spans="1:6">
      <c r="A14" s="525" t="s">
        <v>942</v>
      </c>
      <c r="B14" s="531"/>
      <c r="C14" s="531"/>
      <c r="D14" s="531"/>
      <c r="E14" s="531"/>
      <c r="F14" s="532"/>
    </row>
    <row r="15" spans="1:6">
      <c r="A15" s="525" t="s">
        <v>943</v>
      </c>
      <c r="B15" s="531"/>
      <c r="C15" s="531"/>
      <c r="D15" s="531"/>
      <c r="E15" s="531"/>
      <c r="F15" s="532"/>
    </row>
    <row r="16" spans="1:6">
      <c r="A16" s="527" t="s">
        <v>944</v>
      </c>
      <c r="B16" s="531"/>
      <c r="C16" s="531"/>
      <c r="D16" s="531"/>
      <c r="E16" s="531"/>
      <c r="F16" s="532"/>
    </row>
    <row r="17" spans="1:6">
      <c r="A17" s="528" t="s">
        <v>925</v>
      </c>
      <c r="B17" s="529"/>
      <c r="C17" s="529"/>
      <c r="D17" s="529"/>
      <c r="E17" s="529"/>
      <c r="F17" s="532"/>
    </row>
    <row r="18" spans="1:6">
      <c r="A18" s="525" t="s">
        <v>942</v>
      </c>
      <c r="B18" s="531"/>
      <c r="C18" s="531"/>
      <c r="D18" s="531"/>
      <c r="E18" s="531"/>
      <c r="F18" s="532"/>
    </row>
    <row r="19" spans="1:6">
      <c r="A19" s="525" t="s">
        <v>943</v>
      </c>
      <c r="B19" s="531"/>
      <c r="C19" s="531"/>
      <c r="D19" s="531"/>
      <c r="E19" s="531"/>
      <c r="F19" s="532"/>
    </row>
    <row r="20" spans="1:6" ht="15" thickBot="1">
      <c r="A20" s="533" t="s">
        <v>944</v>
      </c>
      <c r="B20" s="534"/>
      <c r="C20" s="534"/>
      <c r="D20" s="534"/>
      <c r="E20" s="534"/>
      <c r="F20" s="535"/>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G68"/>
  <sheetViews>
    <sheetView zoomScale="80" zoomScaleNormal="80" workbookViewId="0">
      <pane xSplit="1" ySplit="5" topLeftCell="B6" activePane="bottomRight" state="frozen"/>
      <selection pane="topRight" activeCell="B1" sqref="B1"/>
      <selection pane="bottomLeft" activeCell="A5" sqref="A5"/>
      <selection pane="bottomRight" activeCell="G17" sqref="G17"/>
    </sheetView>
  </sheetViews>
  <sheetFormatPr defaultRowHeight="14.4"/>
  <cols>
    <col min="1" max="1" width="10.6640625" style="28" customWidth="1"/>
    <col min="2" max="2" width="91.6640625" style="28" customWidth="1"/>
    <col min="3" max="3" width="53.33203125" style="28" customWidth="1"/>
    <col min="4" max="4" width="32.33203125" style="28" customWidth="1"/>
    <col min="5" max="5" width="9.44140625" customWidth="1"/>
  </cols>
  <sheetData>
    <row r="1" spans="1:7">
      <c r="A1" s="12" t="s">
        <v>97</v>
      </c>
      <c r="B1" s="13" t="str">
        <f>Info!C2</f>
        <v>სს სილქ ბანკი</v>
      </c>
      <c r="E1" s="1"/>
      <c r="F1" s="1"/>
    </row>
    <row r="2" spans="1:7" s="12" customFormat="1" ht="15.75" customHeight="1">
      <c r="A2" s="12" t="s">
        <v>98</v>
      </c>
      <c r="B2" s="593">
        <f>'1. key ratios'!B2</f>
        <v>46203</v>
      </c>
    </row>
    <row r="3" spans="1:7" s="12" customFormat="1" ht="15.75" customHeight="1">
      <c r="A3" s="18"/>
    </row>
    <row r="4" spans="1:7" s="12" customFormat="1" ht="15.75" customHeight="1" thickBot="1">
      <c r="A4" s="12" t="s">
        <v>247</v>
      </c>
      <c r="B4" s="108" t="s">
        <v>161</v>
      </c>
      <c r="D4" s="110" t="s">
        <v>76</v>
      </c>
    </row>
    <row r="5" spans="1:7" ht="27.6">
      <c r="A5" s="73" t="s">
        <v>25</v>
      </c>
      <c r="B5" s="74" t="s">
        <v>133</v>
      </c>
      <c r="C5" s="75" t="s">
        <v>826</v>
      </c>
      <c r="D5" s="109" t="s">
        <v>162</v>
      </c>
    </row>
    <row r="6" spans="1:7">
      <c r="A6" s="741">
        <v>1</v>
      </c>
      <c r="B6" s="729" t="s">
        <v>811</v>
      </c>
      <c r="C6" s="742">
        <f>SUM(C7:C9)</f>
        <v>39296165.480000034</v>
      </c>
      <c r="D6" s="743"/>
      <c r="E6" s="4"/>
      <c r="G6" s="610"/>
    </row>
    <row r="7" spans="1:7">
      <c r="A7" s="741">
        <v>1.1000000000000001</v>
      </c>
      <c r="B7" s="732" t="s">
        <v>85</v>
      </c>
      <c r="C7" s="655">
        <v>4137056.5200000014</v>
      </c>
      <c r="D7" s="69"/>
      <c r="E7" s="4"/>
      <c r="G7" s="610"/>
    </row>
    <row r="8" spans="1:7">
      <c r="A8" s="741">
        <v>1.2</v>
      </c>
      <c r="B8" s="732" t="s">
        <v>86</v>
      </c>
      <c r="C8" s="655">
        <v>2441324.3200000348</v>
      </c>
      <c r="D8" s="69"/>
      <c r="E8" s="4"/>
      <c r="G8" s="610"/>
    </row>
    <row r="9" spans="1:7">
      <c r="A9" s="741">
        <v>1.3</v>
      </c>
      <c r="B9" s="732" t="s">
        <v>87</v>
      </c>
      <c r="C9" s="655">
        <v>32717784.639999997</v>
      </c>
      <c r="D9" s="69"/>
      <c r="E9" s="4"/>
      <c r="G9" s="610"/>
    </row>
    <row r="10" spans="1:7">
      <c r="A10" s="741">
        <v>2</v>
      </c>
      <c r="B10" s="733" t="s">
        <v>698</v>
      </c>
      <c r="C10" s="656">
        <v>0</v>
      </c>
      <c r="D10" s="69"/>
      <c r="E10" s="4"/>
      <c r="G10" s="610"/>
    </row>
    <row r="11" spans="1:7">
      <c r="A11" s="741">
        <v>2.1</v>
      </c>
      <c r="B11" s="734" t="s">
        <v>699</v>
      </c>
      <c r="C11" s="657">
        <v>0</v>
      </c>
      <c r="D11" s="70"/>
      <c r="E11" s="5"/>
      <c r="G11" s="610"/>
    </row>
    <row r="12" spans="1:7" ht="23.7" customHeight="1">
      <c r="A12" s="741">
        <v>3</v>
      </c>
      <c r="B12" s="328" t="s">
        <v>700</v>
      </c>
      <c r="C12" s="658">
        <v>0</v>
      </c>
      <c r="D12" s="70"/>
      <c r="E12" s="5"/>
      <c r="G12" s="610"/>
    </row>
    <row r="13" spans="1:7" ht="22.95" customHeight="1">
      <c r="A13" s="741">
        <v>4</v>
      </c>
      <c r="B13" s="329" t="s">
        <v>701</v>
      </c>
      <c r="C13" s="658">
        <v>0</v>
      </c>
      <c r="D13" s="70"/>
      <c r="E13" s="5"/>
      <c r="G13" s="610"/>
    </row>
    <row r="14" spans="1:7">
      <c r="A14" s="741">
        <v>5</v>
      </c>
      <c r="B14" s="329" t="s">
        <v>702</v>
      </c>
      <c r="C14" s="658">
        <f>SUM(C15:C17)</f>
        <v>20000</v>
      </c>
      <c r="D14" s="70"/>
      <c r="E14" s="5"/>
      <c r="G14" s="610"/>
    </row>
    <row r="15" spans="1:7">
      <c r="A15" s="741">
        <v>5.0999999999999996</v>
      </c>
      <c r="B15" s="330" t="s">
        <v>703</v>
      </c>
      <c r="C15" s="655">
        <v>20000</v>
      </c>
      <c r="D15" s="70"/>
      <c r="E15" s="4"/>
      <c r="G15" s="610"/>
    </row>
    <row r="16" spans="1:7">
      <c r="A16" s="741">
        <v>5.2</v>
      </c>
      <c r="B16" s="330" t="s">
        <v>538</v>
      </c>
      <c r="C16" s="655">
        <v>0</v>
      </c>
      <c r="D16" s="69"/>
      <c r="E16" s="4"/>
      <c r="G16" s="610"/>
    </row>
    <row r="17" spans="1:7">
      <c r="A17" s="741">
        <v>5.3</v>
      </c>
      <c r="B17" s="330" t="s">
        <v>704</v>
      </c>
      <c r="C17" s="655">
        <v>0</v>
      </c>
      <c r="D17" s="69"/>
      <c r="E17" s="4"/>
      <c r="G17" s="610"/>
    </row>
    <row r="18" spans="1:7">
      <c r="A18" s="741">
        <v>6</v>
      </c>
      <c r="B18" s="328" t="s">
        <v>705</v>
      </c>
      <c r="C18" s="656">
        <f>SUM(C19:C20)</f>
        <v>156498830.83414498</v>
      </c>
      <c r="D18" s="69"/>
      <c r="E18" s="4"/>
      <c r="G18" s="610"/>
    </row>
    <row r="19" spans="1:7">
      <c r="A19" s="741">
        <v>6.1</v>
      </c>
      <c r="B19" s="330" t="s">
        <v>538</v>
      </c>
      <c r="C19" s="657">
        <v>17305485.285383351</v>
      </c>
      <c r="D19" s="69"/>
      <c r="E19" s="4"/>
      <c r="G19" s="610"/>
    </row>
    <row r="20" spans="1:7">
      <c r="A20" s="741">
        <v>6.2</v>
      </c>
      <c r="B20" s="330" t="s">
        <v>704</v>
      </c>
      <c r="C20" s="657">
        <v>139193345.54876164</v>
      </c>
      <c r="D20" s="69"/>
      <c r="E20" s="4"/>
      <c r="G20" s="610"/>
    </row>
    <row r="21" spans="1:7">
      <c r="A21" s="741">
        <v>7</v>
      </c>
      <c r="B21" s="331" t="s">
        <v>706</v>
      </c>
      <c r="C21" s="658"/>
      <c r="D21" s="69"/>
      <c r="E21" s="4"/>
    </row>
    <row r="22" spans="1:7">
      <c r="A22" s="741">
        <v>8</v>
      </c>
      <c r="B22" s="332" t="s">
        <v>707</v>
      </c>
      <c r="C22" s="656">
        <v>3550712.0956031801</v>
      </c>
      <c r="D22" s="69"/>
      <c r="E22" s="4"/>
      <c r="G22" s="610"/>
    </row>
    <row r="23" spans="1:7">
      <c r="A23" s="741">
        <v>9</v>
      </c>
      <c r="B23" s="329" t="s">
        <v>708</v>
      </c>
      <c r="C23" s="656">
        <f>SUM(C24:C25)</f>
        <v>17710643.777957112</v>
      </c>
      <c r="D23" s="376"/>
      <c r="E23" s="4"/>
      <c r="G23" s="610"/>
    </row>
    <row r="24" spans="1:7">
      <c r="A24" s="741">
        <v>9.1</v>
      </c>
      <c r="B24" s="333" t="s">
        <v>709</v>
      </c>
      <c r="C24" s="659">
        <v>17710643.777957112</v>
      </c>
      <c r="D24" s="71"/>
      <c r="E24" s="4"/>
      <c r="G24" s="610"/>
    </row>
    <row r="25" spans="1:7">
      <c r="A25" s="741">
        <v>9.1999999999999993</v>
      </c>
      <c r="B25" s="333" t="s">
        <v>710</v>
      </c>
      <c r="C25" s="660">
        <v>0</v>
      </c>
      <c r="D25" s="375"/>
      <c r="E25" s="3"/>
      <c r="G25" s="610"/>
    </row>
    <row r="26" spans="1:7">
      <c r="A26" s="741">
        <v>10</v>
      </c>
      <c r="B26" s="329" t="s">
        <v>36</v>
      </c>
      <c r="C26" s="661">
        <f>SUM(C27:C28)</f>
        <v>12266091.089999996</v>
      </c>
      <c r="D26" s="500" t="s">
        <v>903</v>
      </c>
      <c r="E26" s="4"/>
      <c r="G26" s="610"/>
    </row>
    <row r="27" spans="1:7">
      <c r="A27" s="741">
        <v>10.1</v>
      </c>
      <c r="B27" s="333" t="s">
        <v>711</v>
      </c>
      <c r="C27" s="655">
        <v>0</v>
      </c>
      <c r="D27" s="69"/>
      <c r="E27" s="4"/>
      <c r="G27" s="610"/>
    </row>
    <row r="28" spans="1:7">
      <c r="A28" s="741">
        <v>10.199999999999999</v>
      </c>
      <c r="B28" s="333" t="s">
        <v>712</v>
      </c>
      <c r="C28" s="655">
        <v>12266091.089999996</v>
      </c>
      <c r="D28" s="69"/>
      <c r="E28" s="4"/>
      <c r="G28" s="610"/>
    </row>
    <row r="29" spans="1:7">
      <c r="A29" s="741">
        <v>11</v>
      </c>
      <c r="B29" s="329" t="s">
        <v>713</v>
      </c>
      <c r="C29" s="656">
        <f>SUM(C30:C31)</f>
        <v>2797322.8261955706</v>
      </c>
      <c r="D29" s="69"/>
      <c r="E29" s="4"/>
      <c r="G29" s="610"/>
    </row>
    <row r="30" spans="1:7">
      <c r="A30" s="741">
        <v>11.1</v>
      </c>
      <c r="B30" s="333" t="s">
        <v>714</v>
      </c>
      <c r="C30" s="655">
        <v>45248.5</v>
      </c>
      <c r="D30" s="69"/>
      <c r="E30" s="4"/>
      <c r="G30" s="610"/>
    </row>
    <row r="31" spans="1:7">
      <c r="A31" s="741">
        <v>11.2</v>
      </c>
      <c r="B31" s="333" t="s">
        <v>715</v>
      </c>
      <c r="C31" s="655">
        <v>2752074.3261955706</v>
      </c>
      <c r="D31" s="500" t="s">
        <v>1036</v>
      </c>
      <c r="E31" s="4"/>
      <c r="G31" s="610"/>
    </row>
    <row r="32" spans="1:7">
      <c r="A32" s="741">
        <v>13</v>
      </c>
      <c r="B32" s="329" t="s">
        <v>88</v>
      </c>
      <c r="C32" s="656">
        <v>5746236.4517499981</v>
      </c>
      <c r="D32" s="69"/>
      <c r="E32" s="4"/>
      <c r="G32" s="610"/>
    </row>
    <row r="33" spans="1:7">
      <c r="A33" s="741">
        <v>13.1</v>
      </c>
      <c r="B33" s="737" t="s">
        <v>716</v>
      </c>
      <c r="C33" s="655">
        <v>0</v>
      </c>
      <c r="D33" s="69"/>
      <c r="E33" s="4"/>
      <c r="G33" s="610"/>
    </row>
    <row r="34" spans="1:7">
      <c r="A34" s="741">
        <v>13.2</v>
      </c>
      <c r="B34" s="737" t="s">
        <v>717</v>
      </c>
      <c r="C34" s="659">
        <v>0</v>
      </c>
      <c r="D34" s="71"/>
      <c r="E34" s="4"/>
      <c r="G34" s="610"/>
    </row>
    <row r="35" spans="1:7">
      <c r="A35" s="741">
        <v>14</v>
      </c>
      <c r="B35" s="542" t="s">
        <v>718</v>
      </c>
      <c r="C35" s="662">
        <f>SUM(C6,C10,C12,C13,C14,C18,C21,C22,C23,C26,C29,C32)</f>
        <v>237886002.55565089</v>
      </c>
      <c r="D35" s="71"/>
      <c r="E35" s="4"/>
      <c r="G35" s="610"/>
    </row>
    <row r="36" spans="1:7">
      <c r="A36" s="741"/>
      <c r="B36" s="744" t="s">
        <v>93</v>
      </c>
      <c r="C36" s="663"/>
      <c r="D36" s="72"/>
      <c r="E36" s="4"/>
    </row>
    <row r="37" spans="1:7">
      <c r="A37" s="741">
        <v>15</v>
      </c>
      <c r="B37" s="337" t="s">
        <v>719</v>
      </c>
      <c r="C37" s="660">
        <v>104609.99999999988</v>
      </c>
      <c r="D37" s="375"/>
      <c r="E37" s="3"/>
    </row>
    <row r="38" spans="1:7">
      <c r="A38" s="741">
        <v>15.1</v>
      </c>
      <c r="B38" s="734" t="s">
        <v>699</v>
      </c>
      <c r="C38" s="655">
        <v>104609.99999999988</v>
      </c>
      <c r="D38" s="69"/>
      <c r="E38" s="4"/>
    </row>
    <row r="39" spans="1:7" ht="20.399999999999999">
      <c r="A39" s="741">
        <v>16</v>
      </c>
      <c r="B39" s="331" t="s">
        <v>720</v>
      </c>
      <c r="C39" s="656"/>
      <c r="D39" s="69"/>
      <c r="E39" s="4"/>
    </row>
    <row r="40" spans="1:7">
      <c r="A40" s="741">
        <v>17</v>
      </c>
      <c r="B40" s="331" t="s">
        <v>721</v>
      </c>
      <c r="C40" s="656">
        <f>SUM(C41:C44)</f>
        <v>153215635.41475287</v>
      </c>
      <c r="D40" s="69"/>
      <c r="E40" s="4"/>
    </row>
    <row r="41" spans="1:7">
      <c r="A41" s="741">
        <v>17.100000000000001</v>
      </c>
      <c r="B41" s="339" t="s">
        <v>722</v>
      </c>
      <c r="C41" s="655">
        <v>152686848.80437371</v>
      </c>
      <c r="D41" s="69"/>
      <c r="E41" s="4"/>
    </row>
    <row r="42" spans="1:7">
      <c r="A42" s="745">
        <v>17.2</v>
      </c>
      <c r="B42" s="746" t="s">
        <v>89</v>
      </c>
      <c r="C42" s="659">
        <v>0</v>
      </c>
      <c r="D42" s="71"/>
      <c r="E42" s="4"/>
    </row>
    <row r="43" spans="1:7">
      <c r="A43" s="741">
        <v>17.3</v>
      </c>
      <c r="B43" s="747" t="s">
        <v>723</v>
      </c>
      <c r="C43" s="748">
        <v>0</v>
      </c>
      <c r="D43" s="749"/>
      <c r="E43" s="4"/>
    </row>
    <row r="44" spans="1:7">
      <c r="A44" s="741">
        <v>17.399999999999999</v>
      </c>
      <c r="B44" s="747" t="s">
        <v>724</v>
      </c>
      <c r="C44" s="748">
        <v>528786.61037915526</v>
      </c>
      <c r="D44" s="749"/>
      <c r="E44" s="4"/>
    </row>
    <row r="45" spans="1:7">
      <c r="A45" s="741">
        <v>18</v>
      </c>
      <c r="B45" s="750" t="s">
        <v>725</v>
      </c>
      <c r="C45" s="751">
        <v>164399.19538108475</v>
      </c>
      <c r="D45" s="749"/>
      <c r="E45" s="3"/>
    </row>
    <row r="46" spans="1:7">
      <c r="A46" s="741">
        <v>19</v>
      </c>
      <c r="B46" s="750" t="s">
        <v>726</v>
      </c>
      <c r="C46" s="752">
        <f>SUM(C47:C48)</f>
        <v>0</v>
      </c>
      <c r="D46" s="753"/>
    </row>
    <row r="47" spans="1:7">
      <c r="A47" s="741">
        <v>19.100000000000001</v>
      </c>
      <c r="B47" s="754" t="s">
        <v>727</v>
      </c>
      <c r="C47" s="755">
        <v>0</v>
      </c>
      <c r="D47" s="753"/>
    </row>
    <row r="48" spans="1:7">
      <c r="A48" s="741">
        <v>19.2</v>
      </c>
      <c r="B48" s="754" t="s">
        <v>728</v>
      </c>
      <c r="C48" s="755">
        <v>0</v>
      </c>
      <c r="D48" s="753"/>
    </row>
    <row r="49" spans="1:4">
      <c r="A49" s="741">
        <v>20</v>
      </c>
      <c r="B49" s="542" t="s">
        <v>90</v>
      </c>
      <c r="C49" s="752">
        <v>19490266.85551326</v>
      </c>
      <c r="D49" s="500" t="s">
        <v>1037</v>
      </c>
    </row>
    <row r="50" spans="1:4">
      <c r="A50" s="741">
        <v>21</v>
      </c>
      <c r="B50" s="733" t="s">
        <v>78</v>
      </c>
      <c r="C50" s="752">
        <v>2877957.3317072568</v>
      </c>
      <c r="D50" s="753"/>
    </row>
    <row r="51" spans="1:4">
      <c r="A51" s="741">
        <v>21.1</v>
      </c>
      <c r="B51" s="732" t="s">
        <v>729</v>
      </c>
      <c r="C51" s="755"/>
      <c r="D51" s="753"/>
    </row>
    <row r="52" spans="1:4">
      <c r="A52" s="741">
        <v>22</v>
      </c>
      <c r="B52" s="542" t="s">
        <v>730</v>
      </c>
      <c r="C52" s="752">
        <f>SUM(C37,C39,C40,C45,C46,C49,C50)</f>
        <v>175852868.79735449</v>
      </c>
      <c r="D52" s="753"/>
    </row>
    <row r="53" spans="1:4">
      <c r="A53" s="741"/>
      <c r="B53" s="744" t="s">
        <v>731</v>
      </c>
      <c r="C53" s="756"/>
      <c r="D53" s="753"/>
    </row>
    <row r="54" spans="1:4">
      <c r="A54" s="741">
        <v>23</v>
      </c>
      <c r="B54" s="542" t="s">
        <v>94</v>
      </c>
      <c r="C54" s="751">
        <v>124746400</v>
      </c>
      <c r="D54" s="500" t="s">
        <v>1038</v>
      </c>
    </row>
    <row r="55" spans="1:4">
      <c r="A55" s="741">
        <v>24</v>
      </c>
      <c r="B55" s="542" t="s">
        <v>732</v>
      </c>
      <c r="C55" s="751">
        <v>0</v>
      </c>
      <c r="D55" s="753"/>
    </row>
    <row r="56" spans="1:4">
      <c r="A56" s="741">
        <v>25</v>
      </c>
      <c r="B56" s="542" t="s">
        <v>91</v>
      </c>
      <c r="C56" s="751">
        <v>0</v>
      </c>
      <c r="D56" s="753"/>
    </row>
    <row r="57" spans="1:4">
      <c r="A57" s="741">
        <v>26</v>
      </c>
      <c r="B57" s="750" t="s">
        <v>733</v>
      </c>
      <c r="C57" s="751">
        <v>0</v>
      </c>
      <c r="D57" s="753"/>
    </row>
    <row r="58" spans="1:4">
      <c r="A58" s="741">
        <v>27</v>
      </c>
      <c r="B58" s="750" t="s">
        <v>734</v>
      </c>
      <c r="C58" s="751">
        <f>SUM(C59:C60)</f>
        <v>0</v>
      </c>
      <c r="D58" s="753"/>
    </row>
    <row r="59" spans="1:4">
      <c r="A59" s="741">
        <v>27.1</v>
      </c>
      <c r="B59" s="754" t="s">
        <v>735</v>
      </c>
      <c r="C59" s="748">
        <v>0</v>
      </c>
      <c r="D59" s="753"/>
    </row>
    <row r="60" spans="1:4">
      <c r="A60" s="741">
        <v>27.2</v>
      </c>
      <c r="B60" s="747" t="s">
        <v>736</v>
      </c>
      <c r="C60" s="748">
        <v>0</v>
      </c>
      <c r="D60" s="753"/>
    </row>
    <row r="61" spans="1:4">
      <c r="A61" s="741">
        <v>28</v>
      </c>
      <c r="B61" s="733" t="s">
        <v>737</v>
      </c>
      <c r="C61" s="751">
        <v>0</v>
      </c>
      <c r="D61" s="753"/>
    </row>
    <row r="62" spans="1:4">
      <c r="A62" s="741">
        <v>29</v>
      </c>
      <c r="B62" s="750" t="s">
        <v>738</v>
      </c>
      <c r="C62" s="751">
        <f>SUM(C63:C65)</f>
        <v>3667775.8766368581</v>
      </c>
      <c r="D62" s="753"/>
    </row>
    <row r="63" spans="1:4">
      <c r="A63" s="741">
        <v>29.1</v>
      </c>
      <c r="B63" s="757" t="s">
        <v>739</v>
      </c>
      <c r="C63" s="748">
        <v>3667775.8766368581</v>
      </c>
      <c r="D63" s="753"/>
    </row>
    <row r="64" spans="1:4" ht="24" customHeight="1">
      <c r="A64" s="741">
        <v>29.2</v>
      </c>
      <c r="B64" s="754" t="s">
        <v>740</v>
      </c>
      <c r="C64" s="748">
        <v>0</v>
      </c>
      <c r="D64" s="753"/>
    </row>
    <row r="65" spans="1:4" ht="22.2" customHeight="1">
      <c r="A65" s="741">
        <v>29.3</v>
      </c>
      <c r="B65" s="758" t="s">
        <v>741</v>
      </c>
      <c r="C65" s="748">
        <v>0</v>
      </c>
      <c r="D65" s="753"/>
    </row>
    <row r="66" spans="1:4">
      <c r="A66" s="741">
        <v>30</v>
      </c>
      <c r="B66" s="750" t="s">
        <v>92</v>
      </c>
      <c r="C66" s="751">
        <v>-66381042.484840363</v>
      </c>
      <c r="D66" s="500" t="s">
        <v>1039</v>
      </c>
    </row>
    <row r="67" spans="1:4">
      <c r="A67" s="741">
        <v>31</v>
      </c>
      <c r="B67" s="759" t="s">
        <v>742</v>
      </c>
      <c r="C67" s="751">
        <f>SUM(C54,C55,C56,C57,C58,C61,C62,C66)</f>
        <v>62033133.391796499</v>
      </c>
      <c r="D67" s="753"/>
    </row>
    <row r="68" spans="1:4" ht="15" thickBot="1">
      <c r="A68" s="760">
        <v>32</v>
      </c>
      <c r="B68" s="761" t="s">
        <v>743</v>
      </c>
      <c r="C68" s="762">
        <f>SUM(C52,C67)</f>
        <v>237886002.18915099</v>
      </c>
      <c r="D68" s="763"/>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U22"/>
  <sheetViews>
    <sheetView zoomScale="80" zoomScaleNormal="80" workbookViewId="0">
      <pane xSplit="2" ySplit="7" topLeftCell="Q8" activePane="bottomRight" state="frozen"/>
      <selection pane="topRight" activeCell="C1" sqref="C1"/>
      <selection pane="bottomLeft" activeCell="A8" sqref="A8"/>
      <selection pane="bottomRight" activeCell="W6" sqref="W6"/>
    </sheetView>
  </sheetViews>
  <sheetFormatPr defaultColWidth="9.33203125" defaultRowHeight="13.8"/>
  <cols>
    <col min="1" max="1" width="10.5546875" style="1" bestFit="1" customWidth="1"/>
    <col min="2" max="2" width="97" style="1" bestFit="1" customWidth="1"/>
    <col min="3" max="3" width="13.5546875" style="1" bestFit="1" customWidth="1"/>
    <col min="4" max="4" width="13.33203125" style="1" bestFit="1" customWidth="1"/>
    <col min="5" max="5" width="13.5546875" style="1" bestFit="1" customWidth="1"/>
    <col min="6" max="6" width="13.33203125" style="1" bestFit="1" customWidth="1"/>
    <col min="7" max="7" width="9.5546875" style="1" bestFit="1" customWidth="1"/>
    <col min="8" max="8" width="13.33203125" style="1" bestFit="1" customWidth="1"/>
    <col min="9" max="9" width="9.5546875" style="1" bestFit="1" customWidth="1"/>
    <col min="10" max="10" width="13.44140625" style="1" bestFit="1" customWidth="1"/>
    <col min="11" max="11" width="14.5546875" style="1" bestFit="1" customWidth="1"/>
    <col min="12" max="12" width="13.33203125" style="1" bestFit="1" customWidth="1"/>
    <col min="13" max="13" width="13.5546875" style="1" bestFit="1" customWidth="1"/>
    <col min="14" max="14" width="13.44140625" style="1" bestFit="1" customWidth="1"/>
    <col min="15" max="15" width="12.44140625" style="1" bestFit="1" customWidth="1"/>
    <col min="16" max="16" width="13.33203125" style="1" bestFit="1" customWidth="1"/>
    <col min="17" max="17" width="11" style="1" bestFit="1" customWidth="1"/>
    <col min="18" max="18" width="13.33203125" style="1" bestFit="1" customWidth="1"/>
    <col min="19" max="19" width="31.5546875" style="1" bestFit="1" customWidth="1"/>
    <col min="20" max="16384" width="9.33203125" style="8"/>
  </cols>
  <sheetData>
    <row r="1" spans="1:21">
      <c r="A1" s="1" t="s">
        <v>97</v>
      </c>
      <c r="B1" s="1" t="str">
        <f>Info!C2</f>
        <v>სს სილქ ბანკი</v>
      </c>
    </row>
    <row r="2" spans="1:21">
      <c r="A2" s="1" t="s">
        <v>98</v>
      </c>
      <c r="B2" s="593">
        <f>'1. key ratios'!B2</f>
        <v>46203</v>
      </c>
    </row>
    <row r="4" spans="1:21" ht="28.2" thickBot="1">
      <c r="A4" s="27" t="s">
        <v>248</v>
      </c>
      <c r="B4" s="153" t="s">
        <v>282</v>
      </c>
    </row>
    <row r="5" spans="1:21">
      <c r="A5" s="59"/>
      <c r="B5" s="61"/>
      <c r="C5" s="53" t="s">
        <v>0</v>
      </c>
      <c r="D5" s="53" t="s">
        <v>1</v>
      </c>
      <c r="E5" s="53" t="s">
        <v>2</v>
      </c>
      <c r="F5" s="53" t="s">
        <v>3</v>
      </c>
      <c r="G5" s="53" t="s">
        <v>4</v>
      </c>
      <c r="H5" s="53" t="s">
        <v>5</v>
      </c>
      <c r="I5" s="53" t="s">
        <v>134</v>
      </c>
      <c r="J5" s="53" t="s">
        <v>135</v>
      </c>
      <c r="K5" s="53" t="s">
        <v>136</v>
      </c>
      <c r="L5" s="53" t="s">
        <v>137</v>
      </c>
      <c r="M5" s="53" t="s">
        <v>138</v>
      </c>
      <c r="N5" s="53" t="s">
        <v>139</v>
      </c>
      <c r="O5" s="53" t="s">
        <v>269</v>
      </c>
      <c r="P5" s="53" t="s">
        <v>270</v>
      </c>
      <c r="Q5" s="53" t="s">
        <v>271</v>
      </c>
      <c r="R5" s="148" t="s">
        <v>272</v>
      </c>
      <c r="S5" s="54" t="s">
        <v>273</v>
      </c>
    </row>
    <row r="6" spans="1:21" ht="46.5" customHeight="1">
      <c r="A6" s="76"/>
      <c r="B6" s="814" t="s">
        <v>274</v>
      </c>
      <c r="C6" s="812">
        <v>0</v>
      </c>
      <c r="D6" s="813"/>
      <c r="E6" s="812">
        <v>0.2</v>
      </c>
      <c r="F6" s="813"/>
      <c r="G6" s="812">
        <v>0.35</v>
      </c>
      <c r="H6" s="813"/>
      <c r="I6" s="812">
        <v>0.5</v>
      </c>
      <c r="J6" s="813"/>
      <c r="K6" s="812">
        <v>0.75</v>
      </c>
      <c r="L6" s="813"/>
      <c r="M6" s="812">
        <v>1</v>
      </c>
      <c r="N6" s="813"/>
      <c r="O6" s="812">
        <v>1.5</v>
      </c>
      <c r="P6" s="813"/>
      <c r="Q6" s="812">
        <v>2.5</v>
      </c>
      <c r="R6" s="813"/>
      <c r="S6" s="810" t="s">
        <v>145</v>
      </c>
    </row>
    <row r="7" spans="1:21">
      <c r="A7" s="76"/>
      <c r="B7" s="815"/>
      <c r="C7" s="152" t="s">
        <v>267</v>
      </c>
      <c r="D7" s="152" t="s">
        <v>268</v>
      </c>
      <c r="E7" s="152" t="s">
        <v>267</v>
      </c>
      <c r="F7" s="152" t="s">
        <v>268</v>
      </c>
      <c r="G7" s="152" t="s">
        <v>267</v>
      </c>
      <c r="H7" s="152" t="s">
        <v>268</v>
      </c>
      <c r="I7" s="152" t="s">
        <v>267</v>
      </c>
      <c r="J7" s="152" t="s">
        <v>268</v>
      </c>
      <c r="K7" s="152" t="s">
        <v>267</v>
      </c>
      <c r="L7" s="152" t="s">
        <v>268</v>
      </c>
      <c r="M7" s="152" t="s">
        <v>267</v>
      </c>
      <c r="N7" s="152" t="s">
        <v>268</v>
      </c>
      <c r="O7" s="152" t="s">
        <v>267</v>
      </c>
      <c r="P7" s="152" t="s">
        <v>268</v>
      </c>
      <c r="Q7" s="152" t="s">
        <v>267</v>
      </c>
      <c r="R7" s="152" t="s">
        <v>268</v>
      </c>
      <c r="S7" s="811"/>
    </row>
    <row r="8" spans="1:21">
      <c r="A8" s="57">
        <v>1</v>
      </c>
      <c r="B8" s="84" t="s">
        <v>123</v>
      </c>
      <c r="C8" s="664">
        <v>17546968.435383387</v>
      </c>
      <c r="D8" s="664"/>
      <c r="E8" s="664">
        <v>0</v>
      </c>
      <c r="F8" s="665"/>
      <c r="G8" s="664">
        <v>0</v>
      </c>
      <c r="H8" s="664"/>
      <c r="I8" s="664">
        <v>0</v>
      </c>
      <c r="J8" s="664"/>
      <c r="K8" s="664">
        <v>0</v>
      </c>
      <c r="L8" s="664"/>
      <c r="M8" s="664">
        <v>2199841.169999999</v>
      </c>
      <c r="N8" s="664"/>
      <c r="O8" s="664">
        <v>0</v>
      </c>
      <c r="P8" s="664"/>
      <c r="Q8" s="664">
        <v>0</v>
      </c>
      <c r="R8" s="665"/>
      <c r="S8" s="668">
        <f>$C$6*SUM(C8:D8)+$E$6*SUM(E8:F8)+$G$6*SUM(G8:H8)+$I$6*SUM(I8:J8)+$K$6*SUM(K8:L8)+$M$6*SUM(M8:N8)+$O$6*SUM(O8:P8)+$Q$6*SUM(Q8:R8)</f>
        <v>2199841.169999999</v>
      </c>
      <c r="U8" s="666"/>
    </row>
    <row r="9" spans="1:21">
      <c r="A9" s="57">
        <v>2</v>
      </c>
      <c r="B9" s="84" t="s">
        <v>124</v>
      </c>
      <c r="C9" s="664">
        <v>0</v>
      </c>
      <c r="D9" s="664"/>
      <c r="E9" s="664">
        <v>0</v>
      </c>
      <c r="F9" s="664"/>
      <c r="G9" s="664">
        <v>0</v>
      </c>
      <c r="H9" s="664"/>
      <c r="I9" s="664">
        <v>0</v>
      </c>
      <c r="J9" s="664"/>
      <c r="K9" s="664">
        <v>0</v>
      </c>
      <c r="L9" s="664"/>
      <c r="M9" s="664">
        <v>0</v>
      </c>
      <c r="N9" s="664"/>
      <c r="O9" s="664">
        <v>0</v>
      </c>
      <c r="P9" s="664"/>
      <c r="Q9" s="664">
        <v>0</v>
      </c>
      <c r="R9" s="665"/>
      <c r="S9" s="668">
        <f t="shared" ref="S9:S21" si="0">$C$6*SUM(C9:D9)+$E$6*SUM(E9:F9)+$G$6*SUM(G9:H9)+$I$6*SUM(I9:J9)+$K$6*SUM(K9:L9)+$M$6*SUM(M9:N9)+$O$6*SUM(O9:P9)+$Q$6*SUM(Q9:R9)</f>
        <v>0</v>
      </c>
      <c r="U9" s="666"/>
    </row>
    <row r="10" spans="1:21">
      <c r="A10" s="57">
        <v>3</v>
      </c>
      <c r="B10" s="84" t="s">
        <v>125</v>
      </c>
      <c r="C10" s="664">
        <v>0</v>
      </c>
      <c r="D10" s="664"/>
      <c r="E10" s="664">
        <v>0</v>
      </c>
      <c r="F10" s="664"/>
      <c r="G10" s="664">
        <v>0</v>
      </c>
      <c r="H10" s="664"/>
      <c r="I10" s="664">
        <v>0</v>
      </c>
      <c r="J10" s="664"/>
      <c r="K10" s="664">
        <v>0</v>
      </c>
      <c r="L10" s="664"/>
      <c r="M10" s="664">
        <v>0</v>
      </c>
      <c r="N10" s="664"/>
      <c r="O10" s="664">
        <v>0</v>
      </c>
      <c r="P10" s="664"/>
      <c r="Q10" s="664">
        <v>0</v>
      </c>
      <c r="R10" s="665"/>
      <c r="S10" s="668">
        <f t="shared" si="0"/>
        <v>0</v>
      </c>
      <c r="U10" s="666"/>
    </row>
    <row r="11" spans="1:21">
      <c r="A11" s="57">
        <v>4</v>
      </c>
      <c r="B11" s="84" t="s">
        <v>126</v>
      </c>
      <c r="C11" s="664">
        <v>0</v>
      </c>
      <c r="D11" s="664"/>
      <c r="E11" s="664">
        <v>0</v>
      </c>
      <c r="F11" s="664"/>
      <c r="G11" s="664">
        <v>0</v>
      </c>
      <c r="H11" s="664"/>
      <c r="I11" s="664">
        <v>0</v>
      </c>
      <c r="J11" s="664"/>
      <c r="K11" s="664">
        <v>0</v>
      </c>
      <c r="L11" s="664"/>
      <c r="M11" s="664">
        <v>0</v>
      </c>
      <c r="N11" s="664"/>
      <c r="O11" s="664">
        <v>0</v>
      </c>
      <c r="P11" s="664"/>
      <c r="Q11" s="664">
        <v>0</v>
      </c>
      <c r="R11" s="665"/>
      <c r="S11" s="668">
        <f t="shared" si="0"/>
        <v>0</v>
      </c>
      <c r="U11" s="666"/>
    </row>
    <row r="12" spans="1:21">
      <c r="A12" s="57">
        <v>5</v>
      </c>
      <c r="B12" s="84" t="s">
        <v>912</v>
      </c>
      <c r="C12" s="664">
        <v>0</v>
      </c>
      <c r="D12" s="664"/>
      <c r="E12" s="664">
        <v>0</v>
      </c>
      <c r="F12" s="664"/>
      <c r="G12" s="664">
        <v>0</v>
      </c>
      <c r="H12" s="664"/>
      <c r="I12" s="664">
        <v>0</v>
      </c>
      <c r="J12" s="664"/>
      <c r="K12" s="664">
        <v>0</v>
      </c>
      <c r="L12" s="664"/>
      <c r="M12" s="664">
        <v>0</v>
      </c>
      <c r="N12" s="664"/>
      <c r="O12" s="664">
        <v>0</v>
      </c>
      <c r="P12" s="664"/>
      <c r="Q12" s="664">
        <v>0</v>
      </c>
      <c r="R12" s="665"/>
      <c r="S12" s="668">
        <f t="shared" si="0"/>
        <v>0</v>
      </c>
      <c r="U12" s="666"/>
    </row>
    <row r="13" spans="1:21">
      <c r="A13" s="57">
        <v>6</v>
      </c>
      <c r="B13" s="84" t="s">
        <v>127</v>
      </c>
      <c r="C13" s="664">
        <v>0</v>
      </c>
      <c r="D13" s="664"/>
      <c r="E13" s="664">
        <v>26488094.479999993</v>
      </c>
      <c r="F13" s="664"/>
      <c r="G13" s="664">
        <v>0</v>
      </c>
      <c r="H13" s="664"/>
      <c r="I13" s="664">
        <v>0</v>
      </c>
      <c r="J13" s="664"/>
      <c r="K13" s="664">
        <v>0</v>
      </c>
      <c r="L13" s="664"/>
      <c r="M13" s="664">
        <v>6229690.1600000076</v>
      </c>
      <c r="N13" s="664"/>
      <c r="O13" s="664">
        <v>0</v>
      </c>
      <c r="P13" s="664"/>
      <c r="Q13" s="664">
        <v>0</v>
      </c>
      <c r="R13" s="665"/>
      <c r="S13" s="668">
        <f t="shared" si="0"/>
        <v>11527309.056000005</v>
      </c>
      <c r="U13" s="666"/>
    </row>
    <row r="14" spans="1:21">
      <c r="A14" s="57">
        <v>7</v>
      </c>
      <c r="B14" s="84" t="s">
        <v>71</v>
      </c>
      <c r="C14" s="664">
        <v>0</v>
      </c>
      <c r="D14" s="664"/>
      <c r="E14" s="664">
        <v>0</v>
      </c>
      <c r="F14" s="664"/>
      <c r="G14" s="664">
        <v>0</v>
      </c>
      <c r="H14" s="664"/>
      <c r="I14" s="664">
        <v>0</v>
      </c>
      <c r="J14" s="664">
        <v>0</v>
      </c>
      <c r="K14" s="664">
        <v>0</v>
      </c>
      <c r="L14" s="664"/>
      <c r="M14" s="664">
        <v>25060012.039999999</v>
      </c>
      <c r="N14" s="664">
        <v>261934.34665115181</v>
      </c>
      <c r="O14" s="664">
        <v>0</v>
      </c>
      <c r="P14" s="664"/>
      <c r="Q14" s="664">
        <v>0</v>
      </c>
      <c r="R14" s="665"/>
      <c r="S14" s="668">
        <f t="shared" si="0"/>
        <v>25321946.386651151</v>
      </c>
      <c r="U14" s="666"/>
    </row>
    <row r="15" spans="1:21">
      <c r="A15" s="57">
        <v>8</v>
      </c>
      <c r="B15" s="84" t="s">
        <v>72</v>
      </c>
      <c r="C15" s="664">
        <v>0</v>
      </c>
      <c r="D15" s="664"/>
      <c r="E15" s="664">
        <v>0</v>
      </c>
      <c r="F15" s="664"/>
      <c r="G15" s="664">
        <v>0</v>
      </c>
      <c r="H15" s="664"/>
      <c r="I15" s="664">
        <v>0</v>
      </c>
      <c r="J15" s="664"/>
      <c r="K15" s="664">
        <v>108791864.52</v>
      </c>
      <c r="L15" s="664"/>
      <c r="M15" s="664">
        <v>0</v>
      </c>
      <c r="N15" s="664"/>
      <c r="O15" s="664">
        <v>0</v>
      </c>
      <c r="P15" s="664"/>
      <c r="Q15" s="664">
        <v>0</v>
      </c>
      <c r="R15" s="665"/>
      <c r="S15" s="668">
        <f t="shared" si="0"/>
        <v>81593898.390000001</v>
      </c>
      <c r="U15" s="666"/>
    </row>
    <row r="16" spans="1:21">
      <c r="A16" s="57">
        <v>9</v>
      </c>
      <c r="B16" s="84" t="s">
        <v>913</v>
      </c>
      <c r="C16" s="664">
        <v>0</v>
      </c>
      <c r="D16" s="664"/>
      <c r="E16" s="664">
        <v>0</v>
      </c>
      <c r="F16" s="664"/>
      <c r="G16" s="664">
        <v>0</v>
      </c>
      <c r="H16" s="664"/>
      <c r="I16" s="664">
        <v>0</v>
      </c>
      <c r="J16" s="664"/>
      <c r="K16" s="664">
        <v>0</v>
      </c>
      <c r="L16" s="664"/>
      <c r="M16" s="664">
        <v>0</v>
      </c>
      <c r="N16" s="664"/>
      <c r="O16" s="664">
        <v>0</v>
      </c>
      <c r="P16" s="664"/>
      <c r="Q16" s="664">
        <v>0</v>
      </c>
      <c r="R16" s="665"/>
      <c r="S16" s="668">
        <f t="shared" si="0"/>
        <v>0</v>
      </c>
      <c r="U16" s="666"/>
    </row>
    <row r="17" spans="1:21">
      <c r="A17" s="57">
        <v>10</v>
      </c>
      <c r="B17" s="84" t="s">
        <v>67</v>
      </c>
      <c r="C17" s="664">
        <v>0</v>
      </c>
      <c r="D17" s="664"/>
      <c r="E17" s="664">
        <v>0</v>
      </c>
      <c r="F17" s="664"/>
      <c r="G17" s="664">
        <v>0</v>
      </c>
      <c r="H17" s="664"/>
      <c r="I17" s="664">
        <v>0</v>
      </c>
      <c r="J17" s="664"/>
      <c r="K17" s="664">
        <v>0</v>
      </c>
      <c r="L17" s="664"/>
      <c r="M17" s="664">
        <v>2089370.21</v>
      </c>
      <c r="N17" s="664"/>
      <c r="O17" s="664">
        <v>3252098.78</v>
      </c>
      <c r="P17" s="664"/>
      <c r="Q17" s="664">
        <v>0</v>
      </c>
      <c r="R17" s="665"/>
      <c r="S17" s="668">
        <f t="shared" si="0"/>
        <v>6967518.3799999999</v>
      </c>
      <c r="U17" s="666"/>
    </row>
    <row r="18" spans="1:21">
      <c r="A18" s="57">
        <v>11</v>
      </c>
      <c r="B18" s="84" t="s">
        <v>68</v>
      </c>
      <c r="C18" s="664">
        <v>0</v>
      </c>
      <c r="D18" s="664"/>
      <c r="E18" s="664">
        <v>0</v>
      </c>
      <c r="F18" s="664"/>
      <c r="G18" s="664">
        <v>0</v>
      </c>
      <c r="H18" s="664"/>
      <c r="I18" s="664">
        <v>0</v>
      </c>
      <c r="J18" s="664"/>
      <c r="K18" s="664">
        <v>0</v>
      </c>
      <c r="L18" s="664"/>
      <c r="M18" s="664">
        <v>0</v>
      </c>
      <c r="N18" s="664"/>
      <c r="O18" s="664">
        <v>0</v>
      </c>
      <c r="P18" s="664"/>
      <c r="Q18" s="664">
        <v>0</v>
      </c>
      <c r="R18" s="665"/>
      <c r="S18" s="668">
        <f t="shared" si="0"/>
        <v>0</v>
      </c>
      <c r="U18" s="666"/>
    </row>
    <row r="19" spans="1:21">
      <c r="A19" s="57">
        <v>12</v>
      </c>
      <c r="B19" s="84" t="s">
        <v>69</v>
      </c>
      <c r="C19" s="664">
        <v>0</v>
      </c>
      <c r="D19" s="664"/>
      <c r="E19" s="664">
        <v>0</v>
      </c>
      <c r="F19" s="664"/>
      <c r="G19" s="664">
        <v>0</v>
      </c>
      <c r="H19" s="664"/>
      <c r="I19" s="664">
        <v>0</v>
      </c>
      <c r="J19" s="664"/>
      <c r="K19" s="664">
        <v>0</v>
      </c>
      <c r="L19" s="664"/>
      <c r="M19" s="664">
        <v>0</v>
      </c>
      <c r="N19" s="664"/>
      <c r="O19" s="664">
        <v>0</v>
      </c>
      <c r="P19" s="664"/>
      <c r="Q19" s="664">
        <v>0</v>
      </c>
      <c r="R19" s="665"/>
      <c r="S19" s="668">
        <f t="shared" si="0"/>
        <v>0</v>
      </c>
      <c r="U19" s="666"/>
    </row>
    <row r="20" spans="1:21">
      <c r="A20" s="57">
        <v>13</v>
      </c>
      <c r="B20" s="84" t="s">
        <v>70</v>
      </c>
      <c r="C20" s="664">
        <v>0</v>
      </c>
      <c r="D20" s="664"/>
      <c r="E20" s="664">
        <v>0</v>
      </c>
      <c r="F20" s="664"/>
      <c r="G20" s="664">
        <v>0</v>
      </c>
      <c r="H20" s="664"/>
      <c r="I20" s="664">
        <v>0</v>
      </c>
      <c r="J20" s="664"/>
      <c r="K20" s="664">
        <v>0</v>
      </c>
      <c r="L20" s="664"/>
      <c r="M20" s="664">
        <v>0</v>
      </c>
      <c r="N20" s="664"/>
      <c r="O20" s="664">
        <v>0</v>
      </c>
      <c r="P20" s="664"/>
      <c r="Q20" s="664">
        <v>0</v>
      </c>
      <c r="R20" s="665"/>
      <c r="S20" s="668">
        <f t="shared" si="0"/>
        <v>0</v>
      </c>
      <c r="U20" s="666"/>
    </row>
    <row r="21" spans="1:21">
      <c r="A21" s="57">
        <v>14</v>
      </c>
      <c r="B21" s="84" t="s">
        <v>143</v>
      </c>
      <c r="C21" s="664">
        <v>2716975.7800000003</v>
      </c>
      <c r="D21" s="664"/>
      <c r="E21" s="664">
        <v>1420080.89</v>
      </c>
      <c r="F21" s="664"/>
      <c r="G21" s="664">
        <v>0</v>
      </c>
      <c r="H21" s="664"/>
      <c r="I21" s="664">
        <v>0</v>
      </c>
      <c r="J21" s="664"/>
      <c r="K21" s="664">
        <v>0</v>
      </c>
      <c r="L21" s="664"/>
      <c r="M21" s="664">
        <v>23388961.087353185</v>
      </c>
      <c r="N21" s="664"/>
      <c r="O21" s="664">
        <v>0</v>
      </c>
      <c r="P21" s="664"/>
      <c r="Q21" s="664">
        <v>309879.53000000003</v>
      </c>
      <c r="R21" s="665"/>
      <c r="S21" s="668">
        <f t="shared" si="0"/>
        <v>24447676.090353183</v>
      </c>
      <c r="U21" s="666"/>
    </row>
    <row r="22" spans="1:21" ht="14.4" thickBot="1">
      <c r="A22" s="51"/>
      <c r="B22" s="80" t="s">
        <v>66</v>
      </c>
      <c r="C22" s="143">
        <f>SUM(C8:C21)</f>
        <v>20263944.215383388</v>
      </c>
      <c r="D22" s="143">
        <f t="shared" ref="D22:S22" si="1">SUM(D8:D21)</f>
        <v>0</v>
      </c>
      <c r="E22" s="143">
        <f t="shared" si="1"/>
        <v>27908175.369999994</v>
      </c>
      <c r="F22" s="143">
        <f t="shared" si="1"/>
        <v>0</v>
      </c>
      <c r="G22" s="143">
        <f t="shared" si="1"/>
        <v>0</v>
      </c>
      <c r="H22" s="143">
        <f t="shared" si="1"/>
        <v>0</v>
      </c>
      <c r="I22" s="143">
        <f t="shared" si="1"/>
        <v>0</v>
      </c>
      <c r="J22" s="143">
        <f t="shared" si="1"/>
        <v>0</v>
      </c>
      <c r="K22" s="143">
        <f t="shared" si="1"/>
        <v>108791864.52</v>
      </c>
      <c r="L22" s="143">
        <f t="shared" si="1"/>
        <v>0</v>
      </c>
      <c r="M22" s="143">
        <f t="shared" si="1"/>
        <v>58967874.66735319</v>
      </c>
      <c r="N22" s="143">
        <f t="shared" si="1"/>
        <v>261934.34665115181</v>
      </c>
      <c r="O22" s="143">
        <f t="shared" si="1"/>
        <v>3252098.78</v>
      </c>
      <c r="P22" s="143">
        <f t="shared" si="1"/>
        <v>0</v>
      </c>
      <c r="Q22" s="143">
        <f t="shared" si="1"/>
        <v>309879.53000000003</v>
      </c>
      <c r="R22" s="143">
        <f t="shared" si="1"/>
        <v>0</v>
      </c>
      <c r="S22" s="764">
        <f t="shared" si="1"/>
        <v>152058189.47300434</v>
      </c>
      <c r="U22" s="666"/>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X28"/>
  <sheetViews>
    <sheetView zoomScale="80" zoomScaleNormal="80" workbookViewId="0">
      <pane xSplit="2" ySplit="6" topLeftCell="M7" activePane="bottomRight" state="frozen"/>
      <selection pane="topRight" activeCell="C1" sqref="C1"/>
      <selection pane="bottomLeft" activeCell="A6" sqref="A6"/>
      <selection pane="bottomRight" activeCell="P2" sqref="P2"/>
    </sheetView>
  </sheetViews>
  <sheetFormatPr defaultColWidth="9.33203125" defaultRowHeight="13.8"/>
  <cols>
    <col min="1" max="1" width="10.5546875" style="1" bestFit="1" customWidth="1"/>
    <col min="2" max="2" width="97" style="1" bestFit="1" customWidth="1"/>
    <col min="3" max="3" width="19" style="1" customWidth="1"/>
    <col min="4" max="4" width="19.5546875" style="1" customWidth="1"/>
    <col min="5" max="5" width="31.33203125" style="1" customWidth="1"/>
    <col min="6" max="6" width="29.33203125" style="1" customWidth="1"/>
    <col min="7" max="7" width="28.5546875" style="1" customWidth="1"/>
    <col min="8" max="8" width="26.44140625" style="1" customWidth="1"/>
    <col min="9" max="9" width="23.6640625" style="1" customWidth="1"/>
    <col min="10" max="10" width="21.5546875" style="1" customWidth="1"/>
    <col min="11" max="11" width="15.6640625" style="1" customWidth="1"/>
    <col min="12" max="12" width="13.33203125" style="1" customWidth="1"/>
    <col min="13" max="13" width="20.6640625" style="1" customWidth="1"/>
    <col min="14" max="14" width="19.33203125" style="1" customWidth="1"/>
    <col min="15" max="15" width="18.44140625" style="1" customWidth="1"/>
    <col min="16" max="16" width="19" style="1" customWidth="1"/>
    <col min="17" max="17" width="20.33203125" style="1" customWidth="1"/>
    <col min="18" max="18" width="18" style="1" customWidth="1"/>
    <col min="19" max="19" width="36" style="1" customWidth="1"/>
    <col min="20" max="20" width="19.44140625" style="1" customWidth="1"/>
    <col min="21" max="21" width="19.33203125" style="1" customWidth="1"/>
    <col min="22" max="22" width="20" style="1" customWidth="1"/>
    <col min="23" max="16384" width="9.33203125" style="8"/>
  </cols>
  <sheetData>
    <row r="1" spans="1:24">
      <c r="A1" s="1" t="s">
        <v>97</v>
      </c>
      <c r="B1" s="1" t="str">
        <f>Info!C2</f>
        <v>სს სილქ ბანკი</v>
      </c>
    </row>
    <row r="2" spans="1:24">
      <c r="A2" s="1" t="s">
        <v>98</v>
      </c>
      <c r="B2" s="593">
        <f>'1. key ratios'!B2</f>
        <v>46203</v>
      </c>
    </row>
    <row r="4" spans="1:24" ht="28.2" thickBot="1">
      <c r="A4" s="1" t="s">
        <v>249</v>
      </c>
      <c r="B4" s="153" t="s">
        <v>283</v>
      </c>
      <c r="V4" s="110" t="s">
        <v>76</v>
      </c>
    </row>
    <row r="5" spans="1:24">
      <c r="A5" s="49"/>
      <c r="B5" s="50"/>
      <c r="C5" s="816" t="s">
        <v>105</v>
      </c>
      <c r="D5" s="817"/>
      <c r="E5" s="817"/>
      <c r="F5" s="817"/>
      <c r="G5" s="817"/>
      <c r="H5" s="817"/>
      <c r="I5" s="817"/>
      <c r="J5" s="817"/>
      <c r="K5" s="817"/>
      <c r="L5" s="818"/>
      <c r="M5" s="816" t="s">
        <v>106</v>
      </c>
      <c r="N5" s="817"/>
      <c r="O5" s="817"/>
      <c r="P5" s="817"/>
      <c r="Q5" s="817"/>
      <c r="R5" s="817"/>
      <c r="S5" s="818"/>
      <c r="T5" s="821" t="s">
        <v>281</v>
      </c>
      <c r="U5" s="821" t="s">
        <v>280</v>
      </c>
      <c r="V5" s="819" t="s">
        <v>107</v>
      </c>
    </row>
    <row r="6" spans="1:24" s="27" customFormat="1" ht="151.80000000000001">
      <c r="A6" s="55"/>
      <c r="B6" s="86"/>
      <c r="C6" s="47" t="s">
        <v>108</v>
      </c>
      <c r="D6" s="46" t="s">
        <v>109</v>
      </c>
      <c r="E6" s="44" t="s">
        <v>110</v>
      </c>
      <c r="F6" s="44" t="s">
        <v>275</v>
      </c>
      <c r="G6" s="46" t="s">
        <v>111</v>
      </c>
      <c r="H6" s="46" t="s">
        <v>112</v>
      </c>
      <c r="I6" s="46" t="s">
        <v>113</v>
      </c>
      <c r="J6" s="46" t="s">
        <v>142</v>
      </c>
      <c r="K6" s="46" t="s">
        <v>114</v>
      </c>
      <c r="L6" s="48" t="s">
        <v>115</v>
      </c>
      <c r="M6" s="47" t="s">
        <v>116</v>
      </c>
      <c r="N6" s="46" t="s">
        <v>117</v>
      </c>
      <c r="O6" s="46" t="s">
        <v>118</v>
      </c>
      <c r="P6" s="46" t="s">
        <v>119</v>
      </c>
      <c r="Q6" s="46" t="s">
        <v>120</v>
      </c>
      <c r="R6" s="46" t="s">
        <v>121</v>
      </c>
      <c r="S6" s="48" t="s">
        <v>122</v>
      </c>
      <c r="T6" s="822"/>
      <c r="U6" s="822"/>
      <c r="V6" s="820"/>
    </row>
    <row r="7" spans="1:24">
      <c r="A7" s="79">
        <v>1</v>
      </c>
      <c r="B7" s="84" t="s">
        <v>123</v>
      </c>
      <c r="C7" s="667">
        <v>0</v>
      </c>
      <c r="D7" s="664">
        <v>0</v>
      </c>
      <c r="E7" s="664">
        <v>0</v>
      </c>
      <c r="F7" s="664">
        <v>0</v>
      </c>
      <c r="G7" s="664">
        <v>0</v>
      </c>
      <c r="H7" s="664">
        <v>0</v>
      </c>
      <c r="I7" s="664">
        <v>0</v>
      </c>
      <c r="J7" s="664">
        <v>0</v>
      </c>
      <c r="K7" s="664">
        <v>0</v>
      </c>
      <c r="L7" s="668">
        <v>0</v>
      </c>
      <c r="M7" s="667">
        <v>0</v>
      </c>
      <c r="N7" s="664">
        <v>0</v>
      </c>
      <c r="O7" s="664">
        <v>0</v>
      </c>
      <c r="P7" s="664">
        <v>0</v>
      </c>
      <c r="Q7" s="664">
        <v>0</v>
      </c>
      <c r="R7" s="664">
        <v>0</v>
      </c>
      <c r="S7" s="668">
        <v>0</v>
      </c>
      <c r="T7" s="669">
        <v>0</v>
      </c>
      <c r="U7" s="670">
        <v>0</v>
      </c>
      <c r="V7" s="144">
        <f>SUM(C7:S7)</f>
        <v>0</v>
      </c>
      <c r="X7" s="671"/>
    </row>
    <row r="8" spans="1:24">
      <c r="A8" s="79">
        <v>2</v>
      </c>
      <c r="B8" s="84" t="s">
        <v>124</v>
      </c>
      <c r="C8" s="667">
        <v>0</v>
      </c>
      <c r="D8" s="664">
        <v>0</v>
      </c>
      <c r="E8" s="664">
        <v>0</v>
      </c>
      <c r="F8" s="664">
        <v>0</v>
      </c>
      <c r="G8" s="664">
        <v>0</v>
      </c>
      <c r="H8" s="664">
        <v>0</v>
      </c>
      <c r="I8" s="664">
        <v>0</v>
      </c>
      <c r="J8" s="664">
        <v>0</v>
      </c>
      <c r="K8" s="664">
        <v>0</v>
      </c>
      <c r="L8" s="668">
        <v>0</v>
      </c>
      <c r="M8" s="667">
        <v>0</v>
      </c>
      <c r="N8" s="664">
        <v>0</v>
      </c>
      <c r="O8" s="664">
        <v>0</v>
      </c>
      <c r="P8" s="664">
        <v>0</v>
      </c>
      <c r="Q8" s="664">
        <v>0</v>
      </c>
      <c r="R8" s="664">
        <v>0</v>
      </c>
      <c r="S8" s="668">
        <v>0</v>
      </c>
      <c r="T8" s="670">
        <v>0</v>
      </c>
      <c r="U8" s="670">
        <v>0</v>
      </c>
      <c r="V8" s="144">
        <f t="shared" ref="V8:V20" si="0">SUM(C8:S8)</f>
        <v>0</v>
      </c>
      <c r="X8" s="671"/>
    </row>
    <row r="9" spans="1:24">
      <c r="A9" s="79">
        <v>3</v>
      </c>
      <c r="B9" s="84" t="s">
        <v>125</v>
      </c>
      <c r="C9" s="667">
        <v>0</v>
      </c>
      <c r="D9" s="664">
        <v>0</v>
      </c>
      <c r="E9" s="664">
        <v>0</v>
      </c>
      <c r="F9" s="664">
        <v>0</v>
      </c>
      <c r="G9" s="664">
        <v>0</v>
      </c>
      <c r="H9" s="664">
        <v>0</v>
      </c>
      <c r="I9" s="664">
        <v>0</v>
      </c>
      <c r="J9" s="664">
        <v>0</v>
      </c>
      <c r="K9" s="664">
        <v>0</v>
      </c>
      <c r="L9" s="668">
        <v>0</v>
      </c>
      <c r="M9" s="667">
        <v>0</v>
      </c>
      <c r="N9" s="664">
        <v>0</v>
      </c>
      <c r="O9" s="664">
        <v>0</v>
      </c>
      <c r="P9" s="664">
        <v>0</v>
      </c>
      <c r="Q9" s="664">
        <v>0</v>
      </c>
      <c r="R9" s="664">
        <v>0</v>
      </c>
      <c r="S9" s="668">
        <v>0</v>
      </c>
      <c r="T9" s="670">
        <v>0</v>
      </c>
      <c r="U9" s="670">
        <v>0</v>
      </c>
      <c r="V9" s="144">
        <f>SUM(C9:S9)</f>
        <v>0</v>
      </c>
      <c r="X9" s="671"/>
    </row>
    <row r="10" spans="1:24">
      <c r="A10" s="79">
        <v>4</v>
      </c>
      <c r="B10" s="84" t="s">
        <v>126</v>
      </c>
      <c r="C10" s="667">
        <v>0</v>
      </c>
      <c r="D10" s="664">
        <v>0</v>
      </c>
      <c r="E10" s="664">
        <v>0</v>
      </c>
      <c r="F10" s="664">
        <v>0</v>
      </c>
      <c r="G10" s="664">
        <v>0</v>
      </c>
      <c r="H10" s="664">
        <v>0</v>
      </c>
      <c r="I10" s="664">
        <v>0</v>
      </c>
      <c r="J10" s="664">
        <v>0</v>
      </c>
      <c r="K10" s="664">
        <v>0</v>
      </c>
      <c r="L10" s="668">
        <v>0</v>
      </c>
      <c r="M10" s="667">
        <v>0</v>
      </c>
      <c r="N10" s="664">
        <v>0</v>
      </c>
      <c r="O10" s="664">
        <v>0</v>
      </c>
      <c r="P10" s="664">
        <v>0</v>
      </c>
      <c r="Q10" s="664">
        <v>0</v>
      </c>
      <c r="R10" s="664">
        <v>0</v>
      </c>
      <c r="S10" s="668">
        <v>0</v>
      </c>
      <c r="T10" s="670">
        <v>0</v>
      </c>
      <c r="U10" s="670">
        <v>0</v>
      </c>
      <c r="V10" s="144">
        <f t="shared" si="0"/>
        <v>0</v>
      </c>
      <c r="X10" s="671"/>
    </row>
    <row r="11" spans="1:24">
      <c r="A11" s="79">
        <v>5</v>
      </c>
      <c r="B11" s="84" t="s">
        <v>912</v>
      </c>
      <c r="C11" s="667">
        <v>0</v>
      </c>
      <c r="D11" s="664">
        <v>0</v>
      </c>
      <c r="E11" s="664">
        <v>0</v>
      </c>
      <c r="F11" s="664">
        <v>0</v>
      </c>
      <c r="G11" s="664">
        <v>0</v>
      </c>
      <c r="H11" s="664">
        <v>0</v>
      </c>
      <c r="I11" s="664">
        <v>0</v>
      </c>
      <c r="J11" s="664">
        <v>0</v>
      </c>
      <c r="K11" s="664">
        <v>0</v>
      </c>
      <c r="L11" s="668">
        <v>0</v>
      </c>
      <c r="M11" s="667">
        <v>0</v>
      </c>
      <c r="N11" s="664">
        <v>0</v>
      </c>
      <c r="O11" s="664">
        <v>0</v>
      </c>
      <c r="P11" s="664">
        <v>0</v>
      </c>
      <c r="Q11" s="664">
        <v>0</v>
      </c>
      <c r="R11" s="664">
        <v>0</v>
      </c>
      <c r="S11" s="668">
        <v>0</v>
      </c>
      <c r="T11" s="670">
        <v>0</v>
      </c>
      <c r="U11" s="670">
        <v>0</v>
      </c>
      <c r="V11" s="144">
        <f t="shared" si="0"/>
        <v>0</v>
      </c>
      <c r="X11" s="671"/>
    </row>
    <row r="12" spans="1:24">
      <c r="A12" s="79">
        <v>6</v>
      </c>
      <c r="B12" s="84" t="s">
        <v>127</v>
      </c>
      <c r="C12" s="667">
        <v>0</v>
      </c>
      <c r="D12" s="664">
        <v>0</v>
      </c>
      <c r="E12" s="664">
        <v>0</v>
      </c>
      <c r="F12" s="664">
        <v>0</v>
      </c>
      <c r="G12" s="664">
        <v>0</v>
      </c>
      <c r="H12" s="664">
        <v>0</v>
      </c>
      <c r="I12" s="664">
        <v>0</v>
      </c>
      <c r="J12" s="664">
        <v>0</v>
      </c>
      <c r="K12" s="664">
        <v>0</v>
      </c>
      <c r="L12" s="668">
        <v>0</v>
      </c>
      <c r="M12" s="667">
        <v>0</v>
      </c>
      <c r="N12" s="664">
        <v>0</v>
      </c>
      <c r="O12" s="664">
        <v>0</v>
      </c>
      <c r="P12" s="664">
        <v>0</v>
      </c>
      <c r="Q12" s="664">
        <v>0</v>
      </c>
      <c r="R12" s="664">
        <v>0</v>
      </c>
      <c r="S12" s="668">
        <v>0</v>
      </c>
      <c r="T12" s="670">
        <v>0</v>
      </c>
      <c r="U12" s="670">
        <v>0</v>
      </c>
      <c r="V12" s="144">
        <f t="shared" si="0"/>
        <v>0</v>
      </c>
      <c r="X12" s="671"/>
    </row>
    <row r="13" spans="1:24">
      <c r="A13" s="79">
        <v>7</v>
      </c>
      <c r="B13" s="84" t="s">
        <v>71</v>
      </c>
      <c r="C13" s="667">
        <v>0</v>
      </c>
      <c r="D13" s="664">
        <v>237425.25</v>
      </c>
      <c r="E13" s="664">
        <v>0</v>
      </c>
      <c r="F13" s="664">
        <v>0</v>
      </c>
      <c r="G13" s="664">
        <v>0</v>
      </c>
      <c r="H13" s="664">
        <v>0</v>
      </c>
      <c r="I13" s="664">
        <v>0</v>
      </c>
      <c r="J13" s="664">
        <v>0</v>
      </c>
      <c r="K13" s="664">
        <v>0</v>
      </c>
      <c r="L13" s="668">
        <v>0</v>
      </c>
      <c r="M13" s="667">
        <v>0</v>
      </c>
      <c r="N13" s="664">
        <v>0</v>
      </c>
      <c r="O13" s="664">
        <v>0</v>
      </c>
      <c r="P13" s="664">
        <v>0</v>
      </c>
      <c r="Q13" s="664">
        <v>0</v>
      </c>
      <c r="R13" s="664">
        <v>0</v>
      </c>
      <c r="S13" s="668">
        <v>0</v>
      </c>
      <c r="T13" s="670">
        <v>0</v>
      </c>
      <c r="U13" s="670">
        <v>237425.25</v>
      </c>
      <c r="V13" s="144">
        <f t="shared" si="0"/>
        <v>237425.25</v>
      </c>
      <c r="X13" s="671"/>
    </row>
    <row r="14" spans="1:24">
      <c r="A14" s="79">
        <v>8</v>
      </c>
      <c r="B14" s="84" t="s">
        <v>72</v>
      </c>
      <c r="C14" s="667">
        <v>0</v>
      </c>
      <c r="D14" s="664">
        <v>202942.91</v>
      </c>
      <c r="E14" s="664">
        <v>0</v>
      </c>
      <c r="F14" s="664">
        <v>0</v>
      </c>
      <c r="G14" s="664">
        <v>0</v>
      </c>
      <c r="H14" s="664">
        <v>0</v>
      </c>
      <c r="I14" s="664">
        <v>0</v>
      </c>
      <c r="J14" s="664">
        <v>0</v>
      </c>
      <c r="K14" s="664">
        <v>0</v>
      </c>
      <c r="L14" s="668">
        <v>0</v>
      </c>
      <c r="M14" s="667">
        <v>0</v>
      </c>
      <c r="N14" s="664">
        <v>0</v>
      </c>
      <c r="O14" s="664">
        <v>0</v>
      </c>
      <c r="P14" s="664">
        <v>0</v>
      </c>
      <c r="Q14" s="664">
        <v>0</v>
      </c>
      <c r="R14" s="664">
        <v>0</v>
      </c>
      <c r="S14" s="668">
        <v>0</v>
      </c>
      <c r="T14" s="670">
        <v>202942.91</v>
      </c>
      <c r="U14" s="670">
        <v>0</v>
      </c>
      <c r="V14" s="144">
        <f t="shared" si="0"/>
        <v>202942.91</v>
      </c>
      <c r="X14" s="671"/>
    </row>
    <row r="15" spans="1:24">
      <c r="A15" s="79">
        <v>9</v>
      </c>
      <c r="B15" s="84" t="s">
        <v>913</v>
      </c>
      <c r="C15" s="667">
        <v>0</v>
      </c>
      <c r="D15" s="664">
        <v>0</v>
      </c>
      <c r="E15" s="664">
        <v>0</v>
      </c>
      <c r="F15" s="664">
        <v>0</v>
      </c>
      <c r="G15" s="664">
        <v>0</v>
      </c>
      <c r="H15" s="664">
        <v>0</v>
      </c>
      <c r="I15" s="664">
        <v>0</v>
      </c>
      <c r="J15" s="664">
        <v>0</v>
      </c>
      <c r="K15" s="664">
        <v>0</v>
      </c>
      <c r="L15" s="668">
        <v>0</v>
      </c>
      <c r="M15" s="667">
        <v>0</v>
      </c>
      <c r="N15" s="664">
        <v>0</v>
      </c>
      <c r="O15" s="664">
        <v>0</v>
      </c>
      <c r="P15" s="664">
        <v>0</v>
      </c>
      <c r="Q15" s="664">
        <v>0</v>
      </c>
      <c r="R15" s="664">
        <v>0</v>
      </c>
      <c r="S15" s="668">
        <v>0</v>
      </c>
      <c r="T15" s="670">
        <v>0</v>
      </c>
      <c r="U15" s="670">
        <v>0</v>
      </c>
      <c r="V15" s="144">
        <f t="shared" si="0"/>
        <v>0</v>
      </c>
      <c r="X15" s="671"/>
    </row>
    <row r="16" spans="1:24">
      <c r="A16" s="79">
        <v>10</v>
      </c>
      <c r="B16" s="84" t="s">
        <v>67</v>
      </c>
      <c r="C16" s="667">
        <v>0</v>
      </c>
      <c r="D16" s="664">
        <v>0</v>
      </c>
      <c r="E16" s="664">
        <v>0</v>
      </c>
      <c r="F16" s="664">
        <v>0</v>
      </c>
      <c r="G16" s="664">
        <v>0</v>
      </c>
      <c r="H16" s="664">
        <v>0</v>
      </c>
      <c r="I16" s="664">
        <v>0</v>
      </c>
      <c r="J16" s="664">
        <v>0</v>
      </c>
      <c r="K16" s="664">
        <v>0</v>
      </c>
      <c r="L16" s="668">
        <v>0</v>
      </c>
      <c r="M16" s="667">
        <v>0</v>
      </c>
      <c r="N16" s="664">
        <v>0</v>
      </c>
      <c r="O16" s="664">
        <v>0</v>
      </c>
      <c r="P16" s="664">
        <v>0</v>
      </c>
      <c r="Q16" s="664">
        <v>0</v>
      </c>
      <c r="R16" s="664">
        <v>0</v>
      </c>
      <c r="S16" s="668">
        <v>0</v>
      </c>
      <c r="T16" s="670">
        <v>0</v>
      </c>
      <c r="U16" s="670">
        <v>0</v>
      </c>
      <c r="V16" s="144">
        <f t="shared" si="0"/>
        <v>0</v>
      </c>
      <c r="X16" s="671"/>
    </row>
    <row r="17" spans="1:24">
      <c r="A17" s="79">
        <v>11</v>
      </c>
      <c r="B17" s="84" t="s">
        <v>68</v>
      </c>
      <c r="C17" s="667">
        <v>0</v>
      </c>
      <c r="D17" s="664">
        <v>0</v>
      </c>
      <c r="E17" s="664">
        <v>0</v>
      </c>
      <c r="F17" s="664">
        <v>0</v>
      </c>
      <c r="G17" s="664">
        <v>0</v>
      </c>
      <c r="H17" s="664">
        <v>0</v>
      </c>
      <c r="I17" s="664">
        <v>0</v>
      </c>
      <c r="J17" s="664">
        <v>0</v>
      </c>
      <c r="K17" s="664">
        <v>0</v>
      </c>
      <c r="L17" s="668">
        <v>0</v>
      </c>
      <c r="M17" s="667">
        <v>0</v>
      </c>
      <c r="N17" s="664">
        <v>0</v>
      </c>
      <c r="O17" s="664">
        <v>0</v>
      </c>
      <c r="P17" s="664">
        <v>0</v>
      </c>
      <c r="Q17" s="664">
        <v>0</v>
      </c>
      <c r="R17" s="664">
        <v>0</v>
      </c>
      <c r="S17" s="668">
        <v>0</v>
      </c>
      <c r="T17" s="670">
        <v>0</v>
      </c>
      <c r="U17" s="670">
        <v>0</v>
      </c>
      <c r="V17" s="144">
        <f t="shared" si="0"/>
        <v>0</v>
      </c>
      <c r="X17" s="671"/>
    </row>
    <row r="18" spans="1:24">
      <c r="A18" s="79">
        <v>12</v>
      </c>
      <c r="B18" s="84" t="s">
        <v>69</v>
      </c>
      <c r="C18" s="667">
        <v>0</v>
      </c>
      <c r="D18" s="664">
        <v>0</v>
      </c>
      <c r="E18" s="664">
        <v>0</v>
      </c>
      <c r="F18" s="664">
        <v>0</v>
      </c>
      <c r="G18" s="664">
        <v>0</v>
      </c>
      <c r="H18" s="664">
        <v>0</v>
      </c>
      <c r="I18" s="664">
        <v>0</v>
      </c>
      <c r="J18" s="664">
        <v>0</v>
      </c>
      <c r="K18" s="664">
        <v>0</v>
      </c>
      <c r="L18" s="668">
        <v>0</v>
      </c>
      <c r="M18" s="667">
        <v>0</v>
      </c>
      <c r="N18" s="664">
        <v>0</v>
      </c>
      <c r="O18" s="664">
        <v>0</v>
      </c>
      <c r="P18" s="664">
        <v>0</v>
      </c>
      <c r="Q18" s="664">
        <v>0</v>
      </c>
      <c r="R18" s="664">
        <v>0</v>
      </c>
      <c r="S18" s="668">
        <v>0</v>
      </c>
      <c r="T18" s="670">
        <v>0</v>
      </c>
      <c r="U18" s="670">
        <v>0</v>
      </c>
      <c r="V18" s="144">
        <f t="shared" si="0"/>
        <v>0</v>
      </c>
      <c r="X18" s="671"/>
    </row>
    <row r="19" spans="1:24">
      <c r="A19" s="79">
        <v>13</v>
      </c>
      <c r="B19" s="84" t="s">
        <v>70</v>
      </c>
      <c r="C19" s="667">
        <v>0</v>
      </c>
      <c r="D19" s="664">
        <v>0</v>
      </c>
      <c r="E19" s="664">
        <v>0</v>
      </c>
      <c r="F19" s="664">
        <v>0</v>
      </c>
      <c r="G19" s="664">
        <v>0</v>
      </c>
      <c r="H19" s="664">
        <v>0</v>
      </c>
      <c r="I19" s="664">
        <v>0</v>
      </c>
      <c r="J19" s="664">
        <v>0</v>
      </c>
      <c r="K19" s="664">
        <v>0</v>
      </c>
      <c r="L19" s="668">
        <v>0</v>
      </c>
      <c r="M19" s="667">
        <v>0</v>
      </c>
      <c r="N19" s="664">
        <v>0</v>
      </c>
      <c r="O19" s="664">
        <v>0</v>
      </c>
      <c r="P19" s="664">
        <v>0</v>
      </c>
      <c r="Q19" s="664">
        <v>0</v>
      </c>
      <c r="R19" s="664">
        <v>0</v>
      </c>
      <c r="S19" s="668">
        <v>0</v>
      </c>
      <c r="T19" s="670">
        <v>0</v>
      </c>
      <c r="U19" s="670">
        <v>0</v>
      </c>
      <c r="V19" s="144">
        <f t="shared" si="0"/>
        <v>0</v>
      </c>
      <c r="X19" s="671"/>
    </row>
    <row r="20" spans="1:24">
      <c r="A20" s="79">
        <v>14</v>
      </c>
      <c r="B20" s="84" t="s">
        <v>143</v>
      </c>
      <c r="C20" s="667">
        <v>0</v>
      </c>
      <c r="D20" s="664">
        <v>103215.08</v>
      </c>
      <c r="E20" s="664">
        <v>0</v>
      </c>
      <c r="F20" s="664">
        <v>0</v>
      </c>
      <c r="G20" s="664">
        <v>0</v>
      </c>
      <c r="H20" s="664">
        <v>0</v>
      </c>
      <c r="I20" s="664">
        <v>0</v>
      </c>
      <c r="J20" s="664">
        <v>0</v>
      </c>
      <c r="K20" s="664">
        <v>0</v>
      </c>
      <c r="L20" s="668">
        <v>0</v>
      </c>
      <c r="M20" s="667">
        <v>0</v>
      </c>
      <c r="N20" s="664">
        <v>0</v>
      </c>
      <c r="O20" s="664">
        <v>0</v>
      </c>
      <c r="P20" s="664">
        <v>0</v>
      </c>
      <c r="Q20" s="664">
        <v>0</v>
      </c>
      <c r="R20" s="664">
        <v>0</v>
      </c>
      <c r="S20" s="668">
        <v>0</v>
      </c>
      <c r="T20" s="670">
        <v>103215.08</v>
      </c>
      <c r="U20" s="670">
        <v>0</v>
      </c>
      <c r="V20" s="144">
        <f t="shared" si="0"/>
        <v>103215.08</v>
      </c>
      <c r="X20" s="671"/>
    </row>
    <row r="21" spans="1:24" ht="14.4" thickBot="1">
      <c r="A21" s="51"/>
      <c r="B21" s="52" t="s">
        <v>66</v>
      </c>
      <c r="C21" s="145">
        <f>SUM(C7:C20)</f>
        <v>0</v>
      </c>
      <c r="D21" s="143">
        <f t="shared" ref="D21:V21" si="1">SUM(D7:D20)</f>
        <v>543583.24</v>
      </c>
      <c r="E21" s="143">
        <f t="shared" si="1"/>
        <v>0</v>
      </c>
      <c r="F21" s="143">
        <f t="shared" si="1"/>
        <v>0</v>
      </c>
      <c r="G21" s="143">
        <f t="shared" si="1"/>
        <v>0</v>
      </c>
      <c r="H21" s="143">
        <f t="shared" si="1"/>
        <v>0</v>
      </c>
      <c r="I21" s="143">
        <f t="shared" si="1"/>
        <v>0</v>
      </c>
      <c r="J21" s="143">
        <f t="shared" si="1"/>
        <v>0</v>
      </c>
      <c r="K21" s="143">
        <f t="shared" si="1"/>
        <v>0</v>
      </c>
      <c r="L21" s="146">
        <f t="shared" si="1"/>
        <v>0</v>
      </c>
      <c r="M21" s="145">
        <f t="shared" si="1"/>
        <v>0</v>
      </c>
      <c r="N21" s="143">
        <f t="shared" si="1"/>
        <v>0</v>
      </c>
      <c r="O21" s="143">
        <f t="shared" si="1"/>
        <v>0</v>
      </c>
      <c r="P21" s="143">
        <f t="shared" si="1"/>
        <v>0</v>
      </c>
      <c r="Q21" s="143">
        <f t="shared" si="1"/>
        <v>0</v>
      </c>
      <c r="R21" s="143">
        <f t="shared" si="1"/>
        <v>0</v>
      </c>
      <c r="S21" s="146">
        <f t="shared" si="1"/>
        <v>0</v>
      </c>
      <c r="T21" s="146">
        <f>SUM(T7:T20)</f>
        <v>306157.99</v>
      </c>
      <c r="U21" s="146">
        <f t="shared" si="1"/>
        <v>237425.25</v>
      </c>
      <c r="V21" s="147">
        <f t="shared" si="1"/>
        <v>543583.24</v>
      </c>
      <c r="X21" s="671"/>
    </row>
    <row r="24" spans="1:24">
      <c r="C24" s="30"/>
      <c r="D24" s="30"/>
      <c r="E24" s="30"/>
    </row>
    <row r="25" spans="1:24">
      <c r="A25" s="26"/>
      <c r="B25" s="26"/>
      <c r="D25" s="30"/>
      <c r="E25" s="30"/>
    </row>
    <row r="26" spans="1:24">
      <c r="A26" s="26"/>
      <c r="B26" s="45"/>
      <c r="D26" s="30"/>
      <c r="E26" s="30"/>
    </row>
    <row r="27" spans="1:24">
      <c r="A27" s="26"/>
      <c r="B27" s="26"/>
      <c r="D27" s="30"/>
      <c r="E27" s="30"/>
    </row>
    <row r="28" spans="1:24">
      <c r="A28" s="26"/>
      <c r="B28" s="45"/>
      <c r="D28" s="30"/>
      <c r="E28" s="3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J28"/>
  <sheetViews>
    <sheetView zoomScale="80" zoomScaleNormal="80" workbookViewId="0">
      <pane xSplit="1" ySplit="7" topLeftCell="B8" activePane="bottomRight" state="frozen"/>
      <selection activeCell="L18" sqref="L18"/>
      <selection pane="topRight" activeCell="L18" sqref="L18"/>
      <selection pane="bottomLeft" activeCell="L18" sqref="L18"/>
      <selection pane="bottomRight" activeCell="G27" sqref="G27"/>
    </sheetView>
  </sheetViews>
  <sheetFormatPr defaultColWidth="9.33203125" defaultRowHeight="13.8"/>
  <cols>
    <col min="1" max="1" width="10.5546875" style="1" bestFit="1" customWidth="1"/>
    <col min="2" max="2" width="101.6640625" style="1" customWidth="1"/>
    <col min="3" max="3" width="13.6640625" style="1" customWidth="1"/>
    <col min="4" max="4" width="14.6640625" style="1" bestFit="1" customWidth="1"/>
    <col min="5" max="5" width="17.6640625" style="1" customWidth="1"/>
    <col min="6" max="6" width="15.6640625" style="1" customWidth="1"/>
    <col min="7" max="7" width="17.44140625" style="1" customWidth="1"/>
    <col min="8" max="8" width="15.33203125" style="1" customWidth="1"/>
    <col min="9" max="16384" width="9.33203125" style="8"/>
  </cols>
  <sheetData>
    <row r="1" spans="1:10">
      <c r="A1" s="1" t="s">
        <v>97</v>
      </c>
      <c r="B1" s="1" t="str">
        <f>Info!C2</f>
        <v>სს სილქ ბანკი</v>
      </c>
    </row>
    <row r="2" spans="1:10">
      <c r="A2" s="1" t="s">
        <v>98</v>
      </c>
      <c r="B2" s="593">
        <f>'1. key ratios'!B2</f>
        <v>46203</v>
      </c>
    </row>
    <row r="4" spans="1:10" ht="14.4" thickBot="1">
      <c r="A4" s="1" t="s">
        <v>250</v>
      </c>
      <c r="B4" s="20" t="s">
        <v>284</v>
      </c>
    </row>
    <row r="5" spans="1:10">
      <c r="A5" s="49"/>
      <c r="B5" s="77"/>
      <c r="C5" s="81" t="s">
        <v>0</v>
      </c>
      <c r="D5" s="81" t="s">
        <v>1</v>
      </c>
      <c r="E5" s="81" t="s">
        <v>2</v>
      </c>
      <c r="F5" s="81" t="s">
        <v>3</v>
      </c>
      <c r="G5" s="150" t="s">
        <v>4</v>
      </c>
      <c r="H5" s="82" t="s">
        <v>5</v>
      </c>
      <c r="I5" s="17"/>
    </row>
    <row r="6" spans="1:10" ht="15" customHeight="1">
      <c r="A6" s="76"/>
      <c r="B6" s="15"/>
      <c r="C6" s="814" t="s">
        <v>276</v>
      </c>
      <c r="D6" s="825" t="s">
        <v>297</v>
      </c>
      <c r="E6" s="826"/>
      <c r="F6" s="814" t="s">
        <v>303</v>
      </c>
      <c r="G6" s="814" t="s">
        <v>304</v>
      </c>
      <c r="H6" s="823" t="s">
        <v>278</v>
      </c>
      <c r="I6" s="17"/>
    </row>
    <row r="7" spans="1:10" ht="69">
      <c r="A7" s="76"/>
      <c r="B7" s="15"/>
      <c r="C7" s="815"/>
      <c r="D7" s="151" t="s">
        <v>279</v>
      </c>
      <c r="E7" s="151" t="s">
        <v>277</v>
      </c>
      <c r="F7" s="815"/>
      <c r="G7" s="815"/>
      <c r="H7" s="824"/>
      <c r="I7" s="17"/>
    </row>
    <row r="8" spans="1:10">
      <c r="A8" s="42">
        <v>1</v>
      </c>
      <c r="B8" s="84" t="s">
        <v>123</v>
      </c>
      <c r="C8" s="142">
        <v>19746809.605383385</v>
      </c>
      <c r="D8" s="142"/>
      <c r="E8" s="142"/>
      <c r="F8" s="142">
        <v>2199841.169999999</v>
      </c>
      <c r="G8" s="149">
        <v>2199841.169999999</v>
      </c>
      <c r="H8" s="154">
        <f>G8/(C8+E8)</f>
        <v>0.11140235886004984</v>
      </c>
      <c r="J8" s="672"/>
    </row>
    <row r="9" spans="1:10" ht="15" customHeight="1">
      <c r="A9" s="42">
        <v>2</v>
      </c>
      <c r="B9" s="84" t="s">
        <v>124</v>
      </c>
      <c r="C9" s="142">
        <v>0</v>
      </c>
      <c r="D9" s="142"/>
      <c r="E9" s="142"/>
      <c r="F9" s="142">
        <v>0</v>
      </c>
      <c r="G9" s="149">
        <v>0</v>
      </c>
      <c r="H9" s="154" t="e">
        <f t="shared" ref="H9:H21" si="0">G9/(C9+E9)</f>
        <v>#DIV/0!</v>
      </c>
      <c r="J9" s="672"/>
    </row>
    <row r="10" spans="1:10">
      <c r="A10" s="42">
        <v>3</v>
      </c>
      <c r="B10" s="84" t="s">
        <v>125</v>
      </c>
      <c r="C10" s="142">
        <v>0</v>
      </c>
      <c r="D10" s="142"/>
      <c r="E10" s="142"/>
      <c r="F10" s="142">
        <v>0</v>
      </c>
      <c r="G10" s="149">
        <v>0</v>
      </c>
      <c r="H10" s="154" t="e">
        <f t="shared" si="0"/>
        <v>#DIV/0!</v>
      </c>
      <c r="J10" s="672"/>
    </row>
    <row r="11" spans="1:10">
      <c r="A11" s="42">
        <v>4</v>
      </c>
      <c r="B11" s="84" t="s">
        <v>126</v>
      </c>
      <c r="C11" s="142">
        <v>0</v>
      </c>
      <c r="D11" s="142"/>
      <c r="E11" s="142"/>
      <c r="F11" s="142">
        <v>0</v>
      </c>
      <c r="G11" s="149">
        <v>0</v>
      </c>
      <c r="H11" s="154" t="e">
        <f t="shared" si="0"/>
        <v>#DIV/0!</v>
      </c>
      <c r="J11" s="672"/>
    </row>
    <row r="12" spans="1:10">
      <c r="A12" s="42">
        <v>5</v>
      </c>
      <c r="B12" s="84" t="s">
        <v>912</v>
      </c>
      <c r="C12" s="142">
        <v>0</v>
      </c>
      <c r="D12" s="142"/>
      <c r="E12" s="142"/>
      <c r="F12" s="142">
        <v>0</v>
      </c>
      <c r="G12" s="149">
        <v>0</v>
      </c>
      <c r="H12" s="154" t="e">
        <f t="shared" si="0"/>
        <v>#DIV/0!</v>
      </c>
      <c r="J12" s="672"/>
    </row>
    <row r="13" spans="1:10">
      <c r="A13" s="42">
        <v>6</v>
      </c>
      <c r="B13" s="84" t="s">
        <v>127</v>
      </c>
      <c r="C13" s="142">
        <v>32717784.640000001</v>
      </c>
      <c r="D13" s="142"/>
      <c r="E13" s="142"/>
      <c r="F13" s="142">
        <v>11527309.056000005</v>
      </c>
      <c r="G13" s="149">
        <v>11527309.056000005</v>
      </c>
      <c r="H13" s="154">
        <f t="shared" si="0"/>
        <v>0.35232547627650151</v>
      </c>
      <c r="J13" s="672"/>
    </row>
    <row r="14" spans="1:10">
      <c r="A14" s="42">
        <v>7</v>
      </c>
      <c r="B14" s="84" t="s">
        <v>71</v>
      </c>
      <c r="C14" s="142">
        <v>25060012.039999999</v>
      </c>
      <c r="D14" s="142">
        <v>40648899.764618918</v>
      </c>
      <c r="E14" s="142">
        <v>261934.34665115181</v>
      </c>
      <c r="F14" s="142">
        <v>25060012.039999999</v>
      </c>
      <c r="G14" s="149">
        <v>25060012.039999999</v>
      </c>
      <c r="H14" s="154">
        <f>G14/(C14+E14)</f>
        <v>0.98965583677290958</v>
      </c>
      <c r="J14" s="672"/>
    </row>
    <row r="15" spans="1:10">
      <c r="A15" s="42">
        <v>8</v>
      </c>
      <c r="B15" s="84" t="s">
        <v>72</v>
      </c>
      <c r="C15" s="142">
        <v>108791864.52</v>
      </c>
      <c r="D15" s="142"/>
      <c r="E15" s="142"/>
      <c r="F15" s="142">
        <v>81593898.390000001</v>
      </c>
      <c r="G15" s="149">
        <v>81390955.480000004</v>
      </c>
      <c r="H15" s="154">
        <f t="shared" si="0"/>
        <v>0.74813457641437253</v>
      </c>
      <c r="J15" s="672"/>
    </row>
    <row r="16" spans="1:10">
      <c r="A16" s="42">
        <v>9</v>
      </c>
      <c r="B16" s="84" t="s">
        <v>913</v>
      </c>
      <c r="C16" s="142">
        <v>0</v>
      </c>
      <c r="D16" s="142"/>
      <c r="E16" s="142"/>
      <c r="F16" s="142">
        <v>0</v>
      </c>
      <c r="G16" s="149">
        <v>0</v>
      </c>
      <c r="H16" s="154" t="e">
        <f t="shared" si="0"/>
        <v>#DIV/0!</v>
      </c>
      <c r="J16" s="672"/>
    </row>
    <row r="17" spans="1:10">
      <c r="A17" s="42">
        <v>10</v>
      </c>
      <c r="B17" s="84" t="s">
        <v>67</v>
      </c>
      <c r="C17" s="142">
        <v>5341468.99</v>
      </c>
      <c r="D17" s="142"/>
      <c r="E17" s="142"/>
      <c r="F17" s="142">
        <v>6967518.3799999999</v>
      </c>
      <c r="G17" s="149">
        <v>6967518.3799999999</v>
      </c>
      <c r="H17" s="154">
        <f t="shared" si="0"/>
        <v>1.3044198876833693</v>
      </c>
      <c r="J17" s="672"/>
    </row>
    <row r="18" spans="1:10">
      <c r="A18" s="42">
        <v>11</v>
      </c>
      <c r="B18" s="84" t="s">
        <v>68</v>
      </c>
      <c r="C18" s="142">
        <v>0</v>
      </c>
      <c r="D18" s="142"/>
      <c r="E18" s="142"/>
      <c r="F18" s="142">
        <v>0</v>
      </c>
      <c r="G18" s="149">
        <v>0</v>
      </c>
      <c r="H18" s="154" t="e">
        <f t="shared" si="0"/>
        <v>#DIV/0!</v>
      </c>
      <c r="J18" s="672"/>
    </row>
    <row r="19" spans="1:10">
      <c r="A19" s="42">
        <v>12</v>
      </c>
      <c r="B19" s="84" t="s">
        <v>69</v>
      </c>
      <c r="C19" s="142">
        <v>0</v>
      </c>
      <c r="D19" s="142"/>
      <c r="E19" s="142"/>
      <c r="F19" s="142">
        <v>0</v>
      </c>
      <c r="G19" s="149">
        <v>0</v>
      </c>
      <c r="H19" s="154" t="e">
        <f t="shared" si="0"/>
        <v>#DIV/0!</v>
      </c>
      <c r="J19" s="672"/>
    </row>
    <row r="20" spans="1:10">
      <c r="A20" s="42">
        <v>13</v>
      </c>
      <c r="B20" s="84" t="s">
        <v>70</v>
      </c>
      <c r="C20" s="142">
        <v>0</v>
      </c>
      <c r="D20" s="142"/>
      <c r="E20" s="142"/>
      <c r="F20" s="142">
        <v>0</v>
      </c>
      <c r="G20" s="149">
        <v>0</v>
      </c>
      <c r="H20" s="154" t="e">
        <f t="shared" si="0"/>
        <v>#DIV/0!</v>
      </c>
      <c r="J20" s="672"/>
    </row>
    <row r="21" spans="1:10">
      <c r="A21" s="42">
        <v>14</v>
      </c>
      <c r="B21" s="84" t="s">
        <v>143</v>
      </c>
      <c r="C21" s="142">
        <v>27835897.287353184</v>
      </c>
      <c r="D21" s="142"/>
      <c r="E21" s="142"/>
      <c r="F21" s="142">
        <v>24447676.090353183</v>
      </c>
      <c r="G21" s="149">
        <v>24344461.010353185</v>
      </c>
      <c r="H21" s="154">
        <f t="shared" si="0"/>
        <v>0.87457072998375085</v>
      </c>
      <c r="J21" s="672"/>
    </row>
    <row r="22" spans="1:10" ht="14.4" thickBot="1">
      <c r="A22" s="78"/>
      <c r="B22" s="83" t="s">
        <v>66</v>
      </c>
      <c r="C22" s="143">
        <v>0</v>
      </c>
      <c r="D22" s="143">
        <f>SUM(D8:D21)</f>
        <v>40648899.764618918</v>
      </c>
      <c r="E22" s="143">
        <f>SUM(E8:E21)</f>
        <v>261934.34665115181</v>
      </c>
      <c r="F22" s="143">
        <f>SUM(F8:F21)</f>
        <v>151796255.12635317</v>
      </c>
      <c r="G22" s="143">
        <f>SUM(G8:G21)</f>
        <v>151490097.13635319</v>
      </c>
      <c r="H22" s="155">
        <f>G22/(C22+E22)</f>
        <v>578.35140398028841</v>
      </c>
      <c r="J22" s="672"/>
    </row>
    <row r="28" spans="1:10"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K28"/>
  <sheetViews>
    <sheetView zoomScale="80" zoomScaleNormal="80" workbookViewId="0">
      <pane xSplit="2" ySplit="6" topLeftCell="C7" activePane="bottomRight" state="frozen"/>
      <selection pane="topRight" activeCell="C1" sqref="C1"/>
      <selection pane="bottomLeft" activeCell="A6" sqref="A6"/>
      <selection pane="bottomRight" activeCell="H28" sqref="H28"/>
    </sheetView>
  </sheetViews>
  <sheetFormatPr defaultColWidth="9.33203125" defaultRowHeight="13.8"/>
  <cols>
    <col min="1" max="1" width="10.5546875" style="1" bestFit="1" customWidth="1"/>
    <col min="2" max="2" width="104.33203125" style="1" customWidth="1"/>
    <col min="3" max="11" width="12.6640625" style="1" customWidth="1"/>
    <col min="12" max="16384" width="9.33203125" style="1"/>
  </cols>
  <sheetData>
    <row r="1" spans="1:11">
      <c r="A1" s="1" t="s">
        <v>97</v>
      </c>
      <c r="B1" s="1" t="str">
        <f>Info!C2</f>
        <v>სს სილქ ბანკი</v>
      </c>
    </row>
    <row r="2" spans="1:11">
      <c r="A2" s="1" t="s">
        <v>98</v>
      </c>
      <c r="B2" s="593">
        <f>'1. key ratios'!B2</f>
        <v>46203</v>
      </c>
    </row>
    <row r="4" spans="1:11" ht="14.4" thickBot="1">
      <c r="A4" s="1" t="s">
        <v>340</v>
      </c>
      <c r="B4" s="20" t="s">
        <v>339</v>
      </c>
    </row>
    <row r="5" spans="1:11" ht="30" customHeight="1">
      <c r="A5" s="830"/>
      <c r="B5" s="831"/>
      <c r="C5" s="828" t="s">
        <v>372</v>
      </c>
      <c r="D5" s="828"/>
      <c r="E5" s="828"/>
      <c r="F5" s="828" t="s">
        <v>373</v>
      </c>
      <c r="G5" s="828"/>
      <c r="H5" s="828"/>
      <c r="I5" s="828" t="s">
        <v>374</v>
      </c>
      <c r="J5" s="828"/>
      <c r="K5" s="829"/>
    </row>
    <row r="6" spans="1:11">
      <c r="A6" s="177"/>
      <c r="B6" s="178"/>
      <c r="C6" s="179" t="s">
        <v>26</v>
      </c>
      <c r="D6" s="179" t="s">
        <v>79</v>
      </c>
      <c r="E6" s="179" t="s">
        <v>66</v>
      </c>
      <c r="F6" s="179" t="s">
        <v>26</v>
      </c>
      <c r="G6" s="179" t="s">
        <v>79</v>
      </c>
      <c r="H6" s="179" t="s">
        <v>66</v>
      </c>
      <c r="I6" s="179" t="s">
        <v>26</v>
      </c>
      <c r="J6" s="179" t="s">
        <v>79</v>
      </c>
      <c r="K6" s="181" t="s">
        <v>66</v>
      </c>
    </row>
    <row r="7" spans="1:11">
      <c r="A7" s="182" t="s">
        <v>310</v>
      </c>
      <c r="B7" s="176"/>
      <c r="C7" s="176"/>
      <c r="D7" s="176"/>
      <c r="E7" s="176"/>
      <c r="F7" s="176"/>
      <c r="G7" s="176"/>
      <c r="H7" s="176"/>
      <c r="I7" s="176"/>
      <c r="J7" s="176"/>
      <c r="K7" s="183"/>
    </row>
    <row r="8" spans="1:11">
      <c r="A8" s="175">
        <v>1</v>
      </c>
      <c r="B8" s="160" t="s">
        <v>310</v>
      </c>
      <c r="C8" s="158"/>
      <c r="D8" s="158"/>
      <c r="E8" s="158"/>
      <c r="F8" s="673">
        <v>43980435.709999993</v>
      </c>
      <c r="G8" s="673">
        <v>10943202.600000001</v>
      </c>
      <c r="H8" s="673">
        <v>54923638.309999995</v>
      </c>
      <c r="I8" s="673">
        <v>18092527.550000001</v>
      </c>
      <c r="J8" s="673">
        <v>4222134.4000000004</v>
      </c>
      <c r="K8" s="674">
        <v>22314661.950000003</v>
      </c>
    </row>
    <row r="9" spans="1:11">
      <c r="A9" s="182" t="s">
        <v>311</v>
      </c>
      <c r="B9" s="176"/>
      <c r="C9" s="176"/>
      <c r="D9" s="176"/>
      <c r="E9" s="176"/>
      <c r="F9" s="176"/>
      <c r="G9" s="176"/>
      <c r="H9" s="176"/>
      <c r="I9" s="176"/>
      <c r="J9" s="176"/>
      <c r="K9" s="183"/>
    </row>
    <row r="10" spans="1:11">
      <c r="A10" s="184">
        <v>2</v>
      </c>
      <c r="B10" s="161" t="s">
        <v>312</v>
      </c>
      <c r="C10" s="274">
        <v>41449085.210000001</v>
      </c>
      <c r="D10" s="675">
        <v>10840976.239999998</v>
      </c>
      <c r="E10" s="675">
        <v>52290061.450000003</v>
      </c>
      <c r="F10" s="675">
        <v>2705247.9437500001</v>
      </c>
      <c r="G10" s="675">
        <v>1300888.3253499998</v>
      </c>
      <c r="H10" s="675">
        <v>4006136.2691000002</v>
      </c>
      <c r="I10" s="675">
        <v>562208.48400000005</v>
      </c>
      <c r="J10" s="675">
        <v>243162.51249999998</v>
      </c>
      <c r="K10" s="676">
        <v>805370.99650000001</v>
      </c>
    </row>
    <row r="11" spans="1:11">
      <c r="A11" s="184">
        <v>3</v>
      </c>
      <c r="B11" s="161" t="s">
        <v>313</v>
      </c>
      <c r="C11" s="274">
        <v>79805121.75999999</v>
      </c>
      <c r="D11" s="675">
        <v>12783376.300000001</v>
      </c>
      <c r="E11" s="675">
        <v>92588498.059999987</v>
      </c>
      <c r="F11" s="675">
        <v>11540058.47775</v>
      </c>
      <c r="G11" s="675">
        <v>4114788.5412500007</v>
      </c>
      <c r="H11" s="675">
        <v>15654847.019000001</v>
      </c>
      <c r="I11" s="675">
        <v>3874631.5074999994</v>
      </c>
      <c r="J11" s="675">
        <v>2103562.8484999998</v>
      </c>
      <c r="K11" s="676">
        <v>5978194.3559999987</v>
      </c>
    </row>
    <row r="12" spans="1:11">
      <c r="A12" s="184">
        <v>4</v>
      </c>
      <c r="B12" s="161" t="s">
        <v>314</v>
      </c>
      <c r="C12" s="274">
        <v>0</v>
      </c>
      <c r="D12" s="675">
        <v>0</v>
      </c>
      <c r="E12" s="675">
        <v>0</v>
      </c>
      <c r="F12" s="675">
        <v>0</v>
      </c>
      <c r="G12" s="675">
        <v>0</v>
      </c>
      <c r="H12" s="675">
        <v>0</v>
      </c>
      <c r="I12" s="675">
        <v>0</v>
      </c>
      <c r="J12" s="675">
        <v>0</v>
      </c>
      <c r="K12" s="676">
        <v>0</v>
      </c>
    </row>
    <row r="13" spans="1:11">
      <c r="A13" s="184">
        <v>5</v>
      </c>
      <c r="B13" s="161" t="s">
        <v>315</v>
      </c>
      <c r="C13" s="274">
        <v>36972022.560000002</v>
      </c>
      <c r="D13" s="675">
        <v>512876.07999999996</v>
      </c>
      <c r="E13" s="675">
        <v>37484898.640000001</v>
      </c>
      <c r="F13" s="675">
        <v>7485169.9835500019</v>
      </c>
      <c r="G13" s="675">
        <v>93164.205199999997</v>
      </c>
      <c r="H13" s="675">
        <v>7578334.1887500016</v>
      </c>
      <c r="I13" s="675">
        <v>1848613.8560000001</v>
      </c>
      <c r="J13" s="675">
        <v>31095.316500000001</v>
      </c>
      <c r="K13" s="676">
        <v>1879709.1725000001</v>
      </c>
    </row>
    <row r="14" spans="1:11">
      <c r="A14" s="184">
        <v>6</v>
      </c>
      <c r="B14" s="161" t="s">
        <v>330</v>
      </c>
      <c r="C14" s="274">
        <v>0</v>
      </c>
      <c r="D14" s="675">
        <v>0</v>
      </c>
      <c r="E14" s="675">
        <v>0</v>
      </c>
      <c r="F14" s="675">
        <v>0</v>
      </c>
      <c r="G14" s="675">
        <v>0</v>
      </c>
      <c r="H14" s="675">
        <v>0</v>
      </c>
      <c r="I14" s="675">
        <v>0</v>
      </c>
      <c r="J14" s="675">
        <v>0</v>
      </c>
      <c r="K14" s="676">
        <v>0</v>
      </c>
    </row>
    <row r="15" spans="1:11">
      <c r="A15" s="184">
        <v>7</v>
      </c>
      <c r="B15" s="161" t="s">
        <v>317</v>
      </c>
      <c r="C15" s="274">
        <v>6659685.8100000005</v>
      </c>
      <c r="D15" s="675">
        <v>2167937.6</v>
      </c>
      <c r="E15" s="675">
        <v>8827623.4100000001</v>
      </c>
      <c r="F15" s="675">
        <v>4875929.45</v>
      </c>
      <c r="G15" s="675">
        <v>2136853.08</v>
      </c>
      <c r="H15" s="675">
        <v>7012782.5300000003</v>
      </c>
      <c r="I15" s="675">
        <v>4875929.45</v>
      </c>
      <c r="J15" s="675">
        <v>2136853.08</v>
      </c>
      <c r="K15" s="676">
        <v>7012782.5300000003</v>
      </c>
    </row>
    <row r="16" spans="1:11">
      <c r="A16" s="184">
        <v>8</v>
      </c>
      <c r="B16" s="162" t="s">
        <v>318</v>
      </c>
      <c r="C16" s="274">
        <v>164885915.34</v>
      </c>
      <c r="D16" s="675">
        <v>26305166.219999999</v>
      </c>
      <c r="E16" s="675">
        <v>191191081.56</v>
      </c>
      <c r="F16" s="675">
        <v>26606405.855050001</v>
      </c>
      <c r="G16" s="675">
        <v>7645694.1518000001</v>
      </c>
      <c r="H16" s="675">
        <v>34252100.006850004</v>
      </c>
      <c r="I16" s="675">
        <v>11161383.297499999</v>
      </c>
      <c r="J16" s="675">
        <v>4514673.7575000003</v>
      </c>
      <c r="K16" s="676">
        <v>15676057.055</v>
      </c>
    </row>
    <row r="17" spans="1:11">
      <c r="A17" s="182" t="s">
        <v>319</v>
      </c>
      <c r="B17" s="176"/>
      <c r="C17" s="677"/>
      <c r="D17" s="677"/>
      <c r="E17" s="677"/>
      <c r="F17" s="677"/>
      <c r="G17" s="677"/>
      <c r="H17" s="677"/>
      <c r="I17" s="677"/>
      <c r="J17" s="677"/>
      <c r="K17" s="678"/>
    </row>
    <row r="18" spans="1:11">
      <c r="A18" s="184">
        <v>9</v>
      </c>
      <c r="B18" s="161" t="s">
        <v>320</v>
      </c>
      <c r="C18" s="274">
        <v>0</v>
      </c>
      <c r="D18" s="675">
        <v>0</v>
      </c>
      <c r="E18" s="675">
        <v>0</v>
      </c>
      <c r="F18" s="675">
        <v>0</v>
      </c>
      <c r="G18" s="675">
        <v>0</v>
      </c>
      <c r="H18" s="675">
        <v>0</v>
      </c>
      <c r="I18" s="675">
        <v>0</v>
      </c>
      <c r="J18" s="675">
        <v>0</v>
      </c>
      <c r="K18" s="676">
        <v>0</v>
      </c>
    </row>
    <row r="19" spans="1:11">
      <c r="A19" s="184">
        <v>10</v>
      </c>
      <c r="B19" s="161" t="s">
        <v>321</v>
      </c>
      <c r="C19" s="274">
        <v>141851781.03</v>
      </c>
      <c r="D19" s="675">
        <v>17110213.510000002</v>
      </c>
      <c r="E19" s="675">
        <v>158961994.53999999</v>
      </c>
      <c r="F19" s="675">
        <v>1479268.9249999998</v>
      </c>
      <c r="G19" s="675">
        <v>41784.44</v>
      </c>
      <c r="H19" s="675">
        <v>1521053.3649999998</v>
      </c>
      <c r="I19" s="675">
        <v>27367177.085000001</v>
      </c>
      <c r="J19" s="675">
        <v>7245532.2500000009</v>
      </c>
      <c r="K19" s="676">
        <v>34612709.335000001</v>
      </c>
    </row>
    <row r="20" spans="1:11">
      <c r="A20" s="184">
        <v>11</v>
      </c>
      <c r="B20" s="161" t="s">
        <v>322</v>
      </c>
      <c r="C20" s="274">
        <v>3183686.7000000007</v>
      </c>
      <c r="D20" s="675">
        <v>3453068.6799999997</v>
      </c>
      <c r="E20" s="675">
        <v>6636755.3800000008</v>
      </c>
      <c r="F20" s="675">
        <v>1927185.85</v>
      </c>
      <c r="G20" s="675">
        <v>3453068.6799999997</v>
      </c>
      <c r="H20" s="675">
        <v>5380254.5299999993</v>
      </c>
      <c r="I20" s="675">
        <v>1927185.85</v>
      </c>
      <c r="J20" s="675">
        <v>3453068.6799999997</v>
      </c>
      <c r="K20" s="676">
        <v>5380254.5299999993</v>
      </c>
    </row>
    <row r="21" spans="1:11" ht="14.4" thickBot="1">
      <c r="A21" s="118">
        <v>12</v>
      </c>
      <c r="B21" s="185" t="s">
        <v>323</v>
      </c>
      <c r="C21" s="679">
        <v>145035467.72999999</v>
      </c>
      <c r="D21" s="680">
        <v>20563282.190000001</v>
      </c>
      <c r="E21" s="679">
        <v>165598749.91999999</v>
      </c>
      <c r="F21" s="680">
        <v>3406454.7749999999</v>
      </c>
      <c r="G21" s="680">
        <v>3494853.1199999996</v>
      </c>
      <c r="H21" s="680">
        <v>6901307.8949999996</v>
      </c>
      <c r="I21" s="680">
        <v>29294362.935000002</v>
      </c>
      <c r="J21" s="680">
        <v>10698600.93</v>
      </c>
      <c r="K21" s="681">
        <v>39992963.865000002</v>
      </c>
    </row>
    <row r="22" spans="1:11" ht="38.25" customHeight="1" thickBot="1">
      <c r="A22" s="173"/>
      <c r="B22" s="174"/>
      <c r="C22" s="174"/>
      <c r="D22" s="174"/>
      <c r="E22" s="174"/>
      <c r="F22" s="827" t="s">
        <v>324</v>
      </c>
      <c r="G22" s="828"/>
      <c r="H22" s="828"/>
      <c r="I22" s="827" t="s">
        <v>325</v>
      </c>
      <c r="J22" s="828"/>
      <c r="K22" s="829"/>
    </row>
    <row r="23" spans="1:11">
      <c r="A23" s="166">
        <v>13</v>
      </c>
      <c r="B23" s="163" t="s">
        <v>310</v>
      </c>
      <c r="C23" s="172"/>
      <c r="D23" s="172"/>
      <c r="E23" s="172"/>
      <c r="F23" s="682">
        <v>43980435.709999993</v>
      </c>
      <c r="G23" s="682">
        <v>10943202.600000001</v>
      </c>
      <c r="H23" s="682">
        <v>54923638.309999995</v>
      </c>
      <c r="I23" s="682">
        <v>18092527.550000001</v>
      </c>
      <c r="J23" s="682">
        <v>4222134.4000000004</v>
      </c>
      <c r="K23" s="683">
        <v>22314661.950000003</v>
      </c>
    </row>
    <row r="24" spans="1:11" ht="14.4" thickBot="1">
      <c r="A24" s="167">
        <v>14</v>
      </c>
      <c r="B24" s="164" t="s">
        <v>326</v>
      </c>
      <c r="C24" s="186"/>
      <c r="D24" s="170"/>
      <c r="E24" s="171"/>
      <c r="F24" s="684">
        <v>23199951.080050007</v>
      </c>
      <c r="G24" s="684">
        <v>4150841.0317999995</v>
      </c>
      <c r="H24" s="684">
        <v>27350792.111850005</v>
      </c>
      <c r="I24" s="684">
        <v>2790345.8243749999</v>
      </c>
      <c r="J24" s="684">
        <v>1128668.4393750001</v>
      </c>
      <c r="K24" s="685">
        <v>3919014.2637499999</v>
      </c>
    </row>
    <row r="25" spans="1:11" ht="14.4" thickBot="1">
      <c r="A25" s="168">
        <v>15</v>
      </c>
      <c r="B25" s="165" t="s">
        <v>327</v>
      </c>
      <c r="C25" s="169"/>
      <c r="D25" s="169"/>
      <c r="E25" s="169"/>
      <c r="F25" s="686">
        <v>1.8957124331102337</v>
      </c>
      <c r="G25" s="686">
        <v>2.6363820045535484</v>
      </c>
      <c r="H25" s="686">
        <v>2.0081187442539838</v>
      </c>
      <c r="I25" s="686">
        <v>6.4839732021576522</v>
      </c>
      <c r="J25" s="686">
        <v>3.7408101907571778</v>
      </c>
      <c r="K25" s="687">
        <v>5.693947622596224</v>
      </c>
    </row>
    <row r="28" spans="1:11" ht="41.4">
      <c r="B28" s="16"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zoomScale="80" zoomScaleNormal="80" workbookViewId="0">
      <pane xSplit="1" ySplit="1" topLeftCell="B2" activePane="bottomRight" state="frozen"/>
      <selection pane="topRight" activeCell="B1" sqref="B1"/>
      <selection pane="bottomLeft" activeCell="A5" sqref="A5"/>
      <selection pane="bottomRight" activeCell="N36" sqref="N36"/>
    </sheetView>
  </sheetViews>
  <sheetFormatPr defaultColWidth="9.33203125" defaultRowHeight="13.8"/>
  <cols>
    <col min="1" max="1" width="10.5546875" style="28" bestFit="1" customWidth="1"/>
    <col min="2" max="2" width="68" style="28" customWidth="1"/>
    <col min="3" max="9" width="15" style="28" customWidth="1"/>
    <col min="10" max="14" width="18.5546875" style="28" customWidth="1"/>
    <col min="15" max="17" width="18.5546875" style="8" customWidth="1"/>
    <col min="18" max="16384" width="9.33203125" style="8"/>
  </cols>
  <sheetData>
    <row r="1" spans="1:17">
      <c r="A1" s="11" t="s">
        <v>97</v>
      </c>
      <c r="B1" s="28" t="str">
        <f>Info!C2</f>
        <v>სს სილქ ბანკი</v>
      </c>
    </row>
    <row r="2" spans="1:17">
      <c r="A2" s="28" t="s">
        <v>98</v>
      </c>
      <c r="B2" s="593">
        <f>'1. key ratios'!B2</f>
        <v>46203</v>
      </c>
    </row>
    <row r="3" spans="1:17">
      <c r="B3" s="8"/>
      <c r="C3" s="8"/>
      <c r="D3" s="8"/>
      <c r="E3" s="8"/>
      <c r="F3" s="8"/>
      <c r="G3" s="8"/>
      <c r="H3" s="8"/>
      <c r="I3" s="8"/>
      <c r="J3" s="8"/>
      <c r="K3" s="8"/>
      <c r="L3" s="8"/>
      <c r="M3" s="8"/>
      <c r="N3" s="8"/>
    </row>
    <row r="4" spans="1:17" ht="14.4">
      <c r="B4" s="576" t="s">
        <v>980</v>
      </c>
      <c r="C4" s="8"/>
      <c r="D4" s="8"/>
      <c r="E4" s="8"/>
      <c r="F4" s="8"/>
      <c r="G4" s="8"/>
      <c r="H4" s="8"/>
      <c r="I4" s="8"/>
      <c r="J4" s="8"/>
      <c r="K4" s="8"/>
      <c r="L4" s="8"/>
      <c r="M4" s="8"/>
      <c r="N4" s="8"/>
    </row>
    <row r="5" spans="1:17" ht="86.4">
      <c r="B5" s="577" t="s">
        <v>981</v>
      </c>
      <c r="C5" s="578" t="s">
        <v>982</v>
      </c>
      <c r="D5" s="578" t="s">
        <v>983</v>
      </c>
      <c r="E5" s="578" t="s">
        <v>984</v>
      </c>
      <c r="F5" s="578" t="s">
        <v>985</v>
      </c>
      <c r="G5" s="578" t="s">
        <v>986</v>
      </c>
      <c r="H5" s="578" t="s">
        <v>987</v>
      </c>
      <c r="I5" s="579" t="s">
        <v>988</v>
      </c>
      <c r="J5" s="580">
        <v>0.02</v>
      </c>
      <c r="K5" s="580">
        <v>0.2</v>
      </c>
      <c r="L5" s="580">
        <v>0.35</v>
      </c>
      <c r="M5" s="580">
        <v>0.5</v>
      </c>
      <c r="N5" s="580">
        <v>0.75</v>
      </c>
      <c r="O5" s="580">
        <v>1</v>
      </c>
      <c r="P5" s="580">
        <v>1.5</v>
      </c>
      <c r="Q5" s="581" t="s">
        <v>73</v>
      </c>
    </row>
    <row r="6" spans="1:17" ht="14.4">
      <c r="B6" s="582"/>
      <c r="C6" s="548">
        <f>IF(C7&gt;0,C7,IF(C8&gt;0,C8,IF(C9&gt;0,C9,0)))</f>
        <v>3967950</v>
      </c>
      <c r="D6" s="548">
        <f t="shared" ref="D6:I6" si="0">IF(D7&gt;0,D7,IF(D8&gt;0,D8,IF(D9&gt;0,D9,0)))</f>
        <v>0</v>
      </c>
      <c r="E6" s="548">
        <f t="shared" si="0"/>
        <v>500000</v>
      </c>
      <c r="F6" s="548">
        <f t="shared" si="0"/>
        <v>0</v>
      </c>
      <c r="G6" s="548">
        <f t="shared" si="0"/>
        <v>3934.0346786725822</v>
      </c>
      <c r="H6" s="548"/>
      <c r="I6" s="548">
        <f t="shared" si="0"/>
        <v>5507.6485501416146</v>
      </c>
      <c r="J6" s="548">
        <f t="shared" ref="J6" si="1">IF(J7&gt;0,J7,IF(J8&gt;0,J8,IF(J9&gt;0,J9,0)))</f>
        <v>0</v>
      </c>
      <c r="K6" s="548">
        <f t="shared" ref="K6" si="2">IF(K7&gt;0,K7,IF(K8&gt;0,K8,IF(K9&gt;0,K9,0)))</f>
        <v>0</v>
      </c>
      <c r="L6" s="548">
        <f t="shared" ref="L6" si="3">IF(L7&gt;0,L7,IF(L8&gt;0,L8,IF(L9&gt;0,L9,0)))</f>
        <v>0</v>
      </c>
      <c r="M6" s="548">
        <f t="shared" ref="M6" si="4">IF(M7&gt;0,M7,IF(M8&gt;0,M8,IF(M9&gt;0,M9,0)))</f>
        <v>0</v>
      </c>
      <c r="N6" s="548">
        <f t="shared" ref="N6" si="5">IF(N7&gt;0,N7,IF(N8&gt;0,N8,IF(N9&gt;0,N9,0)))</f>
        <v>0</v>
      </c>
      <c r="O6" s="548">
        <f t="shared" ref="O6" si="6">IF(O7&gt;0,O7,IF(O8&gt;0,O8,IF(O9&gt;0,O9,0)))</f>
        <v>5507.6485501416146</v>
      </c>
      <c r="P6" s="548">
        <f t="shared" ref="P6" si="7">IF(P7&gt;0,P7,IF(P8&gt;0,P8,IF(P9&gt;0,P9,0)))</f>
        <v>0</v>
      </c>
      <c r="Q6" s="548">
        <f t="shared" ref="Q6" si="8">IF(Q7&gt;0,Q7,IF(Q8&gt;0,Q8,IF(Q9&gt;0,Q9,0)))</f>
        <v>5507.6485501416146</v>
      </c>
    </row>
    <row r="7" spans="1:17" ht="14.4">
      <c r="B7" s="583" t="s">
        <v>976</v>
      </c>
      <c r="C7" s="548">
        <f>C11+C15+C19+C23+C27+C31</f>
        <v>3967950</v>
      </c>
      <c r="D7" s="548">
        <f>D11+D15+D19+D23+D27+D31</f>
        <v>-104609.99999999988</v>
      </c>
      <c r="E7" s="548">
        <f t="shared" ref="E7" si="9">E11+E15+E19+E23+E27+E31</f>
        <v>500000</v>
      </c>
      <c r="F7" s="548">
        <f t="shared" ref="F7:G9" si="10">F11+F15+F19+F23+F27+F31</f>
        <v>0</v>
      </c>
      <c r="G7" s="548">
        <f t="shared" si="10"/>
        <v>3934.0346786725822</v>
      </c>
      <c r="H7" s="584">
        <v>1.4</v>
      </c>
      <c r="I7" s="585">
        <f t="shared" ref="I7:I33" si="11">(F7+G7)*H7</f>
        <v>5507.6485501416146</v>
      </c>
      <c r="J7" s="548">
        <f>J11+J15+J19+J23+J27+J31</f>
        <v>0</v>
      </c>
      <c r="K7" s="548">
        <f t="shared" ref="J7:Q9" si="12">K11+K15+K19+K23+K27+K31</f>
        <v>0</v>
      </c>
      <c r="L7" s="548">
        <f t="shared" si="12"/>
        <v>0</v>
      </c>
      <c r="M7" s="548">
        <f t="shared" si="12"/>
        <v>0</v>
      </c>
      <c r="N7" s="548">
        <f t="shared" si="12"/>
        <v>0</v>
      </c>
      <c r="O7" s="548">
        <f t="shared" si="12"/>
        <v>5507.6485501416146</v>
      </c>
      <c r="P7" s="548">
        <f t="shared" si="12"/>
        <v>0</v>
      </c>
      <c r="Q7" s="548">
        <f>Q11+Q15+Q19+Q23+Q27+Q31</f>
        <v>5507.6485501416146</v>
      </c>
    </row>
    <row r="8" spans="1:17" ht="14.4">
      <c r="B8" s="583" t="s">
        <v>977</v>
      </c>
      <c r="C8" s="548">
        <f>C12+C16+C20+C24+C28+C32</f>
        <v>0</v>
      </c>
      <c r="D8" s="548">
        <f>D12+D16+D20+D24+D28+D32</f>
        <v>0</v>
      </c>
      <c r="E8" s="548">
        <f t="shared" ref="E8" si="13">E12+E16+E20+E24+E28+E32</f>
        <v>0</v>
      </c>
      <c r="F8" s="548">
        <f t="shared" si="10"/>
        <v>0</v>
      </c>
      <c r="G8" s="548">
        <f t="shared" si="10"/>
        <v>0</v>
      </c>
      <c r="H8" s="584">
        <v>1.4</v>
      </c>
      <c r="I8" s="585">
        <f t="shared" si="11"/>
        <v>0</v>
      </c>
      <c r="J8" s="548">
        <f t="shared" si="12"/>
        <v>0</v>
      </c>
      <c r="K8" s="548">
        <f t="shared" si="12"/>
        <v>0</v>
      </c>
      <c r="L8" s="548">
        <f t="shared" si="12"/>
        <v>0</v>
      </c>
      <c r="M8" s="548">
        <f t="shared" si="12"/>
        <v>0</v>
      </c>
      <c r="N8" s="548">
        <f t="shared" si="12"/>
        <v>0</v>
      </c>
      <c r="O8" s="548">
        <f t="shared" si="12"/>
        <v>0</v>
      </c>
      <c r="P8" s="548">
        <f t="shared" si="12"/>
        <v>0</v>
      </c>
      <c r="Q8" s="548">
        <f>Q12+Q16+Q20+Q24+Q28+Q32</f>
        <v>0</v>
      </c>
    </row>
    <row r="9" spans="1:17" ht="14.4">
      <c r="B9" s="583" t="s">
        <v>978</v>
      </c>
      <c r="C9" s="548">
        <f>C13+C17+C21+C25+C29+C33</f>
        <v>0</v>
      </c>
      <c r="D9" s="548">
        <f t="shared" ref="D9:E9" si="14">D13+D17+D21+D25+D29+D33</f>
        <v>0</v>
      </c>
      <c r="E9" s="548">
        <f t="shared" si="14"/>
        <v>0</v>
      </c>
      <c r="F9" s="548">
        <f t="shared" si="10"/>
        <v>0</v>
      </c>
      <c r="G9" s="548">
        <f t="shared" si="10"/>
        <v>0</v>
      </c>
      <c r="H9" s="584">
        <v>1.4</v>
      </c>
      <c r="I9" s="585">
        <f t="shared" si="11"/>
        <v>0</v>
      </c>
      <c r="J9" s="548">
        <f t="shared" si="12"/>
        <v>0</v>
      </c>
      <c r="K9" s="548">
        <f t="shared" si="12"/>
        <v>0</v>
      </c>
      <c r="L9" s="548">
        <f t="shared" si="12"/>
        <v>0</v>
      </c>
      <c r="M9" s="548">
        <f t="shared" si="12"/>
        <v>0</v>
      </c>
      <c r="N9" s="548">
        <f t="shared" si="12"/>
        <v>0</v>
      </c>
      <c r="O9" s="548">
        <f t="shared" si="12"/>
        <v>0</v>
      </c>
      <c r="P9" s="548">
        <f t="shared" si="12"/>
        <v>0</v>
      </c>
      <c r="Q9" s="548">
        <f t="shared" si="12"/>
        <v>0</v>
      </c>
    </row>
    <row r="10" spans="1:17" ht="14.4">
      <c r="B10" s="586" t="s">
        <v>989</v>
      </c>
      <c r="C10" s="587"/>
      <c r="D10" s="587"/>
      <c r="E10" s="587"/>
      <c r="F10" s="587"/>
      <c r="G10" s="587"/>
      <c r="H10" s="584">
        <v>1.4</v>
      </c>
      <c r="I10" s="585">
        <f t="shared" si="11"/>
        <v>0</v>
      </c>
      <c r="J10" s="545"/>
      <c r="K10" s="545"/>
      <c r="L10" s="545"/>
      <c r="M10" s="545"/>
      <c r="N10" s="545"/>
      <c r="O10" s="545"/>
      <c r="P10" s="545"/>
      <c r="Q10" s="548">
        <f>IF(Q11&gt;0,Q11,IF(Q12&gt;0,Q12,IF(Q13&gt;0,Q13,0)))</f>
        <v>0</v>
      </c>
    </row>
    <row r="11" spans="1:17" ht="14.4">
      <c r="B11" s="588" t="s">
        <v>976</v>
      </c>
      <c r="C11" s="587"/>
      <c r="D11" s="587"/>
      <c r="E11" s="587"/>
      <c r="F11" s="587"/>
      <c r="G11" s="587"/>
      <c r="H11" s="584">
        <v>1.4</v>
      </c>
      <c r="I11" s="585">
        <f t="shared" si="11"/>
        <v>0</v>
      </c>
      <c r="J11" s="545"/>
      <c r="K11" s="545"/>
      <c r="L11" s="545"/>
      <c r="M11" s="545"/>
      <c r="N11" s="545"/>
      <c r="O11" s="545"/>
      <c r="P11" s="545"/>
      <c r="Q11" s="548">
        <f>SUMPRODUCT($J$5:$P$5,J11:P11)</f>
        <v>0</v>
      </c>
    </row>
    <row r="12" spans="1:17" ht="14.4">
      <c r="B12" s="588" t="s">
        <v>977</v>
      </c>
      <c r="C12" s="587"/>
      <c r="D12" s="587"/>
      <c r="E12" s="587"/>
      <c r="F12" s="587"/>
      <c r="G12" s="587"/>
      <c r="H12" s="584">
        <v>1.4</v>
      </c>
      <c r="I12" s="585">
        <f t="shared" si="11"/>
        <v>0</v>
      </c>
      <c r="J12" s="545"/>
      <c r="K12" s="545"/>
      <c r="L12" s="545"/>
      <c r="M12" s="545"/>
      <c r="N12" s="545"/>
      <c r="O12" s="545"/>
      <c r="P12" s="545"/>
      <c r="Q12" s="548">
        <f>SUMPRODUCT($J$5:$P$5,J12:P12)</f>
        <v>0</v>
      </c>
    </row>
    <row r="13" spans="1:17" ht="14.4">
      <c r="B13" s="588" t="s">
        <v>978</v>
      </c>
      <c r="C13" s="587"/>
      <c r="D13" s="587"/>
      <c r="E13" s="587"/>
      <c r="F13" s="587"/>
      <c r="G13" s="587"/>
      <c r="H13" s="584">
        <v>1.4</v>
      </c>
      <c r="I13" s="585">
        <f t="shared" si="11"/>
        <v>0</v>
      </c>
      <c r="J13" s="545"/>
      <c r="K13" s="545"/>
      <c r="L13" s="545"/>
      <c r="M13" s="545"/>
      <c r="N13" s="545"/>
      <c r="O13" s="545"/>
      <c r="P13" s="545"/>
      <c r="Q13" s="548">
        <f>SUMPRODUCT($J$5:$P$5,J13:P13)</f>
        <v>0</v>
      </c>
    </row>
    <row r="14" spans="1:17" ht="14.4">
      <c r="B14" s="586" t="s">
        <v>990</v>
      </c>
      <c r="C14" s="587"/>
      <c r="D14" s="587"/>
      <c r="E14" s="587"/>
      <c r="F14" s="587"/>
      <c r="G14" s="587"/>
      <c r="H14" s="584">
        <v>1.4</v>
      </c>
      <c r="I14" s="585">
        <f t="shared" si="11"/>
        <v>0</v>
      </c>
      <c r="J14" s="545"/>
      <c r="K14" s="545"/>
      <c r="L14" s="545"/>
      <c r="M14" s="545"/>
      <c r="N14" s="545"/>
      <c r="O14" s="545"/>
      <c r="P14" s="545"/>
      <c r="Q14" s="548">
        <f>IF(Q15&gt;0,Q15,IF(Q16&gt;0,Q16,IF(Q17&gt;0,Q17,0)))</f>
        <v>0</v>
      </c>
    </row>
    <row r="15" spans="1:17" ht="14.4">
      <c r="B15" s="588" t="s">
        <v>976</v>
      </c>
      <c r="C15" s="587"/>
      <c r="D15" s="587"/>
      <c r="E15" s="587"/>
      <c r="F15" s="587"/>
      <c r="G15" s="587"/>
      <c r="H15" s="584">
        <v>1.4</v>
      </c>
      <c r="I15" s="585">
        <f t="shared" si="11"/>
        <v>0</v>
      </c>
      <c r="J15" s="545"/>
      <c r="K15" s="545"/>
      <c r="L15" s="545"/>
      <c r="M15" s="545"/>
      <c r="N15" s="545"/>
      <c r="O15" s="545"/>
      <c r="P15" s="545"/>
      <c r="Q15" s="548">
        <f>SUMPRODUCT($J$5:$P$5,J15:P15)</f>
        <v>0</v>
      </c>
    </row>
    <row r="16" spans="1:17" ht="14.4">
      <c r="B16" s="588" t="s">
        <v>977</v>
      </c>
      <c r="C16" s="587"/>
      <c r="D16" s="587"/>
      <c r="E16" s="587"/>
      <c r="F16" s="587"/>
      <c r="G16" s="587"/>
      <c r="H16" s="584">
        <v>1.4</v>
      </c>
      <c r="I16" s="585">
        <f t="shared" si="11"/>
        <v>0</v>
      </c>
      <c r="J16" s="545"/>
      <c r="K16" s="545"/>
      <c r="L16" s="545"/>
      <c r="M16" s="545"/>
      <c r="N16" s="545"/>
      <c r="O16" s="545"/>
      <c r="P16" s="545"/>
      <c r="Q16" s="548">
        <f t="shared" ref="Q16:Q17" si="15">SUMPRODUCT($J$5:$P$5,J16:P16)</f>
        <v>0</v>
      </c>
    </row>
    <row r="17" spans="2:17" ht="14.4">
      <c r="B17" s="588" t="s">
        <v>978</v>
      </c>
      <c r="C17" s="587"/>
      <c r="D17" s="587"/>
      <c r="E17" s="587"/>
      <c r="F17" s="587"/>
      <c r="G17" s="587"/>
      <c r="H17" s="584">
        <v>1.4</v>
      </c>
      <c r="I17" s="585">
        <f t="shared" si="11"/>
        <v>0</v>
      </c>
      <c r="J17" s="545"/>
      <c r="K17" s="545"/>
      <c r="L17" s="545"/>
      <c r="M17" s="545"/>
      <c r="N17" s="545"/>
      <c r="O17" s="545"/>
      <c r="P17" s="545"/>
      <c r="Q17" s="548">
        <f t="shared" si="15"/>
        <v>0</v>
      </c>
    </row>
    <row r="18" spans="2:17" ht="14.4">
      <c r="B18" s="586" t="s">
        <v>991</v>
      </c>
      <c r="C18" s="587"/>
      <c r="D18" s="587"/>
      <c r="E18" s="587"/>
      <c r="F18" s="587"/>
      <c r="G18" s="587"/>
      <c r="H18" s="584">
        <v>1.4</v>
      </c>
      <c r="I18" s="585">
        <f t="shared" si="11"/>
        <v>0</v>
      </c>
      <c r="J18" s="545"/>
      <c r="K18" s="545"/>
      <c r="L18" s="545"/>
      <c r="M18" s="545"/>
      <c r="N18" s="545"/>
      <c r="O18" s="545"/>
      <c r="P18" s="545"/>
      <c r="Q18" s="548">
        <f t="shared" ref="Q18" si="16">IF(Q19&gt;0,Q19,IF(Q20&gt;0,Q20,IF(Q21&gt;0,Q21,0)))</f>
        <v>0</v>
      </c>
    </row>
    <row r="19" spans="2:17" ht="14.4">
      <c r="B19" s="588" t="s">
        <v>976</v>
      </c>
      <c r="C19" s="688">
        <v>0</v>
      </c>
      <c r="D19" s="688">
        <v>0</v>
      </c>
      <c r="E19" s="688">
        <v>0</v>
      </c>
      <c r="F19" s="688">
        <v>0</v>
      </c>
      <c r="G19" s="688">
        <v>0</v>
      </c>
      <c r="H19" s="584">
        <v>1.4</v>
      </c>
      <c r="I19" s="585">
        <f t="shared" si="11"/>
        <v>0</v>
      </c>
      <c r="J19" s="688">
        <v>0</v>
      </c>
      <c r="K19" s="688">
        <v>0</v>
      </c>
      <c r="L19" s="688">
        <v>0</v>
      </c>
      <c r="M19" s="688">
        <v>0</v>
      </c>
      <c r="N19" s="688">
        <v>0</v>
      </c>
      <c r="O19" s="545"/>
      <c r="P19" s="545"/>
      <c r="Q19" s="548">
        <f>SUMPRODUCT($J$5:$P$5,J19:P19)</f>
        <v>0</v>
      </c>
    </row>
    <row r="20" spans="2:17" ht="14.4">
      <c r="B20" s="588" t="s">
        <v>977</v>
      </c>
      <c r="C20" s="587"/>
      <c r="D20" s="587"/>
      <c r="E20" s="587"/>
      <c r="F20" s="587"/>
      <c r="G20" s="587"/>
      <c r="H20" s="584">
        <v>1.4</v>
      </c>
      <c r="I20" s="585">
        <f t="shared" si="11"/>
        <v>0</v>
      </c>
      <c r="J20" s="545"/>
      <c r="K20" s="545"/>
      <c r="L20" s="545"/>
      <c r="M20" s="545"/>
      <c r="N20" s="545"/>
      <c r="O20" s="545"/>
      <c r="P20" s="545"/>
      <c r="Q20" s="548">
        <f t="shared" ref="Q20:Q21" si="17">SUMPRODUCT($J$5:$P$5,J20:P20)</f>
        <v>0</v>
      </c>
    </row>
    <row r="21" spans="2:17" ht="14.4">
      <c r="B21" s="588" t="s">
        <v>978</v>
      </c>
      <c r="C21" s="587"/>
      <c r="D21" s="587"/>
      <c r="E21" s="587"/>
      <c r="F21" s="587"/>
      <c r="G21" s="587"/>
      <c r="H21" s="584">
        <v>1.4</v>
      </c>
      <c r="I21" s="585">
        <f t="shared" si="11"/>
        <v>0</v>
      </c>
      <c r="J21" s="545"/>
      <c r="K21" s="545"/>
      <c r="L21" s="545"/>
      <c r="M21" s="545"/>
      <c r="N21" s="545"/>
      <c r="O21" s="545"/>
      <c r="P21" s="545"/>
      <c r="Q21" s="548">
        <f t="shared" si="17"/>
        <v>0</v>
      </c>
    </row>
    <row r="22" spans="2:17" ht="14.4">
      <c r="B22" s="586" t="s">
        <v>992</v>
      </c>
      <c r="C22" s="587"/>
      <c r="D22" s="587"/>
      <c r="E22" s="587"/>
      <c r="F22" s="587"/>
      <c r="G22" s="587"/>
      <c r="H22" s="584">
        <v>1.4</v>
      </c>
      <c r="I22" s="585">
        <f t="shared" si="11"/>
        <v>0</v>
      </c>
      <c r="J22" s="545"/>
      <c r="K22" s="545"/>
      <c r="L22" s="545"/>
      <c r="M22" s="545"/>
      <c r="N22" s="545"/>
      <c r="O22" s="545"/>
      <c r="P22" s="545"/>
      <c r="Q22" s="548">
        <f t="shared" ref="Q22" si="18">IF(Q23&gt;0,Q23,IF(Q24&gt;0,Q24,IF(Q25&gt;0,Q25,0)))</f>
        <v>0</v>
      </c>
    </row>
    <row r="23" spans="2:17" ht="14.4">
      <c r="B23" s="588" t="s">
        <v>976</v>
      </c>
      <c r="C23" s="587"/>
      <c r="D23" s="587"/>
      <c r="E23" s="587"/>
      <c r="F23" s="587"/>
      <c r="G23" s="587"/>
      <c r="H23" s="584">
        <v>1.4</v>
      </c>
      <c r="I23" s="585">
        <f t="shared" si="11"/>
        <v>0</v>
      </c>
      <c r="J23" s="545"/>
      <c r="K23" s="545"/>
      <c r="L23" s="545"/>
      <c r="M23" s="545"/>
      <c r="N23" s="545"/>
      <c r="O23" s="545"/>
      <c r="P23" s="545"/>
      <c r="Q23" s="548">
        <f>SUMPRODUCT($J$5:$P$5,J23:P23)</f>
        <v>0</v>
      </c>
    </row>
    <row r="24" spans="2:17" ht="14.4">
      <c r="B24" s="588" t="s">
        <v>977</v>
      </c>
      <c r="C24" s="587"/>
      <c r="D24" s="587"/>
      <c r="E24" s="587"/>
      <c r="F24" s="587"/>
      <c r="G24" s="587"/>
      <c r="H24" s="584">
        <v>1.4</v>
      </c>
      <c r="I24" s="585">
        <f t="shared" si="11"/>
        <v>0</v>
      </c>
      <c r="J24" s="545"/>
      <c r="K24" s="545"/>
      <c r="L24" s="545"/>
      <c r="M24" s="545"/>
      <c r="N24" s="545"/>
      <c r="O24" s="545"/>
      <c r="P24" s="545"/>
      <c r="Q24" s="548">
        <f t="shared" ref="Q24:Q25" si="19">SUMPRODUCT($J$5:$P$5,J24:P24)</f>
        <v>0</v>
      </c>
    </row>
    <row r="25" spans="2:17" ht="14.4">
      <c r="B25" s="588" t="s">
        <v>978</v>
      </c>
      <c r="C25" s="587"/>
      <c r="D25" s="587"/>
      <c r="E25" s="587"/>
      <c r="F25" s="587"/>
      <c r="G25" s="587"/>
      <c r="H25" s="584">
        <v>1.4</v>
      </c>
      <c r="I25" s="585">
        <f t="shared" si="11"/>
        <v>0</v>
      </c>
      <c r="J25" s="545"/>
      <c r="K25" s="545"/>
      <c r="L25" s="545"/>
      <c r="M25" s="545"/>
      <c r="N25" s="545"/>
      <c r="O25" s="545"/>
      <c r="P25" s="545"/>
      <c r="Q25" s="548">
        <f t="shared" si="19"/>
        <v>0</v>
      </c>
    </row>
    <row r="26" spans="2:17" ht="14.4">
      <c r="B26" s="586" t="s">
        <v>993</v>
      </c>
      <c r="C26" s="689">
        <v>3967950</v>
      </c>
      <c r="D26" s="689">
        <v>-104609.99999999988</v>
      </c>
      <c r="E26" s="689">
        <v>500000</v>
      </c>
      <c r="F26" s="689">
        <v>0</v>
      </c>
      <c r="G26" s="689">
        <v>3934.0346786725822</v>
      </c>
      <c r="H26" s="584">
        <v>1.4</v>
      </c>
      <c r="I26" s="585">
        <f t="shared" si="11"/>
        <v>5507.6485501416146</v>
      </c>
      <c r="J26" s="545"/>
      <c r="K26" s="545"/>
      <c r="L26" s="545"/>
      <c r="M26" s="545"/>
      <c r="N26" s="545"/>
      <c r="O26" s="545"/>
      <c r="P26" s="545"/>
      <c r="Q26" s="548">
        <f t="shared" ref="Q26" si="20">IF(Q27&gt;0,Q27,IF(Q28&gt;0,Q28,IF(Q29&gt;0,Q29,0)))</f>
        <v>5507.6485501416146</v>
      </c>
    </row>
    <row r="27" spans="2:17" ht="14.4">
      <c r="B27" s="588" t="s">
        <v>976</v>
      </c>
      <c r="C27" s="689">
        <v>3967950</v>
      </c>
      <c r="D27" s="689">
        <v>-104609.99999999988</v>
      </c>
      <c r="E27" s="689">
        <v>500000</v>
      </c>
      <c r="F27" s="689">
        <v>0</v>
      </c>
      <c r="G27" s="689">
        <v>3934.0346786725822</v>
      </c>
      <c r="H27" s="584">
        <v>1.4</v>
      </c>
      <c r="I27" s="585">
        <f t="shared" si="11"/>
        <v>5507.6485501416146</v>
      </c>
      <c r="J27" s="689">
        <v>0</v>
      </c>
      <c r="K27" s="689">
        <v>0</v>
      </c>
      <c r="L27" s="689">
        <v>0</v>
      </c>
      <c r="M27" s="689"/>
      <c r="N27" s="689">
        <v>0</v>
      </c>
      <c r="O27" s="689">
        <v>5507.6485501416146</v>
      </c>
      <c r="P27" s="689">
        <v>0</v>
      </c>
      <c r="Q27" s="548">
        <f>SUMPRODUCT($J$5:$P$5,J27:P27)</f>
        <v>5507.6485501416146</v>
      </c>
    </row>
    <row r="28" spans="2:17" ht="14.4">
      <c r="B28" s="588" t="s">
        <v>977</v>
      </c>
      <c r="C28" s="587"/>
      <c r="D28" s="587"/>
      <c r="E28" s="587"/>
      <c r="F28" s="587"/>
      <c r="G28" s="587"/>
      <c r="H28" s="584">
        <v>1.4</v>
      </c>
      <c r="I28" s="585">
        <f t="shared" si="11"/>
        <v>0</v>
      </c>
      <c r="J28" s="545"/>
      <c r="K28" s="545"/>
      <c r="L28" s="545"/>
      <c r="M28" s="545"/>
      <c r="N28" s="545"/>
      <c r="O28" s="545"/>
      <c r="P28" s="545"/>
      <c r="Q28" s="548">
        <f t="shared" ref="Q28:Q29" si="21">SUMPRODUCT($J$5:$P$5,J28:P28)</f>
        <v>0</v>
      </c>
    </row>
    <row r="29" spans="2:17" ht="14.4">
      <c r="B29" s="588" t="s">
        <v>978</v>
      </c>
      <c r="C29" s="587"/>
      <c r="D29" s="587"/>
      <c r="E29" s="587"/>
      <c r="F29" s="587"/>
      <c r="G29" s="587"/>
      <c r="H29" s="584">
        <v>1.4</v>
      </c>
      <c r="I29" s="585">
        <f t="shared" si="11"/>
        <v>0</v>
      </c>
      <c r="J29" s="545"/>
      <c r="K29" s="545"/>
      <c r="L29" s="545"/>
      <c r="M29" s="545"/>
      <c r="N29" s="545"/>
      <c r="O29" s="545"/>
      <c r="P29" s="545"/>
      <c r="Q29" s="548">
        <f t="shared" si="21"/>
        <v>0</v>
      </c>
    </row>
    <row r="30" spans="2:17" ht="14.4">
      <c r="B30" s="589" t="s">
        <v>994</v>
      </c>
      <c r="C30" s="587"/>
      <c r="D30" s="587"/>
      <c r="E30" s="587"/>
      <c r="F30" s="587"/>
      <c r="G30" s="587"/>
      <c r="H30" s="584">
        <v>1.4</v>
      </c>
      <c r="I30" s="585">
        <f t="shared" si="11"/>
        <v>0</v>
      </c>
      <c r="J30" s="545"/>
      <c r="K30" s="545"/>
      <c r="L30" s="545"/>
      <c r="M30" s="545"/>
      <c r="N30" s="545"/>
      <c r="O30" s="545"/>
      <c r="P30" s="545"/>
      <c r="Q30" s="548">
        <f t="shared" ref="Q30" si="22">IF(Q31&gt;0,Q31,IF(Q32&gt;0,Q32,IF(Q33&gt;0,Q33,0)))</f>
        <v>0</v>
      </c>
    </row>
    <row r="31" spans="2:17" ht="14.4">
      <c r="B31" s="588" t="s">
        <v>976</v>
      </c>
      <c r="C31" s="587"/>
      <c r="D31" s="587"/>
      <c r="E31" s="587"/>
      <c r="F31" s="587"/>
      <c r="G31" s="587"/>
      <c r="H31" s="584">
        <v>1.4</v>
      </c>
      <c r="I31" s="585">
        <f t="shared" si="11"/>
        <v>0</v>
      </c>
      <c r="J31" s="545"/>
      <c r="K31" s="545"/>
      <c r="L31" s="545"/>
      <c r="M31" s="545"/>
      <c r="N31" s="545"/>
      <c r="O31" s="545"/>
      <c r="P31" s="545"/>
      <c r="Q31" s="548">
        <f>SUMPRODUCT($J$5:$P$5,J31:P31)</f>
        <v>0</v>
      </c>
    </row>
    <row r="32" spans="2:17" ht="14.4">
      <c r="B32" s="588" t="s">
        <v>977</v>
      </c>
      <c r="C32" s="587"/>
      <c r="D32" s="587"/>
      <c r="E32" s="587"/>
      <c r="F32" s="587"/>
      <c r="G32" s="587"/>
      <c r="H32" s="584">
        <v>1.4</v>
      </c>
      <c r="I32" s="585">
        <f t="shared" si="11"/>
        <v>0</v>
      </c>
      <c r="J32" s="545"/>
      <c r="K32" s="545"/>
      <c r="L32" s="545"/>
      <c r="M32" s="545"/>
      <c r="N32" s="545"/>
      <c r="O32" s="545"/>
      <c r="P32" s="545"/>
      <c r="Q32" s="548">
        <f t="shared" ref="Q32:Q33" si="23">SUMPRODUCT($J$5:$P$5,J32:P32)</f>
        <v>0</v>
      </c>
    </row>
    <row r="33" spans="2:17" ht="14.4">
      <c r="B33" s="588" t="s">
        <v>978</v>
      </c>
      <c r="C33" s="587"/>
      <c r="D33" s="587"/>
      <c r="E33" s="587"/>
      <c r="F33" s="587"/>
      <c r="G33" s="587"/>
      <c r="H33" s="584">
        <v>1.4</v>
      </c>
      <c r="I33" s="585">
        <f t="shared" si="11"/>
        <v>0</v>
      </c>
      <c r="J33" s="545"/>
      <c r="K33" s="545"/>
      <c r="L33" s="545"/>
      <c r="M33" s="545"/>
      <c r="N33" s="545"/>
      <c r="O33" s="545"/>
      <c r="P33" s="545"/>
      <c r="Q33" s="548">
        <f t="shared" si="23"/>
        <v>0</v>
      </c>
    </row>
    <row r="34" spans="2:17" ht="14.4">
      <c r="B34" s="590" t="s">
        <v>66</v>
      </c>
      <c r="C34" s="591">
        <f>C6</f>
        <v>3967950</v>
      </c>
      <c r="D34" s="591">
        <f t="shared" ref="D34:G34" si="24">D6</f>
        <v>0</v>
      </c>
      <c r="E34" s="591">
        <f t="shared" si="24"/>
        <v>500000</v>
      </c>
      <c r="F34" s="591">
        <f t="shared" si="24"/>
        <v>0</v>
      </c>
      <c r="G34" s="591">
        <f t="shared" si="24"/>
        <v>3934.0346786725822</v>
      </c>
      <c r="H34" s="584">
        <v>1.4</v>
      </c>
      <c r="I34" s="585">
        <f>(F34+G34)*H34</f>
        <v>5507.6485501416146</v>
      </c>
      <c r="J34" s="591">
        <f t="shared" ref="J34:Q34" si="25">J6</f>
        <v>0</v>
      </c>
      <c r="K34" s="591">
        <f t="shared" si="25"/>
        <v>0</v>
      </c>
      <c r="L34" s="591">
        <f t="shared" si="25"/>
        <v>0</v>
      </c>
      <c r="M34" s="591">
        <f t="shared" si="25"/>
        <v>0</v>
      </c>
      <c r="N34" s="591">
        <f t="shared" si="25"/>
        <v>0</v>
      </c>
      <c r="O34" s="591">
        <f t="shared" si="25"/>
        <v>5507.6485501416146</v>
      </c>
      <c r="P34" s="591">
        <f t="shared" si="25"/>
        <v>0</v>
      </c>
      <c r="Q34" s="591">
        <f t="shared" si="25"/>
        <v>5507.6485501416146</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G53"/>
  <sheetViews>
    <sheetView zoomScale="80" zoomScaleNormal="80" workbookViewId="0">
      <pane xSplit="1" ySplit="5" topLeftCell="B6" activePane="bottomRight" state="frozen"/>
      <selection pane="topRight" activeCell="B1" sqref="B1"/>
      <selection pane="bottomLeft" activeCell="A6" sqref="A6"/>
      <selection pane="bottomRight" activeCell="K46" sqref="K46"/>
    </sheetView>
  </sheetViews>
  <sheetFormatPr defaultRowHeight="14.4"/>
  <cols>
    <col min="1" max="1" width="9.5546875" style="13" bestFit="1" customWidth="1"/>
    <col min="2" max="2" width="88.33203125" style="11" customWidth="1"/>
    <col min="3" max="3" width="12.6640625" style="11" customWidth="1"/>
    <col min="4" max="7" width="12.6640625" style="1" customWidth="1"/>
    <col min="8" max="9" width="6.6640625" customWidth="1"/>
  </cols>
  <sheetData>
    <row r="1" spans="1:7">
      <c r="A1" s="12" t="s">
        <v>97</v>
      </c>
      <c r="B1" s="222" t="str">
        <f>Info!C2</f>
        <v>სს სილქ ბანკი</v>
      </c>
    </row>
    <row r="2" spans="1:7">
      <c r="A2" s="12" t="s">
        <v>98</v>
      </c>
      <c r="B2" s="593">
        <v>46203</v>
      </c>
    </row>
    <row r="3" spans="1:7" ht="15" thickBot="1">
      <c r="A3" s="12"/>
    </row>
    <row r="4" spans="1:7" ht="15" customHeight="1" thickBot="1">
      <c r="A4" s="29" t="s">
        <v>241</v>
      </c>
      <c r="B4" s="111" t="s">
        <v>128</v>
      </c>
      <c r="C4" s="112"/>
      <c r="D4" s="770" t="s">
        <v>904</v>
      </c>
      <c r="E4" s="771"/>
      <c r="F4" s="771"/>
      <c r="G4" s="772"/>
    </row>
    <row r="5" spans="1:7">
      <c r="A5" s="156" t="s">
        <v>25</v>
      </c>
      <c r="B5" s="157"/>
      <c r="C5" s="239" t="str">
        <f>INT((MONTH($B$2))/3)&amp;"Q"&amp;"-"&amp;YEAR($B$2)</f>
        <v>2Q-2026</v>
      </c>
      <c r="D5" s="239" t="str">
        <f>IF(INT(MONTH($B$2))=3, "4"&amp;"Q"&amp;"-"&amp;YEAR($B$2)-1, IF(INT(MONTH($B$2))=6, "1"&amp;"Q"&amp;"-"&amp;YEAR($B$2), IF(INT(MONTH($B$2))=9, "2"&amp;"Q"&amp;"-"&amp;YEAR($B$2),IF(INT(MONTH($B$2))=12, "3"&amp;"Q"&amp;"-"&amp;YEAR($B$2), 0))))</f>
        <v>1Q-2026</v>
      </c>
      <c r="E5" s="239" t="str">
        <f>IF(INT(MONTH($B$2))=3, "3"&amp;"Q"&amp;"-"&amp;YEAR($B$2)-1, IF(INT(MONTH($B$2))=6, "4"&amp;"Q"&amp;"-"&amp;YEAR($B$2)-1, IF(INT(MONTH($B$2))=9, "1"&amp;"Q"&amp;"-"&amp;YEAR($B$2),IF(INT(MONTH($B$2))=12, "2"&amp;"Q"&amp;"-"&amp;YEAR($B$2), 0))))</f>
        <v>4Q-2025</v>
      </c>
      <c r="F5" s="239" t="str">
        <f>IF(INT(MONTH($B$2))=3, "2"&amp;"Q"&amp;"-"&amp;YEAR($B$2)-1, IF(INT(MONTH($B$2))=6, "3"&amp;"Q"&amp;"-"&amp;YEAR($B$2)-1, IF(INT(MONTH($B$2))=9, "4"&amp;"Q"&amp;"-"&amp;YEAR($B$2)-1,IF(INT(MONTH($B$2))=12, "1"&amp;"Q"&amp;"-"&amp;YEAR($B$2), 0))))</f>
        <v>3Q-2025</v>
      </c>
      <c r="G5" s="240" t="str">
        <f>IF(INT(MONTH($B$2))=3, "1"&amp;"Q"&amp;"-"&amp;YEAR($B$2)-1, IF(INT(MONTH($B$2))=6, "2"&amp;"Q"&amp;"-"&amp;YEAR($B$2)-1, IF(INT(MONTH($B$2))=9, "3"&amp;"Q"&amp;"-"&amp;YEAR($B$2)-1,IF(INT(MONTH($B$2))=12, "4"&amp;"Q"&amp;"-"&amp;YEAR($B$2)-1, 0))))</f>
        <v>2Q-2025</v>
      </c>
    </row>
    <row r="6" spans="1:7">
      <c r="A6" s="241"/>
      <c r="B6" s="242" t="s">
        <v>95</v>
      </c>
      <c r="C6" s="158"/>
      <c r="D6" s="158"/>
      <c r="E6" s="158"/>
      <c r="F6" s="158"/>
      <c r="G6" s="159"/>
    </row>
    <row r="7" spans="1:7">
      <c r="A7" s="241"/>
      <c r="B7" s="243" t="s">
        <v>99</v>
      </c>
      <c r="C7" s="158"/>
      <c r="D7" s="158"/>
      <c r="E7" s="158"/>
      <c r="F7" s="158"/>
      <c r="G7" s="159"/>
    </row>
    <row r="8" spans="1:7">
      <c r="A8" s="226">
        <v>1</v>
      </c>
      <c r="B8" s="227" t="s">
        <v>22</v>
      </c>
      <c r="C8" s="244">
        <v>39973192.098964073</v>
      </c>
      <c r="D8" s="245">
        <v>36848888.280309066</v>
      </c>
      <c r="E8" s="245">
        <v>37775443.695731387</v>
      </c>
      <c r="F8" s="245">
        <v>45772506.908991344</v>
      </c>
      <c r="G8" s="246">
        <v>48513098.859544486</v>
      </c>
    </row>
    <row r="9" spans="1:7">
      <c r="A9" s="226">
        <v>2</v>
      </c>
      <c r="B9" s="227" t="s">
        <v>75</v>
      </c>
      <c r="C9" s="244">
        <v>39973192.098964073</v>
      </c>
      <c r="D9" s="245">
        <v>36848888.280309066</v>
      </c>
      <c r="E9" s="245">
        <v>37775443.695731387</v>
      </c>
      <c r="F9" s="245">
        <v>45772506.908991344</v>
      </c>
      <c r="G9" s="246">
        <v>48513098.859544486</v>
      </c>
    </row>
    <row r="10" spans="1:7">
      <c r="A10" s="226">
        <v>3</v>
      </c>
      <c r="B10" s="227" t="s">
        <v>74</v>
      </c>
      <c r="C10" s="244">
        <v>55041169.918964073</v>
      </c>
      <c r="D10" s="245">
        <v>53172645.76030907</v>
      </c>
      <c r="E10" s="245">
        <v>54295164.455731384</v>
      </c>
      <c r="F10" s="245">
        <v>57411237.788991347</v>
      </c>
      <c r="G10" s="246">
        <v>54736636.219544485</v>
      </c>
    </row>
    <row r="11" spans="1:7">
      <c r="A11" s="226">
        <v>4</v>
      </c>
      <c r="B11" s="227" t="s">
        <v>414</v>
      </c>
      <c r="C11" s="244">
        <v>22504056.671027079</v>
      </c>
      <c r="D11" s="245">
        <v>24035302.316443603</v>
      </c>
      <c r="E11" s="245">
        <v>21887134.463850282</v>
      </c>
      <c r="F11" s="245">
        <v>22959551.120468162</v>
      </c>
      <c r="G11" s="246">
        <v>28216170.433394633</v>
      </c>
    </row>
    <row r="12" spans="1:7">
      <c r="A12" s="226">
        <v>5</v>
      </c>
      <c r="B12" s="227" t="s">
        <v>415</v>
      </c>
      <c r="C12" s="244">
        <v>27036756.740499619</v>
      </c>
      <c r="D12" s="245">
        <v>28615363.751541916</v>
      </c>
      <c r="E12" s="245">
        <v>26320387.013684236</v>
      </c>
      <c r="F12" s="245">
        <v>27827617.631172169</v>
      </c>
      <c r="G12" s="246">
        <v>34400344.415925846</v>
      </c>
    </row>
    <row r="13" spans="1:7">
      <c r="A13" s="226">
        <v>6</v>
      </c>
      <c r="B13" s="227" t="s">
        <v>416</v>
      </c>
      <c r="C13" s="244">
        <v>33045102.128525693</v>
      </c>
      <c r="D13" s="245">
        <v>34686221.204769313</v>
      </c>
      <c r="E13" s="245">
        <v>32196422.773157891</v>
      </c>
      <c r="F13" s="245">
        <v>34275217.114517622</v>
      </c>
      <c r="G13" s="246">
        <v>42586371.994608976</v>
      </c>
    </row>
    <row r="14" spans="1:7">
      <c r="A14" s="241"/>
      <c r="B14" s="242" t="s">
        <v>418</v>
      </c>
      <c r="C14" s="158"/>
      <c r="D14" s="158"/>
      <c r="E14" s="158"/>
      <c r="F14" s="158"/>
      <c r="G14" s="159"/>
    </row>
    <row r="15" spans="1:7" ht="22.2" customHeight="1">
      <c r="A15" s="226">
        <v>7</v>
      </c>
      <c r="B15" s="227" t="s">
        <v>417</v>
      </c>
      <c r="C15" s="247">
        <v>168212127.13636404</v>
      </c>
      <c r="D15" s="245">
        <v>168951146.77256793</v>
      </c>
      <c r="E15" s="245">
        <v>162673136.83009082</v>
      </c>
      <c r="F15" s="245">
        <v>160545483.19267309</v>
      </c>
      <c r="G15" s="246">
        <v>186034886.33982742</v>
      </c>
    </row>
    <row r="16" spans="1:7">
      <c r="A16" s="241"/>
      <c r="B16" s="242" t="s">
        <v>421</v>
      </c>
      <c r="C16" s="158"/>
      <c r="D16" s="158"/>
      <c r="E16" s="158"/>
      <c r="F16" s="158"/>
      <c r="G16" s="159"/>
    </row>
    <row r="17" spans="1:7">
      <c r="A17" s="226"/>
      <c r="B17" s="243" t="s">
        <v>967</v>
      </c>
      <c r="C17" s="158"/>
      <c r="D17" s="158"/>
      <c r="E17" s="158"/>
      <c r="F17" s="158"/>
      <c r="G17" s="159"/>
    </row>
    <row r="18" spans="1:7">
      <c r="A18" s="226">
        <v>8</v>
      </c>
      <c r="B18" s="227" t="s">
        <v>412</v>
      </c>
      <c r="C18" s="256">
        <v>0.23763561390885402</v>
      </c>
      <c r="D18" s="257">
        <v>0.21810380683543312</v>
      </c>
      <c r="E18" s="257">
        <v>0.23221685173002571</v>
      </c>
      <c r="F18" s="257">
        <v>0.28510616430148372</v>
      </c>
      <c r="G18" s="258">
        <v>0.2607742010868126</v>
      </c>
    </row>
    <row r="19" spans="1:7" ht="15" customHeight="1">
      <c r="A19" s="226">
        <v>9</v>
      </c>
      <c r="B19" s="227" t="s">
        <v>411</v>
      </c>
      <c r="C19" s="256">
        <v>0.23763561390885402</v>
      </c>
      <c r="D19" s="257">
        <v>0.21810380683543312</v>
      </c>
      <c r="E19" s="257">
        <v>0.23221685173002571</v>
      </c>
      <c r="F19" s="257">
        <v>0.28510616430148372</v>
      </c>
      <c r="G19" s="258">
        <v>0.2607742010868126</v>
      </c>
    </row>
    <row r="20" spans="1:7">
      <c r="A20" s="226">
        <v>10</v>
      </c>
      <c r="B20" s="227" t="s">
        <v>413</v>
      </c>
      <c r="C20" s="256">
        <v>0.32721285234294673</v>
      </c>
      <c r="D20" s="257">
        <v>0.31472201743553097</v>
      </c>
      <c r="E20" s="257">
        <v>0.33376847286372618</v>
      </c>
      <c r="F20" s="257">
        <v>0.35760107757183829</v>
      </c>
      <c r="G20" s="258">
        <v>0.29422780477613114</v>
      </c>
    </row>
    <row r="21" spans="1:7">
      <c r="A21" s="226">
        <v>11</v>
      </c>
      <c r="B21" s="227" t="s">
        <v>414</v>
      </c>
      <c r="C21" s="256">
        <v>0.1337837946296451</v>
      </c>
      <c r="D21" s="257">
        <v>0.14226184773281539</v>
      </c>
      <c r="E21" s="257">
        <v>0.13454670445502628</v>
      </c>
      <c r="F21" s="257">
        <v>0.14300963604758693</v>
      </c>
      <c r="G21" s="258">
        <v>0.15167139340657071</v>
      </c>
    </row>
    <row r="22" spans="1:7">
      <c r="A22" s="226">
        <v>12</v>
      </c>
      <c r="B22" s="227" t="s">
        <v>415</v>
      </c>
      <c r="C22" s="256">
        <v>0.16073012808750589</v>
      </c>
      <c r="D22" s="257">
        <v>0.16937063937223362</v>
      </c>
      <c r="E22" s="257">
        <v>0.1617992222107047</v>
      </c>
      <c r="F22" s="257">
        <v>0.17333167572067923</v>
      </c>
      <c r="G22" s="258">
        <v>0.18491340572051201</v>
      </c>
    </row>
    <row r="23" spans="1:7">
      <c r="A23" s="226">
        <v>13</v>
      </c>
      <c r="B23" s="227" t="s">
        <v>416</v>
      </c>
      <c r="C23" s="256">
        <v>0.19644898790048065</v>
      </c>
      <c r="D23" s="257">
        <v>0.20530325995041548</v>
      </c>
      <c r="E23" s="257">
        <v>0.1979209560997553</v>
      </c>
      <c r="F23" s="257">
        <v>0.21349225423790597</v>
      </c>
      <c r="G23" s="258">
        <v>0.22891605350201374</v>
      </c>
    </row>
    <row r="24" spans="1:7">
      <c r="A24" s="241"/>
      <c r="B24" s="242" t="s">
        <v>952</v>
      </c>
      <c r="C24" s="158"/>
      <c r="D24" s="158"/>
      <c r="E24" s="158"/>
      <c r="F24" s="158"/>
      <c r="G24" s="159"/>
    </row>
    <row r="25" spans="1:7" ht="27.6">
      <c r="A25" s="226">
        <v>14</v>
      </c>
      <c r="B25" s="227" t="s">
        <v>953</v>
      </c>
      <c r="C25" s="724">
        <v>0</v>
      </c>
      <c r="D25" s="725">
        <v>0</v>
      </c>
      <c r="E25" s="725">
        <v>0</v>
      </c>
      <c r="F25" s="725">
        <v>0</v>
      </c>
      <c r="G25" s="726">
        <v>0</v>
      </c>
    </row>
    <row r="26" spans="1:7">
      <c r="A26" s="241"/>
      <c r="B26" s="242" t="s">
        <v>6</v>
      </c>
      <c r="C26" s="158"/>
      <c r="D26" s="158"/>
      <c r="E26" s="158"/>
      <c r="F26" s="158"/>
      <c r="G26" s="159"/>
    </row>
    <row r="27" spans="1:7" ht="15" customHeight="1">
      <c r="A27" s="248">
        <v>15</v>
      </c>
      <c r="B27" s="249" t="s">
        <v>7</v>
      </c>
      <c r="C27" s="595">
        <v>0.14127210747842625</v>
      </c>
      <c r="D27" s="596">
        <v>0.13563369946632375</v>
      </c>
      <c r="E27" s="596">
        <v>0.1174443073199487</v>
      </c>
      <c r="F27" s="596">
        <v>0.11291817283245435</v>
      </c>
      <c r="G27" s="597">
        <v>0.10762360969258578</v>
      </c>
    </row>
    <row r="28" spans="1:7">
      <c r="A28" s="248">
        <v>16</v>
      </c>
      <c r="B28" s="249" t="s">
        <v>8</v>
      </c>
      <c r="C28" s="595">
        <v>7.5804735909713705E-2</v>
      </c>
      <c r="D28" s="596">
        <v>7.5273000989415029E-2</v>
      </c>
      <c r="E28" s="596">
        <v>6.7039830691221311E-2</v>
      </c>
      <c r="F28" s="596">
        <v>6.4847917075531836E-2</v>
      </c>
      <c r="G28" s="597">
        <v>6.2696612680487956E-2</v>
      </c>
    </row>
    <row r="29" spans="1:7">
      <c r="A29" s="248">
        <v>17</v>
      </c>
      <c r="B29" s="249" t="s">
        <v>9</v>
      </c>
      <c r="C29" s="595">
        <v>-9.7035917369706307E-2</v>
      </c>
      <c r="D29" s="596">
        <v>-9.5860514798791235E-2</v>
      </c>
      <c r="E29" s="596">
        <v>-9.2458027411650642E-2</v>
      </c>
      <c r="F29" s="596">
        <v>-8.2066868408063987E-2</v>
      </c>
      <c r="G29" s="597">
        <v>-7.4557755998301514E-2</v>
      </c>
    </row>
    <row r="30" spans="1:7">
      <c r="A30" s="248">
        <v>18</v>
      </c>
      <c r="B30" s="249" t="s">
        <v>129</v>
      </c>
      <c r="C30" s="595">
        <v>6.5467371568712546E-2</v>
      </c>
      <c r="D30" s="596">
        <v>6.0360698476908739E-2</v>
      </c>
      <c r="E30" s="596">
        <v>5.04044766287274E-2</v>
      </c>
      <c r="F30" s="596">
        <v>4.807025575692251E-2</v>
      </c>
      <c r="G30" s="597">
        <v>4.4926997012097819E-2</v>
      </c>
    </row>
    <row r="31" spans="1:7">
      <c r="A31" s="248">
        <v>19</v>
      </c>
      <c r="B31" s="249" t="s">
        <v>10</v>
      </c>
      <c r="C31" s="595">
        <v>-0.11795777830392051</v>
      </c>
      <c r="D31" s="596">
        <v>-0.10856060734048316</v>
      </c>
      <c r="E31" s="596">
        <v>-0.1095483140023964</v>
      </c>
      <c r="F31" s="596">
        <v>-0.10347431410721378</v>
      </c>
      <c r="G31" s="597">
        <v>-9.7190850586126559E-2</v>
      </c>
    </row>
    <row r="32" spans="1:7">
      <c r="A32" s="248">
        <v>20</v>
      </c>
      <c r="B32" s="249" t="s">
        <v>11</v>
      </c>
      <c r="C32" s="595">
        <v>-0.43555965341563235</v>
      </c>
      <c r="D32" s="596">
        <v>-0.39794206613887523</v>
      </c>
      <c r="E32" s="596">
        <v>-0.37401550914691517</v>
      </c>
      <c r="F32" s="596">
        <v>-0.34625632385337751</v>
      </c>
      <c r="G32" s="597">
        <v>-0.33072782617231344</v>
      </c>
    </row>
    <row r="33" spans="1:7">
      <c r="A33" s="241"/>
      <c r="B33" s="242" t="s">
        <v>12</v>
      </c>
      <c r="C33" s="598"/>
      <c r="D33" s="598"/>
      <c r="E33" s="598"/>
      <c r="F33" s="598"/>
      <c r="G33" s="599"/>
    </row>
    <row r="34" spans="1:7">
      <c r="A34" s="248">
        <v>21</v>
      </c>
      <c r="B34" s="249" t="s">
        <v>13</v>
      </c>
      <c r="C34" s="595">
        <v>6.9963557975039073E-2</v>
      </c>
      <c r="D34" s="596">
        <v>6.1495258303156816E-2</v>
      </c>
      <c r="E34" s="596">
        <v>4.479180451811985E-2</v>
      </c>
      <c r="F34" s="596">
        <v>4.3020245155645308E-2</v>
      </c>
      <c r="G34" s="597">
        <v>2.7456641319127367E-2</v>
      </c>
    </row>
    <row r="35" spans="1:7" ht="15" customHeight="1">
      <c r="A35" s="248">
        <v>22</v>
      </c>
      <c r="B35" s="249" t="s">
        <v>917</v>
      </c>
      <c r="C35" s="595">
        <v>5.7311333716444833E-2</v>
      </c>
      <c r="D35" s="596">
        <v>4.8636113723649448E-2</v>
      </c>
      <c r="E35" s="596">
        <v>4.7965568772508731E-2</v>
      </c>
      <c r="F35" s="596">
        <v>4.3637819710509888E-2</v>
      </c>
      <c r="G35" s="597">
        <v>2.6959821870119898E-2</v>
      </c>
    </row>
    <row r="36" spans="1:7">
      <c r="A36" s="248">
        <v>23</v>
      </c>
      <c r="B36" s="249" t="s">
        <v>14</v>
      </c>
      <c r="C36" s="595">
        <v>0.10009336533202871</v>
      </c>
      <c r="D36" s="596">
        <v>0.1272206502771189</v>
      </c>
      <c r="E36" s="596">
        <v>0.14989300719497128</v>
      </c>
      <c r="F36" s="596">
        <v>0.1260118266146581</v>
      </c>
      <c r="G36" s="597">
        <v>0.29738854250996566</v>
      </c>
    </row>
    <row r="37" spans="1:7" ht="15" customHeight="1">
      <c r="A37" s="248">
        <v>24</v>
      </c>
      <c r="B37" s="249" t="s">
        <v>15</v>
      </c>
      <c r="C37" s="595">
        <v>0.10269367414080031</v>
      </c>
      <c r="D37" s="596">
        <v>0.13598537523139356</v>
      </c>
      <c r="E37" s="596">
        <v>0.17978714857341138</v>
      </c>
      <c r="F37" s="596">
        <v>0.26963303957954721</v>
      </c>
      <c r="G37" s="597">
        <v>0.27321599138404595</v>
      </c>
    </row>
    <row r="38" spans="1:7">
      <c r="A38" s="248">
        <v>25</v>
      </c>
      <c r="B38" s="249" t="s">
        <v>16</v>
      </c>
      <c r="C38" s="595">
        <v>0.15453842668221987</v>
      </c>
      <c r="D38" s="596">
        <v>9.7666856435188493E-2</v>
      </c>
      <c r="E38" s="596">
        <v>-1.4704338328382964E-2</v>
      </c>
      <c r="F38" s="596">
        <v>-0.16857473346488466</v>
      </c>
      <c r="G38" s="597">
        <v>9.1224471301740204E-2</v>
      </c>
    </row>
    <row r="39" spans="1:7" ht="15" customHeight="1">
      <c r="A39" s="241"/>
      <c r="B39" s="242" t="s">
        <v>17</v>
      </c>
      <c r="C39" s="598"/>
      <c r="D39" s="598"/>
      <c r="E39" s="598"/>
      <c r="F39" s="598"/>
      <c r="G39" s="599"/>
    </row>
    <row r="40" spans="1:7" ht="15" customHeight="1">
      <c r="A40" s="248">
        <v>26</v>
      </c>
      <c r="B40" s="249" t="s">
        <v>18</v>
      </c>
      <c r="C40" s="595">
        <v>0.13382506425571353</v>
      </c>
      <c r="D40" s="595">
        <v>0.15275988110147112</v>
      </c>
      <c r="E40" s="595">
        <v>0.21495468185688452</v>
      </c>
      <c r="F40" s="595">
        <v>0.28229980236500751</v>
      </c>
      <c r="G40" s="600">
        <v>0.20042026972069935</v>
      </c>
    </row>
    <row r="41" spans="1:7" ht="15" customHeight="1">
      <c r="A41" s="248">
        <v>27</v>
      </c>
      <c r="B41" s="249" t="s">
        <v>19</v>
      </c>
      <c r="C41" s="595">
        <v>0.16060444327290782</v>
      </c>
      <c r="D41" s="595">
        <v>0.1783918998302941</v>
      </c>
      <c r="E41" s="595">
        <v>0.1776504083880138</v>
      </c>
      <c r="F41" s="595">
        <v>0.21585635789938645</v>
      </c>
      <c r="G41" s="600">
        <v>0.2401792139183308</v>
      </c>
    </row>
    <row r="42" spans="1:7" ht="15" customHeight="1">
      <c r="A42" s="248">
        <v>28</v>
      </c>
      <c r="B42" s="250" t="s">
        <v>20</v>
      </c>
      <c r="C42" s="595">
        <v>0.12243720122134556</v>
      </c>
      <c r="D42" s="595">
        <v>0.10324565856173638</v>
      </c>
      <c r="E42" s="595">
        <v>0.10871805302378114</v>
      </c>
      <c r="F42" s="595">
        <v>8.7318582067850523E-2</v>
      </c>
      <c r="G42" s="600">
        <v>0.10318237832490137</v>
      </c>
    </row>
    <row r="43" spans="1:7" ht="15" customHeight="1">
      <c r="A43" s="254"/>
      <c r="B43" s="242" t="s">
        <v>344</v>
      </c>
      <c r="C43" s="158"/>
      <c r="D43" s="158"/>
      <c r="E43" s="158"/>
      <c r="F43" s="158"/>
      <c r="G43" s="159"/>
    </row>
    <row r="44" spans="1:7" ht="15" customHeight="1">
      <c r="A44" s="248">
        <v>29</v>
      </c>
      <c r="B44" s="297" t="s">
        <v>328</v>
      </c>
      <c r="C44" s="250">
        <v>54923638.309999995</v>
      </c>
      <c r="D44" s="250">
        <v>52987377.090000004</v>
      </c>
      <c r="E44" s="250">
        <v>56896762.379999995</v>
      </c>
      <c r="F44" s="250">
        <v>47686361.430000007</v>
      </c>
      <c r="G44" s="253">
        <v>58815376.760000005</v>
      </c>
    </row>
    <row r="45" spans="1:7">
      <c r="A45" s="248">
        <v>30</v>
      </c>
      <c r="B45" s="249" t="s">
        <v>329</v>
      </c>
      <c r="C45" s="250">
        <v>27350792.111850005</v>
      </c>
      <c r="D45" s="251">
        <v>20332541.333800003</v>
      </c>
      <c r="E45" s="251">
        <v>27951619.646400001</v>
      </c>
      <c r="F45" s="251">
        <v>24005857.869350001</v>
      </c>
      <c r="G45" s="252">
        <v>33261667.984650005</v>
      </c>
    </row>
    <row r="46" spans="1:7">
      <c r="A46" s="292">
        <v>31</v>
      </c>
      <c r="B46" s="293" t="s">
        <v>327</v>
      </c>
      <c r="C46" s="595">
        <v>2.0081187442539838</v>
      </c>
      <c r="D46" s="595">
        <v>2.6060380854564356</v>
      </c>
      <c r="E46" s="595">
        <v>2.0355443834657341</v>
      </c>
      <c r="F46" s="595">
        <v>1.9864468784881295</v>
      </c>
      <c r="G46" s="600">
        <v>1.768262998330175</v>
      </c>
    </row>
    <row r="47" spans="1:7">
      <c r="A47" s="292"/>
      <c r="B47" s="242" t="s">
        <v>422</v>
      </c>
      <c r="C47" s="158"/>
      <c r="D47" s="158"/>
      <c r="E47" s="158"/>
      <c r="F47" s="158"/>
      <c r="G47" s="159"/>
    </row>
    <row r="48" spans="1:7">
      <c r="A48" s="292">
        <v>32</v>
      </c>
      <c r="B48" s="293" t="s">
        <v>429</v>
      </c>
      <c r="C48" s="294">
        <v>158750836.03046381</v>
      </c>
      <c r="D48" s="295">
        <v>155693912.13205886</v>
      </c>
      <c r="E48" s="295">
        <v>151306301.75123131</v>
      </c>
      <c r="F48" s="295">
        <v>132210869.38449124</v>
      </c>
      <c r="G48" s="296">
        <v>143125460.79054442</v>
      </c>
    </row>
    <row r="49" spans="1:7">
      <c r="A49" s="292">
        <v>33</v>
      </c>
      <c r="B49" s="293" t="s">
        <v>442</v>
      </c>
      <c r="C49" s="294">
        <v>143063947.97547156</v>
      </c>
      <c r="D49" s="295">
        <v>136035056.07685524</v>
      </c>
      <c r="E49" s="295">
        <v>125496020.89558183</v>
      </c>
      <c r="F49" s="295">
        <v>110002002.16626833</v>
      </c>
      <c r="G49" s="296">
        <v>132933238.80487554</v>
      </c>
    </row>
    <row r="50" spans="1:7" ht="15" thickBot="1">
      <c r="A50" s="58">
        <v>34</v>
      </c>
      <c r="B50" s="134" t="s">
        <v>456</v>
      </c>
      <c r="C50" s="601">
        <v>1.1096494838635502</v>
      </c>
      <c r="D50" s="602">
        <v>1.144513161696328</v>
      </c>
      <c r="E50" s="602">
        <v>1.2056661292641682</v>
      </c>
      <c r="F50" s="602">
        <v>1.2018951180966155</v>
      </c>
      <c r="G50" s="603">
        <v>1.0766717344533328</v>
      </c>
    </row>
    <row r="51" spans="1:7">
      <c r="A51" s="14"/>
    </row>
    <row r="52" spans="1:7">
      <c r="B52" s="16"/>
    </row>
    <row r="53" spans="1:7" ht="69">
      <c r="B53" s="193" t="s">
        <v>343</v>
      </c>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F39"/>
  <sheetViews>
    <sheetView zoomScale="80" zoomScaleNormal="80" workbookViewId="0">
      <selection activeCell="C12" sqref="C12"/>
    </sheetView>
  </sheetViews>
  <sheetFormatPr defaultRowHeight="14.4"/>
  <cols>
    <col min="1" max="1" width="11.44140625" customWidth="1"/>
    <col min="2" max="2" width="76.6640625" style="2" customWidth="1"/>
    <col min="3" max="3" width="22.6640625" customWidth="1"/>
  </cols>
  <sheetData>
    <row r="1" spans="1:6">
      <c r="A1" s="1" t="s">
        <v>97</v>
      </c>
      <c r="B1" t="str">
        <f>Info!C2</f>
        <v>სს სილქ ბანკი</v>
      </c>
    </row>
    <row r="2" spans="1:6">
      <c r="A2" s="1" t="s">
        <v>98</v>
      </c>
      <c r="B2" s="593">
        <f>'1. key ratios'!B2</f>
        <v>46203</v>
      </c>
    </row>
    <row r="3" spans="1:6">
      <c r="A3" s="1"/>
      <c r="B3"/>
    </row>
    <row r="4" spans="1:6">
      <c r="A4" s="1" t="s">
        <v>406</v>
      </c>
      <c r="B4" t="s">
        <v>375</v>
      </c>
    </row>
    <row r="5" spans="1:6">
      <c r="A5" s="552"/>
      <c r="B5" s="552" t="s">
        <v>376</v>
      </c>
      <c r="C5" s="553"/>
    </row>
    <row r="6" spans="1:6">
      <c r="A6" s="554">
        <v>1</v>
      </c>
      <c r="B6" s="555" t="s">
        <v>376</v>
      </c>
      <c r="C6" s="556">
        <v>237886002.40893215</v>
      </c>
      <c r="F6" s="610"/>
    </row>
    <row r="7" spans="1:6">
      <c r="A7" s="554">
        <v>2</v>
      </c>
      <c r="B7" s="555" t="s">
        <v>377</v>
      </c>
      <c r="C7" s="556">
        <v>-18685941.29283243</v>
      </c>
      <c r="F7" s="610"/>
    </row>
    <row r="8" spans="1:6">
      <c r="A8" s="557">
        <v>3</v>
      </c>
      <c r="B8" s="558" t="s">
        <v>378</v>
      </c>
      <c r="C8" s="559">
        <f>C6+C7</f>
        <v>219200061.11609972</v>
      </c>
      <c r="F8" s="610"/>
    </row>
    <row r="9" spans="1:6">
      <c r="A9" s="560"/>
      <c r="B9" s="560" t="s">
        <v>379</v>
      </c>
      <c r="C9" s="561"/>
    </row>
    <row r="10" spans="1:6">
      <c r="A10" s="562">
        <v>4</v>
      </c>
      <c r="B10" s="563" t="s">
        <v>380</v>
      </c>
      <c r="C10" s="556">
        <f>'15. CCR'!F34</f>
        <v>0</v>
      </c>
      <c r="F10" s="610"/>
    </row>
    <row r="11" spans="1:6">
      <c r="A11" s="562">
        <v>5</v>
      </c>
      <c r="B11" s="564" t="s">
        <v>381</v>
      </c>
      <c r="C11" s="556">
        <f>'15. CCR'!G34</f>
        <v>3934.0346786725822</v>
      </c>
      <c r="F11" s="610"/>
    </row>
    <row r="12" spans="1:6">
      <c r="A12" s="562">
        <v>6</v>
      </c>
      <c r="B12" s="565" t="s">
        <v>979</v>
      </c>
      <c r="C12" s="559">
        <f>'15. CCR'!I34</f>
        <v>5507.6485501416146</v>
      </c>
      <c r="F12" s="610"/>
    </row>
    <row r="13" spans="1:6">
      <c r="A13" s="566">
        <v>7</v>
      </c>
      <c r="B13" s="567" t="s">
        <v>382</v>
      </c>
      <c r="C13" s="556">
        <f>'15. CCR'!E34</f>
        <v>500000</v>
      </c>
      <c r="F13" s="610"/>
    </row>
    <row r="14" spans="1:6">
      <c r="A14" s="568">
        <v>8</v>
      </c>
      <c r="B14" s="569" t="s">
        <v>383</v>
      </c>
      <c r="C14" s="559">
        <f>C12</f>
        <v>5507.6485501416146</v>
      </c>
      <c r="F14" s="610"/>
    </row>
    <row r="15" spans="1:6">
      <c r="A15" s="560"/>
      <c r="B15" s="560" t="s">
        <v>384</v>
      </c>
      <c r="C15" s="570"/>
    </row>
    <row r="16" spans="1:6">
      <c r="A16" s="566">
        <v>9</v>
      </c>
      <c r="B16" s="571" t="s">
        <v>385</v>
      </c>
      <c r="C16" s="556"/>
    </row>
    <row r="17" spans="1:6">
      <c r="A17" s="562">
        <v>10</v>
      </c>
      <c r="B17" s="555" t="s">
        <v>386</v>
      </c>
      <c r="C17" s="556"/>
    </row>
    <row r="18" spans="1:6">
      <c r="A18" s="562">
        <v>11</v>
      </c>
      <c r="B18" s="555" t="s">
        <v>387</v>
      </c>
      <c r="C18" s="556"/>
    </row>
    <row r="19" spans="1:6" ht="22.8">
      <c r="A19" s="566">
        <v>12</v>
      </c>
      <c r="B19" s="571" t="s">
        <v>388</v>
      </c>
      <c r="C19" s="556"/>
    </row>
    <row r="20" spans="1:6">
      <c r="A20" s="566">
        <v>13</v>
      </c>
      <c r="B20" s="571" t="s">
        <v>389</v>
      </c>
      <c r="C20" s="556"/>
    </row>
    <row r="21" spans="1:6">
      <c r="A21" s="566">
        <v>14</v>
      </c>
      <c r="B21" s="555" t="s">
        <v>390</v>
      </c>
      <c r="C21" s="556"/>
    </row>
    <row r="22" spans="1:6">
      <c r="A22" s="568">
        <v>15</v>
      </c>
      <c r="B22" s="569" t="s">
        <v>391</v>
      </c>
      <c r="C22" s="559">
        <f>SUM(C16:C21)</f>
        <v>0</v>
      </c>
      <c r="F22" s="610"/>
    </row>
    <row r="23" spans="1:6">
      <c r="A23" s="560"/>
      <c r="B23" s="560" t="s">
        <v>392</v>
      </c>
      <c r="C23" s="561"/>
    </row>
    <row r="24" spans="1:6">
      <c r="A24" s="562">
        <v>16</v>
      </c>
      <c r="B24" s="555" t="s">
        <v>393</v>
      </c>
      <c r="C24" s="556">
        <v>40648899.764618918</v>
      </c>
      <c r="F24" s="610"/>
    </row>
    <row r="25" spans="1:6">
      <c r="A25" s="562">
        <v>17</v>
      </c>
      <c r="B25" s="555" t="s">
        <v>394</v>
      </c>
      <c r="C25" s="556">
        <v>-36374462.310836107</v>
      </c>
      <c r="F25" s="610"/>
    </row>
    <row r="26" spans="1:6">
      <c r="A26" s="568">
        <v>18</v>
      </c>
      <c r="B26" s="569" t="s">
        <v>395</v>
      </c>
      <c r="C26" s="559">
        <f>C24+C25</f>
        <v>4274437.4537828118</v>
      </c>
      <c r="F26" s="610"/>
    </row>
    <row r="27" spans="1:6">
      <c r="A27" s="560"/>
      <c r="B27" s="560" t="s">
        <v>396</v>
      </c>
      <c r="C27" s="570"/>
    </row>
    <row r="28" spans="1:6">
      <c r="A28" s="562">
        <v>19</v>
      </c>
      <c r="B28" s="555" t="s">
        <v>397</v>
      </c>
      <c r="C28" s="556"/>
    </row>
    <row r="29" spans="1:6">
      <c r="A29" s="562">
        <v>20</v>
      </c>
      <c r="B29" s="555" t="s">
        <v>398</v>
      </c>
      <c r="C29" s="556"/>
    </row>
    <row r="30" spans="1:6">
      <c r="A30" s="560"/>
      <c r="B30" s="560" t="s">
        <v>399</v>
      </c>
      <c r="C30" s="561"/>
    </row>
    <row r="31" spans="1:6">
      <c r="A31" s="568">
        <v>21</v>
      </c>
      <c r="B31" s="569" t="s">
        <v>75</v>
      </c>
      <c r="C31" s="559">
        <f>'1. key ratios'!C9</f>
        <v>39973192.098964073</v>
      </c>
      <c r="F31" s="610"/>
    </row>
    <row r="32" spans="1:6">
      <c r="A32" s="568">
        <v>22</v>
      </c>
      <c r="B32" s="569" t="s">
        <v>400</v>
      </c>
      <c r="C32" s="559">
        <f>C8+C14+C22+C26</f>
        <v>223480006.21843266</v>
      </c>
      <c r="F32" s="610"/>
    </row>
    <row r="33" spans="1:6">
      <c r="A33" s="572"/>
      <c r="B33" s="572" t="s">
        <v>375</v>
      </c>
      <c r="C33" s="561"/>
    </row>
    <row r="34" spans="1:6">
      <c r="A34" s="568">
        <v>23</v>
      </c>
      <c r="B34" s="569" t="s">
        <v>375</v>
      </c>
      <c r="C34" s="690">
        <f>IFERROR(C31/C32,0)</f>
        <v>0.17886697237646254</v>
      </c>
      <c r="F34" s="610"/>
    </row>
    <row r="35" spans="1:6">
      <c r="A35" s="572"/>
      <c r="B35" s="572" t="s">
        <v>401</v>
      </c>
      <c r="C35" s="561"/>
    </row>
    <row r="36" spans="1:6">
      <c r="A36" s="566" t="s">
        <v>402</v>
      </c>
      <c r="B36" s="571" t="s">
        <v>403</v>
      </c>
      <c r="C36" s="573"/>
    </row>
    <row r="37" spans="1:6">
      <c r="A37" s="574" t="s">
        <v>404</v>
      </c>
      <c r="B37" s="575" t="s">
        <v>405</v>
      </c>
      <c r="C37" s="573"/>
    </row>
    <row r="39" spans="1:6">
      <c r="B39" s="223"/>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zoomScale="80" zoomScaleNormal="80" workbookViewId="0">
      <selection activeCell="I15" sqref="I15"/>
    </sheetView>
  </sheetViews>
  <sheetFormatPr defaultRowHeight="14.4"/>
  <cols>
    <col min="1" max="1" width="11.44140625" customWidth="1"/>
    <col min="2" max="2" width="76.6640625" style="2" customWidth="1"/>
    <col min="3" max="6" width="24.44140625" customWidth="1"/>
  </cols>
  <sheetData>
    <row r="1" spans="1:6">
      <c r="A1" s="11" t="s">
        <v>97</v>
      </c>
      <c r="B1" t="str">
        <f>Info!C2</f>
        <v>სს სილქ ბანკი</v>
      </c>
    </row>
    <row r="2" spans="1:6">
      <c r="A2" s="1" t="s">
        <v>98</v>
      </c>
      <c r="B2" s="593">
        <f>'1. key ratios'!B2</f>
        <v>46203</v>
      </c>
    </row>
    <row r="3" spans="1:6">
      <c r="A3" s="1"/>
      <c r="B3"/>
    </row>
    <row r="4" spans="1:6">
      <c r="A4" s="551" t="s">
        <v>971</v>
      </c>
    </row>
    <row r="5" spans="1:6" ht="100.8">
      <c r="B5" s="545"/>
      <c r="C5" s="546" t="s">
        <v>972</v>
      </c>
      <c r="D5" s="546" t="s">
        <v>973</v>
      </c>
      <c r="E5" s="546" t="s">
        <v>974</v>
      </c>
      <c r="F5" s="546" t="s">
        <v>975</v>
      </c>
    </row>
    <row r="6" spans="1:6">
      <c r="B6" s="547" t="s">
        <v>970</v>
      </c>
      <c r="C6" s="766">
        <f>IF(C7&gt;0,C7,IF(C8&gt;0,C8,IF(C9&gt;0,C9,0)))</f>
        <v>98.309572000770345</v>
      </c>
      <c r="D6" s="766">
        <f t="shared" ref="D6:F6" si="0">IF(D7&gt;0,D7,IF(D8&gt;0,D8,IF(D9&gt;0,D9,0)))</f>
        <v>0</v>
      </c>
      <c r="E6" s="766">
        <f t="shared" si="0"/>
        <v>0</v>
      </c>
      <c r="F6" s="766">
        <f t="shared" si="0"/>
        <v>98.309572000770345</v>
      </c>
    </row>
    <row r="7" spans="1:6">
      <c r="B7" s="549" t="s">
        <v>976</v>
      </c>
      <c r="C7" s="765">
        <v>98.309572000770345</v>
      </c>
      <c r="D7" s="765">
        <v>0</v>
      </c>
      <c r="E7" s="765">
        <v>0</v>
      </c>
      <c r="F7" s="765">
        <v>98.309572000770345</v>
      </c>
    </row>
    <row r="8" spans="1:6">
      <c r="B8" s="549" t="s">
        <v>977</v>
      </c>
      <c r="C8" s="550"/>
      <c r="D8" s="550"/>
      <c r="E8" s="550"/>
      <c r="F8" s="550"/>
    </row>
    <row r="9" spans="1:6">
      <c r="B9" s="549" t="s">
        <v>978</v>
      </c>
      <c r="C9" s="550"/>
      <c r="D9" s="550"/>
      <c r="E9" s="550"/>
      <c r="F9" s="550"/>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J42"/>
  <sheetViews>
    <sheetView zoomScale="80" zoomScaleNormal="80" workbookViewId="0">
      <pane xSplit="2" ySplit="6" topLeftCell="C7" activePane="bottomRight" state="frozen"/>
      <selection pane="topRight" activeCell="C1" sqref="C1"/>
      <selection pane="bottomLeft" activeCell="A7" sqref="A7"/>
      <selection pane="bottomRight" activeCell="K17" sqref="K17"/>
    </sheetView>
  </sheetViews>
  <sheetFormatPr defaultRowHeight="14.4"/>
  <cols>
    <col min="1" max="1" width="9.88671875" style="1" bestFit="1" customWidth="1"/>
    <col min="2" max="2" width="82.6640625" style="16" customWidth="1"/>
    <col min="3" max="7" width="17.5546875" style="1" customWidth="1"/>
    <col min="10" max="10" width="13.5546875" bestFit="1" customWidth="1"/>
  </cols>
  <sheetData>
    <row r="1" spans="1:10">
      <c r="A1" s="1" t="s">
        <v>97</v>
      </c>
      <c r="B1" s="1" t="str">
        <f>Info!C2</f>
        <v>სს სილქ ბანკი</v>
      </c>
    </row>
    <row r="2" spans="1:10">
      <c r="A2" s="1" t="s">
        <v>98</v>
      </c>
      <c r="B2" s="593">
        <f>'1. key ratios'!B2</f>
        <v>46203</v>
      </c>
    </row>
    <row r="3" spans="1:10">
      <c r="B3" s="255"/>
    </row>
    <row r="4" spans="1:10" ht="15" thickBot="1">
      <c r="A4" s="1" t="s">
        <v>457</v>
      </c>
      <c r="B4" s="153" t="s">
        <v>422</v>
      </c>
    </row>
    <row r="5" spans="1:10">
      <c r="A5" s="259"/>
      <c r="B5" s="260"/>
      <c r="C5" s="832" t="s">
        <v>423</v>
      </c>
      <c r="D5" s="832"/>
      <c r="E5" s="832"/>
      <c r="F5" s="832"/>
      <c r="G5" s="833" t="s">
        <v>424</v>
      </c>
    </row>
    <row r="6" spans="1:10">
      <c r="A6" s="261"/>
      <c r="B6" s="262"/>
      <c r="C6" s="263" t="s">
        <v>425</v>
      </c>
      <c r="D6" s="263" t="s">
        <v>426</v>
      </c>
      <c r="E6" s="263" t="s">
        <v>427</v>
      </c>
      <c r="F6" s="263" t="s">
        <v>428</v>
      </c>
      <c r="G6" s="834"/>
    </row>
    <row r="7" spans="1:10">
      <c r="A7" s="264"/>
      <c r="B7" s="265" t="s">
        <v>429</v>
      </c>
      <c r="C7" s="266"/>
      <c r="D7" s="266"/>
      <c r="E7" s="266"/>
      <c r="F7" s="266"/>
      <c r="G7" s="267"/>
    </row>
    <row r="8" spans="1:10">
      <c r="A8" s="268">
        <v>1</v>
      </c>
      <c r="B8" s="269" t="s">
        <v>430</v>
      </c>
      <c r="C8" s="270">
        <f>SUM(C9:C10)</f>
        <v>55041169.918964066</v>
      </c>
      <c r="D8" s="270">
        <f>SUM(D9:D10)</f>
        <v>0</v>
      </c>
      <c r="E8" s="270">
        <f>SUM(E9:E10)</f>
        <v>0</v>
      </c>
      <c r="F8" s="270">
        <f>F9</f>
        <v>0</v>
      </c>
      <c r="G8" s="271">
        <f>G9</f>
        <v>55041169.918964066</v>
      </c>
      <c r="J8" s="611"/>
    </row>
    <row r="9" spans="1:10">
      <c r="A9" s="268">
        <v>2</v>
      </c>
      <c r="B9" s="272" t="s">
        <v>74</v>
      </c>
      <c r="C9" s="270">
        <v>55041169.918964066</v>
      </c>
      <c r="D9" s="270"/>
      <c r="E9" s="270"/>
      <c r="F9" s="270">
        <v>0</v>
      </c>
      <c r="G9" s="271">
        <v>55041169.918964066</v>
      </c>
      <c r="J9" s="611"/>
    </row>
    <row r="10" spans="1:10">
      <c r="A10" s="268">
        <v>3</v>
      </c>
      <c r="B10" s="272" t="s">
        <v>431</v>
      </c>
      <c r="C10" s="273"/>
      <c r="D10" s="273"/>
      <c r="E10" s="273"/>
      <c r="F10" s="270">
        <v>6282206.1799999997</v>
      </c>
      <c r="G10" s="271">
        <v>6282206.1799999997</v>
      </c>
      <c r="J10" s="611"/>
    </row>
    <row r="11" spans="1:10" ht="27.6">
      <c r="A11" s="268">
        <v>4</v>
      </c>
      <c r="B11" s="269" t="s">
        <v>432</v>
      </c>
      <c r="C11" s="270">
        <f t="shared" ref="C11:F11" si="0">SUM(C12:C13)</f>
        <v>19330963.839999739</v>
      </c>
      <c r="D11" s="270">
        <f t="shared" si="0"/>
        <v>21106175.580000013</v>
      </c>
      <c r="E11" s="270">
        <f t="shared" si="0"/>
        <v>24079245.420000006</v>
      </c>
      <c r="F11" s="270">
        <f t="shared" si="0"/>
        <v>898.22</v>
      </c>
      <c r="G11" s="271">
        <f>SUM(G12:G13)</f>
        <v>58197003.541499764</v>
      </c>
      <c r="J11" s="611"/>
    </row>
    <row r="12" spans="1:10">
      <c r="A12" s="268">
        <v>5</v>
      </c>
      <c r="B12" s="272" t="s">
        <v>433</v>
      </c>
      <c r="C12" s="270">
        <v>14934071.689999741</v>
      </c>
      <c r="D12" s="274">
        <v>20310740.760000013</v>
      </c>
      <c r="E12" s="270">
        <v>22395093.800000004</v>
      </c>
      <c r="F12" s="270">
        <v>898.22</v>
      </c>
      <c r="G12" s="271">
        <v>54758764.246499762</v>
      </c>
      <c r="J12" s="611"/>
    </row>
    <row r="13" spans="1:10">
      <c r="A13" s="268">
        <v>6</v>
      </c>
      <c r="B13" s="272" t="s">
        <v>434</v>
      </c>
      <c r="C13" s="270">
        <v>4396892.1499999994</v>
      </c>
      <c r="D13" s="274">
        <v>795434.82</v>
      </c>
      <c r="E13" s="270">
        <v>1684151.6200000003</v>
      </c>
      <c r="F13" s="270">
        <v>0</v>
      </c>
      <c r="G13" s="271">
        <v>3438239.2949999999</v>
      </c>
      <c r="J13" s="611"/>
    </row>
    <row r="14" spans="1:10">
      <c r="A14" s="268">
        <v>7</v>
      </c>
      <c r="B14" s="269" t="s">
        <v>435</v>
      </c>
      <c r="C14" s="270">
        <f t="shared" ref="C14:F14" si="1">SUM(C15:C16)</f>
        <v>9694950.2699999977</v>
      </c>
      <c r="D14" s="270">
        <f t="shared" si="1"/>
        <v>25047604.509999998</v>
      </c>
      <c r="E14" s="270">
        <f t="shared" si="1"/>
        <v>43718358</v>
      </c>
      <c r="F14" s="270">
        <f t="shared" si="1"/>
        <v>0</v>
      </c>
      <c r="G14" s="271">
        <f>SUM(G15:G16)</f>
        <v>39230456.390000001</v>
      </c>
      <c r="J14" s="611"/>
    </row>
    <row r="15" spans="1:10" ht="55.2">
      <c r="A15" s="268">
        <v>8</v>
      </c>
      <c r="B15" s="272" t="s">
        <v>436</v>
      </c>
      <c r="C15" s="270">
        <v>9694950.2699999977</v>
      </c>
      <c r="D15" s="274">
        <v>25047604.509999998</v>
      </c>
      <c r="E15" s="270">
        <v>42167474.57</v>
      </c>
      <c r="F15" s="270">
        <v>0</v>
      </c>
      <c r="G15" s="271">
        <v>38455014.674999997</v>
      </c>
      <c r="J15" s="611"/>
    </row>
    <row r="16" spans="1:10" ht="27.6">
      <c r="A16" s="268">
        <v>9</v>
      </c>
      <c r="B16" s="272" t="s">
        <v>437</v>
      </c>
      <c r="C16" s="270">
        <v>0</v>
      </c>
      <c r="D16" s="274">
        <v>0</v>
      </c>
      <c r="E16" s="270">
        <v>1550883.4299999997</v>
      </c>
      <c r="F16" s="270">
        <v>0</v>
      </c>
      <c r="G16" s="271">
        <v>775441.71499999985</v>
      </c>
      <c r="J16" s="611"/>
    </row>
    <row r="17" spans="1:10">
      <c r="A17" s="268">
        <v>10</v>
      </c>
      <c r="B17" s="269" t="s">
        <v>438</v>
      </c>
      <c r="C17" s="270"/>
      <c r="D17" s="274"/>
      <c r="E17" s="270"/>
      <c r="F17" s="270"/>
      <c r="G17" s="271"/>
    </row>
    <row r="18" spans="1:10">
      <c r="A18" s="268">
        <v>11</v>
      </c>
      <c r="B18" s="269" t="s">
        <v>78</v>
      </c>
      <c r="C18" s="270">
        <f>SUM(C19:C20)</f>
        <v>11419878.209854698</v>
      </c>
      <c r="D18" s="274">
        <f t="shared" ref="D18:G18" si="2">SUM(D19:D20)</f>
        <v>0</v>
      </c>
      <c r="E18" s="270">
        <f t="shared" si="2"/>
        <v>0</v>
      </c>
      <c r="F18" s="270">
        <f t="shared" si="2"/>
        <v>0</v>
      </c>
      <c r="G18" s="271">
        <f t="shared" si="2"/>
        <v>0</v>
      </c>
      <c r="J18" s="611"/>
    </row>
    <row r="19" spans="1:10">
      <c r="A19" s="268">
        <v>12</v>
      </c>
      <c r="B19" s="272" t="s">
        <v>439</v>
      </c>
      <c r="C19" s="273"/>
      <c r="D19" s="274"/>
      <c r="E19" s="270"/>
      <c r="F19" s="270"/>
      <c r="G19" s="271"/>
      <c r="J19" s="611"/>
    </row>
    <row r="20" spans="1:10" ht="27.6">
      <c r="A20" s="268">
        <v>13</v>
      </c>
      <c r="B20" s="272" t="s">
        <v>440</v>
      </c>
      <c r="C20" s="270">
        <v>11419878.209854698</v>
      </c>
      <c r="D20" s="270"/>
      <c r="E20" s="270"/>
      <c r="F20" s="270"/>
      <c r="G20" s="271">
        <v>0</v>
      </c>
      <c r="J20" s="611"/>
    </row>
    <row r="21" spans="1:10">
      <c r="A21" s="275">
        <v>14</v>
      </c>
      <c r="B21" s="276" t="s">
        <v>441</v>
      </c>
      <c r="C21" s="273"/>
      <c r="D21" s="273"/>
      <c r="E21" s="273"/>
      <c r="F21" s="273"/>
      <c r="G21" s="277">
        <f>SUM(G8,G11,G14,G17,G18,G10)</f>
        <v>158750836.03046381</v>
      </c>
      <c r="J21" s="611"/>
    </row>
    <row r="22" spans="1:10">
      <c r="A22" s="278"/>
      <c r="B22" s="298" t="s">
        <v>442</v>
      </c>
      <c r="C22" s="279"/>
      <c r="D22" s="280"/>
      <c r="E22" s="279"/>
      <c r="F22" s="279"/>
      <c r="G22" s="281"/>
    </row>
    <row r="23" spans="1:10">
      <c r="A23" s="268">
        <v>15</v>
      </c>
      <c r="B23" s="269" t="s">
        <v>310</v>
      </c>
      <c r="C23" s="282">
        <v>54232487.060000032</v>
      </c>
      <c r="D23" s="283"/>
      <c r="E23" s="282"/>
      <c r="F23" s="282"/>
      <c r="G23" s="271">
        <v>2422863.9945</v>
      </c>
      <c r="J23" s="611"/>
    </row>
    <row r="24" spans="1:10">
      <c r="A24" s="268">
        <v>16</v>
      </c>
      <c r="B24" s="269" t="s">
        <v>443</v>
      </c>
      <c r="C24" s="270">
        <f>SUM(C25:C27,C29,C31)</f>
        <v>0</v>
      </c>
      <c r="D24" s="274">
        <f t="shared" ref="D24:G24" si="3">SUM(D25:D27,D29,D31)</f>
        <v>4944830.0550673557</v>
      </c>
      <c r="E24" s="270">
        <f t="shared" si="3"/>
        <v>3401235.9897317439</v>
      </c>
      <c r="F24" s="270">
        <f t="shared" si="3"/>
        <v>131997781.62934648</v>
      </c>
      <c r="G24" s="271">
        <f t="shared" si="3"/>
        <v>117659202.47429799</v>
      </c>
      <c r="J24" s="611"/>
    </row>
    <row r="25" spans="1:10" ht="27.6">
      <c r="A25" s="268">
        <v>17</v>
      </c>
      <c r="B25" s="272" t="s">
        <v>444</v>
      </c>
      <c r="C25" s="270"/>
      <c r="D25" s="274"/>
      <c r="E25" s="270"/>
      <c r="F25" s="270"/>
      <c r="G25" s="271"/>
    </row>
    <row r="26" spans="1:10" ht="27.6">
      <c r="A26" s="268">
        <v>18</v>
      </c>
      <c r="B26" s="272" t="s">
        <v>445</v>
      </c>
      <c r="C26" s="270"/>
      <c r="D26" s="274">
        <v>336893.45999999996</v>
      </c>
      <c r="E26" s="270"/>
      <c r="F26" s="270"/>
      <c r="G26" s="271">
        <v>50534.018999999993</v>
      </c>
      <c r="J26" s="611"/>
    </row>
    <row r="27" spans="1:10">
      <c r="A27" s="268">
        <v>19</v>
      </c>
      <c r="B27" s="272" t="s">
        <v>446</v>
      </c>
      <c r="C27" s="270"/>
      <c r="D27" s="274">
        <v>4607936.5950673558</v>
      </c>
      <c r="E27" s="270">
        <v>3401235.9897317439</v>
      </c>
      <c r="F27" s="270">
        <v>131184172.96396312</v>
      </c>
      <c r="G27" s="271">
        <v>116917101.08972214</v>
      </c>
      <c r="J27" s="611"/>
    </row>
    <row r="28" spans="1:10">
      <c r="A28" s="268">
        <v>20</v>
      </c>
      <c r="B28" s="284" t="s">
        <v>447</v>
      </c>
      <c r="C28" s="270"/>
      <c r="D28" s="274"/>
      <c r="E28" s="270"/>
      <c r="F28" s="270"/>
      <c r="G28" s="271"/>
    </row>
    <row r="29" spans="1:10">
      <c r="A29" s="268">
        <v>21</v>
      </c>
      <c r="B29" s="272" t="s">
        <v>448</v>
      </c>
      <c r="C29" s="270"/>
      <c r="D29" s="274"/>
      <c r="E29" s="270"/>
      <c r="F29" s="270"/>
      <c r="G29" s="271"/>
    </row>
    <row r="30" spans="1:10">
      <c r="A30" s="268">
        <v>22</v>
      </c>
      <c r="B30" s="284" t="s">
        <v>447</v>
      </c>
      <c r="C30" s="270"/>
      <c r="D30" s="274"/>
      <c r="E30" s="270"/>
      <c r="F30" s="270"/>
      <c r="G30" s="271"/>
    </row>
    <row r="31" spans="1:10" ht="27.6">
      <c r="A31" s="268">
        <v>23</v>
      </c>
      <c r="B31" s="272" t="s">
        <v>449</v>
      </c>
      <c r="C31" s="270"/>
      <c r="D31" s="274">
        <v>0</v>
      </c>
      <c r="E31" s="270"/>
      <c r="F31" s="270">
        <v>813608.66538334999</v>
      </c>
      <c r="G31" s="271">
        <v>691567.36557584745</v>
      </c>
      <c r="J31" s="611"/>
    </row>
    <row r="32" spans="1:10">
      <c r="A32" s="268">
        <v>24</v>
      </c>
      <c r="B32" s="269" t="s">
        <v>450</v>
      </c>
      <c r="C32" s="270"/>
      <c r="D32" s="274"/>
      <c r="E32" s="270"/>
      <c r="F32" s="270"/>
      <c r="G32" s="271"/>
    </row>
    <row r="33" spans="1:10">
      <c r="A33" s="268">
        <v>25</v>
      </c>
      <c r="B33" s="269" t="s">
        <v>88</v>
      </c>
      <c r="C33" s="270">
        <f>SUM(C34:C35)</f>
        <v>1776776.8113202564</v>
      </c>
      <c r="D33" s="270">
        <f>SUM(D34:D35)</f>
        <v>694418.83000000101</v>
      </c>
      <c r="E33" s="270">
        <f>SUM(E34:E35)</f>
        <v>0</v>
      </c>
      <c r="F33" s="270">
        <f>SUM(F34:F35)</f>
        <v>18778530.457353309</v>
      </c>
      <c r="G33" s="271">
        <f>SUM(G34:G35)</f>
        <v>20902516.683673564</v>
      </c>
      <c r="J33" s="611"/>
    </row>
    <row r="34" spans="1:10">
      <c r="A34" s="268">
        <v>26</v>
      </c>
      <c r="B34" s="272" t="s">
        <v>451</v>
      </c>
      <c r="C34" s="273"/>
      <c r="D34" s="274"/>
      <c r="E34" s="270"/>
      <c r="F34" s="270"/>
      <c r="G34" s="271"/>
      <c r="J34" s="611"/>
    </row>
    <row r="35" spans="1:10">
      <c r="A35" s="268">
        <v>27</v>
      </c>
      <c r="B35" s="272" t="s">
        <v>452</v>
      </c>
      <c r="C35" s="270">
        <v>1776776.8113202564</v>
      </c>
      <c r="D35" s="274">
        <v>694418.83000000101</v>
      </c>
      <c r="E35" s="270"/>
      <c r="F35" s="270">
        <v>18778530.457353309</v>
      </c>
      <c r="G35" s="271">
        <v>20902516.683673564</v>
      </c>
      <c r="J35" s="611"/>
    </row>
    <row r="36" spans="1:10">
      <c r="A36" s="268">
        <v>28</v>
      </c>
      <c r="B36" s="269" t="s">
        <v>453</v>
      </c>
      <c r="C36" s="270"/>
      <c r="D36" s="274">
        <v>40525798.960000001</v>
      </c>
      <c r="E36" s="270">
        <v>37500</v>
      </c>
      <c r="F36" s="270">
        <v>250000</v>
      </c>
      <c r="G36" s="271">
        <v>2079364.8230000001</v>
      </c>
      <c r="J36" s="611"/>
    </row>
    <row r="37" spans="1:10">
      <c r="A37" s="275">
        <v>29</v>
      </c>
      <c r="B37" s="276" t="s">
        <v>454</v>
      </c>
      <c r="C37" s="273"/>
      <c r="D37" s="273"/>
      <c r="E37" s="273"/>
      <c r="F37" s="273"/>
      <c r="G37" s="277">
        <f>SUM(G23:G24,G32:G33,G36)</f>
        <v>143063947.97547156</v>
      </c>
      <c r="J37" s="611"/>
    </row>
    <row r="38" spans="1:10">
      <c r="A38" s="264"/>
      <c r="B38" s="285"/>
      <c r="C38" s="286"/>
      <c r="D38" s="286"/>
      <c r="E38" s="286"/>
      <c r="F38" s="286"/>
      <c r="G38" s="287"/>
    </row>
    <row r="39" spans="1:10" ht="15" thickBot="1">
      <c r="A39" s="288">
        <v>30</v>
      </c>
      <c r="B39" s="289" t="s">
        <v>422</v>
      </c>
      <c r="C39" s="186"/>
      <c r="D39" s="170"/>
      <c r="E39" s="170"/>
      <c r="F39" s="290"/>
      <c r="G39" s="291">
        <f>IFERROR(G21/G37,0)</f>
        <v>1.1096494838635502</v>
      </c>
      <c r="J39" s="611"/>
    </row>
    <row r="42" spans="1:10" ht="41.4">
      <c r="B42" s="16"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J26"/>
  <sheetViews>
    <sheetView showGridLines="0" zoomScale="80" zoomScaleNormal="80" workbookViewId="0">
      <selection activeCell="D34" sqref="D34"/>
    </sheetView>
  </sheetViews>
  <sheetFormatPr defaultColWidth="9.33203125" defaultRowHeight="12"/>
  <cols>
    <col min="1" max="1" width="11.6640625" style="303" bestFit="1" customWidth="1"/>
    <col min="2" max="2" width="105.33203125" style="303" bestFit="1" customWidth="1"/>
    <col min="3" max="3" width="14.109375" style="303" bestFit="1" customWidth="1"/>
    <col min="4" max="4" width="14.21875" style="303" bestFit="1" customWidth="1"/>
    <col min="5" max="5" width="17.5546875" style="303" bestFit="1" customWidth="1"/>
    <col min="6" max="6" width="14.21875" style="303" bestFit="1" customWidth="1"/>
    <col min="7" max="7" width="30.44140625" style="303" customWidth="1"/>
    <col min="8" max="8" width="15.109375" style="303" bestFit="1" customWidth="1"/>
    <col min="9" max="16384" width="9.33203125" style="303"/>
  </cols>
  <sheetData>
    <row r="1" spans="1:10" ht="13.8">
      <c r="A1" s="302" t="s">
        <v>97</v>
      </c>
      <c r="B1" s="222" t="str">
        <f>Info!C2</f>
        <v>სს სილქ ბანკი</v>
      </c>
    </row>
    <row r="2" spans="1:10">
      <c r="A2" s="302" t="s">
        <v>98</v>
      </c>
      <c r="B2" s="305">
        <f>'1. key ratios'!B2</f>
        <v>46203</v>
      </c>
    </row>
    <row r="3" spans="1:10">
      <c r="A3" s="304" t="s">
        <v>462</v>
      </c>
    </row>
    <row r="5" spans="1:10">
      <c r="A5" s="835" t="s">
        <v>463</v>
      </c>
      <c r="B5" s="836"/>
      <c r="C5" s="841" t="s">
        <v>464</v>
      </c>
      <c r="D5" s="842"/>
      <c r="E5" s="842"/>
      <c r="F5" s="842"/>
      <c r="G5" s="842"/>
      <c r="H5" s="843"/>
    </row>
    <row r="6" spans="1:10">
      <c r="A6" s="837"/>
      <c r="B6" s="838"/>
      <c r="C6" s="844"/>
      <c r="D6" s="845"/>
      <c r="E6" s="845"/>
      <c r="F6" s="845"/>
      <c r="G6" s="845"/>
      <c r="H6" s="846"/>
    </row>
    <row r="7" spans="1:10" ht="24">
      <c r="A7" s="839"/>
      <c r="B7" s="840"/>
      <c r="C7" s="384" t="s">
        <v>465</v>
      </c>
      <c r="D7" s="384" t="s">
        <v>466</v>
      </c>
      <c r="E7" s="384" t="s">
        <v>467</v>
      </c>
      <c r="F7" s="384" t="s">
        <v>468</v>
      </c>
      <c r="G7" s="384" t="s">
        <v>648</v>
      </c>
      <c r="H7" s="384" t="s">
        <v>66</v>
      </c>
    </row>
    <row r="8" spans="1:10">
      <c r="A8" s="380">
        <v>1</v>
      </c>
      <c r="B8" s="379" t="s">
        <v>123</v>
      </c>
      <c r="C8" s="691">
        <v>2441324.3199999998</v>
      </c>
      <c r="D8" s="691">
        <v>0</v>
      </c>
      <c r="E8" s="691">
        <v>17305485.285383355</v>
      </c>
      <c r="F8" s="691">
        <v>0</v>
      </c>
      <c r="G8" s="691"/>
      <c r="H8" s="691">
        <f t="shared" ref="H8:H20" si="0">SUM(C8:G8)</f>
        <v>19746809.605383355</v>
      </c>
      <c r="J8" s="692"/>
    </row>
    <row r="9" spans="1:10">
      <c r="A9" s="380">
        <v>2</v>
      </c>
      <c r="B9" s="379" t="s">
        <v>124</v>
      </c>
      <c r="C9" s="691"/>
      <c r="D9" s="691"/>
      <c r="E9" s="691"/>
      <c r="F9" s="691"/>
      <c r="G9" s="691"/>
      <c r="H9" s="691">
        <f t="shared" si="0"/>
        <v>0</v>
      </c>
      <c r="J9" s="692"/>
    </row>
    <row r="10" spans="1:10">
      <c r="A10" s="380">
        <v>3</v>
      </c>
      <c r="B10" s="379" t="s">
        <v>125</v>
      </c>
      <c r="C10" s="691"/>
      <c r="D10" s="691"/>
      <c r="E10" s="691"/>
      <c r="F10" s="691"/>
      <c r="G10" s="691"/>
      <c r="H10" s="691">
        <f t="shared" si="0"/>
        <v>0</v>
      </c>
      <c r="J10" s="692"/>
    </row>
    <row r="11" spans="1:10">
      <c r="A11" s="380">
        <v>4</v>
      </c>
      <c r="B11" s="379" t="s">
        <v>126</v>
      </c>
      <c r="C11" s="691"/>
      <c r="D11" s="691"/>
      <c r="E11" s="691"/>
      <c r="F11" s="691"/>
      <c r="G11" s="691"/>
      <c r="H11" s="691">
        <f t="shared" si="0"/>
        <v>0</v>
      </c>
      <c r="J11" s="692"/>
    </row>
    <row r="12" spans="1:10">
      <c r="A12" s="380">
        <v>5</v>
      </c>
      <c r="B12" s="379" t="s">
        <v>912</v>
      </c>
      <c r="C12" s="691"/>
      <c r="D12" s="691"/>
      <c r="E12" s="691"/>
      <c r="F12" s="691"/>
      <c r="G12" s="691"/>
      <c r="H12" s="691">
        <f t="shared" si="0"/>
        <v>0</v>
      </c>
      <c r="J12" s="692"/>
    </row>
    <row r="13" spans="1:10">
      <c r="A13" s="380">
        <v>6</v>
      </c>
      <c r="B13" s="379" t="s">
        <v>127</v>
      </c>
      <c r="C13" s="691">
        <v>7717784.6400000006</v>
      </c>
      <c r="D13" s="691">
        <v>25000000</v>
      </c>
      <c r="E13" s="691"/>
      <c r="F13" s="691">
        <v>0</v>
      </c>
      <c r="G13" s="691"/>
      <c r="H13" s="691">
        <f t="shared" si="0"/>
        <v>32717784.640000001</v>
      </c>
      <c r="J13" s="692"/>
    </row>
    <row r="14" spans="1:10">
      <c r="A14" s="380">
        <v>7</v>
      </c>
      <c r="B14" s="379" t="s">
        <v>71</v>
      </c>
      <c r="C14" s="691"/>
      <c r="D14" s="691">
        <v>2452260.7742441469</v>
      </c>
      <c r="E14" s="691">
        <v>7312546.4983960493</v>
      </c>
      <c r="F14" s="691">
        <v>19320859.131856356</v>
      </c>
      <c r="G14" s="691">
        <v>8247.457874562122</v>
      </c>
      <c r="H14" s="691">
        <f t="shared" si="0"/>
        <v>29093913.862371113</v>
      </c>
      <c r="J14" s="692"/>
    </row>
    <row r="15" spans="1:10">
      <c r="A15" s="380">
        <v>8</v>
      </c>
      <c r="B15" s="381" t="s">
        <v>72</v>
      </c>
      <c r="C15" s="691"/>
      <c r="D15" s="691">
        <v>5600092.8112285081</v>
      </c>
      <c r="E15" s="691">
        <v>91707109.635662138</v>
      </c>
      <c r="F15" s="691">
        <v>12698876.338122588</v>
      </c>
      <c r="G15" s="691">
        <v>93352.901377683505</v>
      </c>
      <c r="H15" s="691">
        <f t="shared" si="0"/>
        <v>110099431.68639092</v>
      </c>
      <c r="J15" s="692"/>
    </row>
    <row r="16" spans="1:10">
      <c r="A16" s="380">
        <v>9</v>
      </c>
      <c r="B16" s="379" t="s">
        <v>913</v>
      </c>
      <c r="C16" s="691"/>
      <c r="D16" s="691"/>
      <c r="E16" s="691"/>
      <c r="F16" s="691"/>
      <c r="G16" s="691"/>
      <c r="H16" s="691">
        <f t="shared" si="0"/>
        <v>0</v>
      </c>
      <c r="J16" s="692"/>
    </row>
    <row r="17" spans="1:10">
      <c r="A17" s="380">
        <v>10</v>
      </c>
      <c r="B17" s="383" t="s">
        <v>483</v>
      </c>
      <c r="C17" s="691"/>
      <c r="D17" s="691">
        <v>2030264.5651064669</v>
      </c>
      <c r="E17" s="691">
        <v>2698843.9986437573</v>
      </c>
      <c r="F17" s="691">
        <v>571438.28335064743</v>
      </c>
      <c r="G17" s="691">
        <v>40922.146713419745</v>
      </c>
      <c r="H17" s="691">
        <f t="shared" si="0"/>
        <v>5341468.9938142914</v>
      </c>
      <c r="J17" s="692"/>
    </row>
    <row r="18" spans="1:10">
      <c r="A18" s="380">
        <v>11</v>
      </c>
      <c r="B18" s="379" t="s">
        <v>68</v>
      </c>
      <c r="C18" s="691"/>
      <c r="D18" s="691">
        <v>0</v>
      </c>
      <c r="E18" s="691">
        <v>0</v>
      </c>
      <c r="F18" s="691">
        <v>0</v>
      </c>
      <c r="G18" s="691">
        <v>0</v>
      </c>
      <c r="H18" s="691">
        <f t="shared" si="0"/>
        <v>0</v>
      </c>
      <c r="J18" s="692"/>
    </row>
    <row r="19" spans="1:10">
      <c r="A19" s="380">
        <v>12</v>
      </c>
      <c r="B19" s="379" t="s">
        <v>69</v>
      </c>
      <c r="C19" s="691"/>
      <c r="D19" s="691"/>
      <c r="E19" s="691"/>
      <c r="F19" s="691"/>
      <c r="G19" s="691"/>
      <c r="H19" s="691">
        <f t="shared" si="0"/>
        <v>0</v>
      </c>
      <c r="J19" s="692"/>
    </row>
    <row r="20" spans="1:10">
      <c r="A20" s="382">
        <v>13</v>
      </c>
      <c r="B20" s="381" t="s">
        <v>70</v>
      </c>
      <c r="C20" s="691"/>
      <c r="D20" s="691"/>
      <c r="E20" s="691"/>
      <c r="F20" s="691"/>
      <c r="G20" s="691"/>
      <c r="H20" s="691">
        <f t="shared" si="0"/>
        <v>0</v>
      </c>
      <c r="J20" s="692"/>
    </row>
    <row r="21" spans="1:10">
      <c r="A21" s="380">
        <v>14</v>
      </c>
      <c r="B21" s="379" t="s">
        <v>469</v>
      </c>
      <c r="C21" s="691">
        <v>4137056.5200000014</v>
      </c>
      <c r="D21" s="691">
        <v>5988196.7673531845</v>
      </c>
      <c r="E21" s="691">
        <v>0</v>
      </c>
      <c r="F21" s="691"/>
      <c r="G21" s="691">
        <v>17710644</v>
      </c>
      <c r="H21" s="691">
        <f>SUM(C21:G21)</f>
        <v>27835897.287353188</v>
      </c>
      <c r="J21" s="692"/>
    </row>
    <row r="22" spans="1:10">
      <c r="A22" s="378">
        <v>15</v>
      </c>
      <c r="B22" s="377" t="s">
        <v>66</v>
      </c>
      <c r="C22" s="691">
        <f>SUM(C18:C21)+SUM(C8:C16)</f>
        <v>14296165.480000002</v>
      </c>
      <c r="D22" s="691">
        <f t="shared" ref="D22:H22" si="1">SUM(D18:D21)+SUM(D8:D16)</f>
        <v>39040550.352825843</v>
      </c>
      <c r="E22" s="691">
        <f t="shared" si="1"/>
        <v>116325141.41944155</v>
      </c>
      <c r="F22" s="691">
        <f t="shared" si="1"/>
        <v>32019735.469978943</v>
      </c>
      <c r="G22" s="691">
        <f t="shared" si="1"/>
        <v>17812244.359252244</v>
      </c>
      <c r="H22" s="691">
        <f t="shared" si="1"/>
        <v>219493837.08149859</v>
      </c>
      <c r="J22" s="692"/>
    </row>
    <row r="26" spans="1:10" ht="36">
      <c r="B26" s="320" t="s">
        <v>647</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J26"/>
  <sheetViews>
    <sheetView showGridLines="0" zoomScale="80" zoomScaleNormal="80" workbookViewId="0">
      <selection activeCell="D32" sqref="D32"/>
    </sheetView>
  </sheetViews>
  <sheetFormatPr defaultColWidth="9.33203125" defaultRowHeight="12"/>
  <cols>
    <col min="1" max="1" width="11.6640625" style="306" bestFit="1" customWidth="1"/>
    <col min="2" max="2" width="86.6640625" style="303" customWidth="1"/>
    <col min="3" max="4" width="31.5546875" style="303" customWidth="1"/>
    <col min="5" max="5" width="16.44140625" style="303" bestFit="1" customWidth="1"/>
    <col min="6" max="6" width="14.33203125" style="303" bestFit="1" customWidth="1"/>
    <col min="7" max="7" width="20" style="303" bestFit="1" customWidth="1"/>
    <col min="8" max="8" width="25.33203125" style="303" bestFit="1" customWidth="1"/>
    <col min="9" max="16384" width="9.33203125" style="303"/>
  </cols>
  <sheetData>
    <row r="1" spans="1:10" ht="13.8">
      <c r="A1" s="302" t="s">
        <v>97</v>
      </c>
      <c r="B1" s="222" t="str">
        <f>Info!C2</f>
        <v>სს სილქ ბანკი</v>
      </c>
      <c r="C1" s="395"/>
      <c r="D1" s="395"/>
      <c r="E1" s="395"/>
      <c r="F1" s="395"/>
      <c r="G1" s="395"/>
      <c r="H1" s="395"/>
    </row>
    <row r="2" spans="1:10">
      <c r="A2" s="302" t="s">
        <v>98</v>
      </c>
      <c r="B2" s="696">
        <f>'1. key ratios'!B2</f>
        <v>46203</v>
      </c>
      <c r="C2" s="395"/>
      <c r="D2" s="395"/>
      <c r="E2" s="395"/>
      <c r="F2" s="395"/>
      <c r="G2" s="395"/>
      <c r="H2" s="395"/>
    </row>
    <row r="3" spans="1:10">
      <c r="A3" s="304" t="s">
        <v>470</v>
      </c>
      <c r="B3" s="395"/>
      <c r="C3" s="395"/>
      <c r="D3" s="395"/>
      <c r="E3" s="395"/>
      <c r="F3" s="395"/>
      <c r="G3" s="395"/>
      <c r="H3" s="395"/>
    </row>
    <row r="4" spans="1:10">
      <c r="A4" s="396"/>
      <c r="B4" s="395"/>
      <c r="C4" s="394" t="s">
        <v>471</v>
      </c>
      <c r="D4" s="394" t="s">
        <v>472</v>
      </c>
      <c r="E4" s="394" t="s">
        <v>473</v>
      </c>
      <c r="F4" s="394" t="s">
        <v>474</v>
      </c>
      <c r="G4" s="394" t="s">
        <v>475</v>
      </c>
      <c r="H4" s="394" t="s">
        <v>476</v>
      </c>
    </row>
    <row r="5" spans="1:10" ht="34.200000000000003" customHeight="1">
      <c r="A5" s="835" t="s">
        <v>835</v>
      </c>
      <c r="B5" s="836"/>
      <c r="C5" s="849" t="s">
        <v>565</v>
      </c>
      <c r="D5" s="849"/>
      <c r="E5" s="849" t="s">
        <v>834</v>
      </c>
      <c r="F5" s="847" t="s">
        <v>833</v>
      </c>
      <c r="G5" s="847" t="s">
        <v>480</v>
      </c>
      <c r="H5" s="392" t="s">
        <v>832</v>
      </c>
    </row>
    <row r="6" spans="1:10" ht="24">
      <c r="A6" s="839"/>
      <c r="B6" s="840"/>
      <c r="C6" s="393" t="s">
        <v>481</v>
      </c>
      <c r="D6" s="393" t="s">
        <v>482</v>
      </c>
      <c r="E6" s="849"/>
      <c r="F6" s="848"/>
      <c r="G6" s="848"/>
      <c r="H6" s="392" t="s">
        <v>831</v>
      </c>
    </row>
    <row r="7" spans="1:10">
      <c r="A7" s="390">
        <v>1</v>
      </c>
      <c r="B7" s="379" t="s">
        <v>123</v>
      </c>
      <c r="C7" s="693"/>
      <c r="D7" s="693">
        <v>19799143.430000033</v>
      </c>
      <c r="E7" s="693">
        <v>52333.824616650054</v>
      </c>
      <c r="F7" s="693"/>
      <c r="G7" s="693"/>
      <c r="H7" s="694">
        <f t="shared" ref="H7:H20" si="0">C7+D7-E7-F7</f>
        <v>19746809.605383385</v>
      </c>
      <c r="J7" s="697"/>
    </row>
    <row r="8" spans="1:10" ht="14.7" customHeight="1">
      <c r="A8" s="390">
        <v>2</v>
      </c>
      <c r="B8" s="379" t="s">
        <v>124</v>
      </c>
      <c r="C8" s="693"/>
      <c r="D8" s="693">
        <v>0</v>
      </c>
      <c r="E8" s="693"/>
      <c r="F8" s="693"/>
      <c r="G8" s="693"/>
      <c r="H8" s="694">
        <f t="shared" si="0"/>
        <v>0</v>
      </c>
      <c r="J8" s="697"/>
    </row>
    <row r="9" spans="1:10">
      <c r="A9" s="390">
        <v>3</v>
      </c>
      <c r="B9" s="379" t="s">
        <v>125</v>
      </c>
      <c r="C9" s="693"/>
      <c r="D9" s="693">
        <v>0</v>
      </c>
      <c r="E9" s="693"/>
      <c r="F9" s="693"/>
      <c r="G9" s="693"/>
      <c r="H9" s="694">
        <f t="shared" si="0"/>
        <v>0</v>
      </c>
      <c r="J9" s="697"/>
    </row>
    <row r="10" spans="1:10">
      <c r="A10" s="390">
        <v>4</v>
      </c>
      <c r="B10" s="379" t="s">
        <v>126</v>
      </c>
      <c r="C10" s="693"/>
      <c r="D10" s="693">
        <v>0</v>
      </c>
      <c r="E10" s="693"/>
      <c r="F10" s="693"/>
      <c r="G10" s="693"/>
      <c r="H10" s="694">
        <f t="shared" si="0"/>
        <v>0</v>
      </c>
      <c r="J10" s="697"/>
    </row>
    <row r="11" spans="1:10">
      <c r="A11" s="390">
        <v>5</v>
      </c>
      <c r="B11" s="379" t="s">
        <v>912</v>
      </c>
      <c r="C11" s="693"/>
      <c r="D11" s="693">
        <v>0</v>
      </c>
      <c r="E11" s="693"/>
      <c r="F11" s="693"/>
      <c r="G11" s="693"/>
      <c r="H11" s="694">
        <f t="shared" si="0"/>
        <v>0</v>
      </c>
      <c r="J11" s="697"/>
    </row>
    <row r="12" spans="1:10">
      <c r="A12" s="390">
        <v>6</v>
      </c>
      <c r="B12" s="379" t="s">
        <v>127</v>
      </c>
      <c r="C12" s="693"/>
      <c r="D12" s="693">
        <v>32717784.640000001</v>
      </c>
      <c r="E12" s="693"/>
      <c r="F12" s="693"/>
      <c r="G12" s="693"/>
      <c r="H12" s="694">
        <f t="shared" si="0"/>
        <v>32717784.640000001</v>
      </c>
      <c r="J12" s="697"/>
    </row>
    <row r="13" spans="1:10">
      <c r="A13" s="390">
        <v>7</v>
      </c>
      <c r="B13" s="379" t="s">
        <v>71</v>
      </c>
      <c r="C13" s="693">
        <v>5657921.0406722371</v>
      </c>
      <c r="D13" s="693">
        <v>25556879.909970939</v>
      </c>
      <c r="E13" s="693">
        <v>2120887.0882720505</v>
      </c>
      <c r="F13" s="693"/>
      <c r="G13" s="693"/>
      <c r="H13" s="694">
        <f t="shared" si="0"/>
        <v>29093913.862371124</v>
      </c>
      <c r="J13" s="697"/>
    </row>
    <row r="14" spans="1:10">
      <c r="A14" s="390">
        <v>8</v>
      </c>
      <c r="B14" s="381" t="s">
        <v>72</v>
      </c>
      <c r="C14" s="693">
        <v>4672596.3924409207</v>
      </c>
      <c r="D14" s="693">
        <v>111768292.73486704</v>
      </c>
      <c r="E14" s="693">
        <v>6341457.4409174239</v>
      </c>
      <c r="F14" s="693"/>
      <c r="G14" s="693">
        <v>78193.179999999993</v>
      </c>
      <c r="H14" s="694">
        <f t="shared" si="0"/>
        <v>110099431.68639053</v>
      </c>
      <c r="J14" s="697"/>
    </row>
    <row r="15" spans="1:10">
      <c r="A15" s="390">
        <v>9</v>
      </c>
      <c r="B15" s="379" t="s">
        <v>913</v>
      </c>
      <c r="C15" s="693"/>
      <c r="D15" s="693">
        <v>0</v>
      </c>
      <c r="E15" s="693"/>
      <c r="F15" s="693"/>
      <c r="G15" s="693"/>
      <c r="H15" s="694">
        <f t="shared" si="0"/>
        <v>0</v>
      </c>
      <c r="J15" s="697"/>
    </row>
    <row r="16" spans="1:10">
      <c r="A16" s="390">
        <v>10</v>
      </c>
      <c r="B16" s="383" t="s">
        <v>483</v>
      </c>
      <c r="C16" s="693">
        <v>9731561.9634680599</v>
      </c>
      <c r="D16" s="693">
        <v>0</v>
      </c>
      <c r="E16" s="693">
        <v>4390092.9696537601</v>
      </c>
      <c r="F16" s="693"/>
      <c r="G16" s="693"/>
      <c r="H16" s="694">
        <f t="shared" si="0"/>
        <v>5341468.9938142998</v>
      </c>
      <c r="J16" s="697"/>
    </row>
    <row r="17" spans="1:10">
      <c r="A17" s="390">
        <v>11</v>
      </c>
      <c r="B17" s="379" t="s">
        <v>68</v>
      </c>
      <c r="C17" s="693">
        <v>0</v>
      </c>
      <c r="D17" s="693">
        <v>0</v>
      </c>
      <c r="E17" s="693">
        <v>0</v>
      </c>
      <c r="F17" s="693"/>
      <c r="G17" s="693"/>
      <c r="H17" s="694">
        <f t="shared" si="0"/>
        <v>0</v>
      </c>
      <c r="J17" s="697"/>
    </row>
    <row r="18" spans="1:10">
      <c r="A18" s="390">
        <v>12</v>
      </c>
      <c r="B18" s="379" t="s">
        <v>69</v>
      </c>
      <c r="C18" s="693"/>
      <c r="D18" s="693">
        <v>0</v>
      </c>
      <c r="E18" s="693"/>
      <c r="F18" s="693"/>
      <c r="G18" s="693"/>
      <c r="H18" s="694">
        <f t="shared" si="0"/>
        <v>0</v>
      </c>
      <c r="J18" s="697"/>
    </row>
    <row r="19" spans="1:10">
      <c r="A19" s="391">
        <v>13</v>
      </c>
      <c r="B19" s="381" t="s">
        <v>70</v>
      </c>
      <c r="C19" s="693"/>
      <c r="D19" s="693">
        <v>0</v>
      </c>
      <c r="E19" s="693"/>
      <c r="F19" s="693"/>
      <c r="G19" s="693"/>
      <c r="H19" s="694">
        <f t="shared" si="0"/>
        <v>0</v>
      </c>
      <c r="J19" s="697"/>
    </row>
    <row r="20" spans="1:10">
      <c r="A20" s="390">
        <v>14</v>
      </c>
      <c r="B20" s="379" t="s">
        <v>469</v>
      </c>
      <c r="C20" s="693">
        <v>0</v>
      </c>
      <c r="D20" s="693">
        <v>27835897.287353184</v>
      </c>
      <c r="E20" s="693">
        <v>0</v>
      </c>
      <c r="F20" s="693"/>
      <c r="G20" s="693"/>
      <c r="H20" s="694">
        <f t="shared" si="0"/>
        <v>27835897.287353184</v>
      </c>
      <c r="J20" s="697"/>
    </row>
    <row r="21" spans="1:10" s="307" customFormat="1">
      <c r="A21" s="389">
        <v>15</v>
      </c>
      <c r="B21" s="388" t="s">
        <v>66</v>
      </c>
      <c r="C21" s="695">
        <f t="shared" ref="C21:H21" si="1">SUM(C7:C15)+SUM(C17:C20)</f>
        <v>10330517.433113158</v>
      </c>
      <c r="D21" s="695">
        <f t="shared" si="1"/>
        <v>217677998.00219122</v>
      </c>
      <c r="E21" s="695">
        <f t="shared" si="1"/>
        <v>8514678.353806125</v>
      </c>
      <c r="F21" s="695">
        <f t="shared" si="1"/>
        <v>0</v>
      </c>
      <c r="G21" s="695">
        <f t="shared" si="1"/>
        <v>78193.179999999993</v>
      </c>
      <c r="H21" s="694">
        <f t="shared" si="1"/>
        <v>219493837.08149824</v>
      </c>
      <c r="J21" s="697"/>
    </row>
    <row r="22" spans="1:10">
      <c r="A22" s="387">
        <v>16</v>
      </c>
      <c r="B22" s="386" t="s">
        <v>484</v>
      </c>
      <c r="C22" s="693">
        <v>10330517.433113158</v>
      </c>
      <c r="D22" s="693">
        <v>137325172.64483798</v>
      </c>
      <c r="E22" s="693">
        <v>8462344.5291894749</v>
      </c>
      <c r="F22" s="693">
        <v>0</v>
      </c>
      <c r="G22" s="693">
        <v>78193.179999999993</v>
      </c>
      <c r="H22" s="694">
        <f>C22+D22-E22-F22</f>
        <v>139193345.54876167</v>
      </c>
      <c r="J22" s="697"/>
    </row>
    <row r="23" spans="1:10">
      <c r="A23" s="387">
        <v>17</v>
      </c>
      <c r="B23" s="386" t="s">
        <v>485</v>
      </c>
      <c r="C23" s="693"/>
      <c r="D23" s="693">
        <v>17357819.109999999</v>
      </c>
      <c r="E23" s="693">
        <v>52333.824616650054</v>
      </c>
      <c r="F23" s="693"/>
      <c r="G23" s="693"/>
      <c r="H23" s="694">
        <f>C23+D23-E23-F23</f>
        <v>17305485.285383351</v>
      </c>
      <c r="J23" s="697"/>
    </row>
    <row r="26" spans="1:10" ht="42.45" customHeight="1">
      <c r="B26" s="320" t="s">
        <v>647</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J36"/>
  <sheetViews>
    <sheetView showGridLines="0" zoomScale="80" zoomScaleNormal="80" workbookViewId="0">
      <selection activeCell="E24" sqref="E24"/>
    </sheetView>
  </sheetViews>
  <sheetFormatPr defaultColWidth="9.33203125" defaultRowHeight="12"/>
  <cols>
    <col min="1" max="1" width="11" style="303" bestFit="1" customWidth="1"/>
    <col min="2" max="2" width="93.44140625" style="303" customWidth="1"/>
    <col min="3" max="4" width="35" style="303" customWidth="1"/>
    <col min="5" max="7" width="22" style="303" customWidth="1"/>
    <col min="8" max="8" width="42.33203125" style="303" bestFit="1" customWidth="1"/>
    <col min="9" max="16384" width="9.33203125" style="303"/>
  </cols>
  <sheetData>
    <row r="1" spans="1:10" ht="13.8">
      <c r="A1" s="302" t="s">
        <v>97</v>
      </c>
      <c r="B1" s="222" t="str">
        <f>Info!C2</f>
        <v>სს სილქ ბანკი</v>
      </c>
      <c r="C1" s="395"/>
      <c r="D1" s="395"/>
      <c r="E1" s="395"/>
      <c r="F1" s="395"/>
      <c r="G1" s="395"/>
      <c r="H1" s="395"/>
    </row>
    <row r="2" spans="1:10">
      <c r="A2" s="302" t="s">
        <v>98</v>
      </c>
      <c r="B2" s="696">
        <f>'1. key ratios'!B2</f>
        <v>46203</v>
      </c>
      <c r="C2" s="395"/>
      <c r="D2" s="395"/>
      <c r="E2" s="395"/>
      <c r="F2" s="395"/>
      <c r="G2" s="395"/>
      <c r="H2" s="395"/>
    </row>
    <row r="3" spans="1:10">
      <c r="A3" s="304" t="s">
        <v>486</v>
      </c>
      <c r="B3" s="395"/>
      <c r="C3" s="395"/>
      <c r="D3" s="395"/>
      <c r="E3" s="395"/>
      <c r="F3" s="395"/>
      <c r="G3" s="395"/>
      <c r="H3" s="395"/>
    </row>
    <row r="4" spans="1:10">
      <c r="A4" s="395"/>
      <c r="B4" s="395"/>
      <c r="C4" s="394" t="s">
        <v>471</v>
      </c>
      <c r="D4" s="394" t="s">
        <v>472</v>
      </c>
      <c r="E4" s="394" t="s">
        <v>473</v>
      </c>
      <c r="F4" s="394" t="s">
        <v>474</v>
      </c>
      <c r="G4" s="394" t="s">
        <v>475</v>
      </c>
      <c r="H4" s="394" t="s">
        <v>476</v>
      </c>
    </row>
    <row r="5" spans="1:10" ht="41.7" customHeight="1">
      <c r="A5" s="835" t="s">
        <v>837</v>
      </c>
      <c r="B5" s="836"/>
      <c r="C5" s="850" t="s">
        <v>565</v>
      </c>
      <c r="D5" s="851"/>
      <c r="E5" s="847" t="s">
        <v>834</v>
      </c>
      <c r="F5" s="847" t="s">
        <v>833</v>
      </c>
      <c r="G5" s="847" t="s">
        <v>480</v>
      </c>
      <c r="H5" s="392" t="s">
        <v>832</v>
      </c>
    </row>
    <row r="6" spans="1:10" ht="24">
      <c r="A6" s="839"/>
      <c r="B6" s="840"/>
      <c r="C6" s="393" t="s">
        <v>481</v>
      </c>
      <c r="D6" s="393" t="s">
        <v>482</v>
      </c>
      <c r="E6" s="848"/>
      <c r="F6" s="848"/>
      <c r="G6" s="848"/>
      <c r="H6" s="392" t="s">
        <v>831</v>
      </c>
    </row>
    <row r="7" spans="1:10">
      <c r="A7" s="385">
        <v>1</v>
      </c>
      <c r="B7" s="398" t="s">
        <v>487</v>
      </c>
      <c r="C7" s="693">
        <v>301302.07698547334</v>
      </c>
      <c r="D7" s="693">
        <v>30023369.742916502</v>
      </c>
      <c r="E7" s="693">
        <v>504376.9440163775</v>
      </c>
      <c r="F7" s="693"/>
      <c r="G7" s="693">
        <v>0</v>
      </c>
      <c r="H7" s="694">
        <f t="shared" ref="H7:H34" si="0">C7+D7-E7-F7</f>
        <v>29820294.875885598</v>
      </c>
      <c r="J7" s="698"/>
    </row>
    <row r="8" spans="1:10">
      <c r="A8" s="385">
        <v>2</v>
      </c>
      <c r="B8" s="398" t="s">
        <v>488</v>
      </c>
      <c r="C8" s="693">
        <v>176563.20924008841</v>
      </c>
      <c r="D8" s="693">
        <v>41588318.839243442</v>
      </c>
      <c r="E8" s="693">
        <v>234255.93410066998</v>
      </c>
      <c r="F8" s="693"/>
      <c r="G8" s="693">
        <v>0</v>
      </c>
      <c r="H8" s="694">
        <f t="shared" si="0"/>
        <v>41530626.114382856</v>
      </c>
      <c r="J8" s="698"/>
    </row>
    <row r="9" spans="1:10">
      <c r="A9" s="385">
        <v>3</v>
      </c>
      <c r="B9" s="398" t="s">
        <v>836</v>
      </c>
      <c r="C9" s="693">
        <v>18240.981543272803</v>
      </c>
      <c r="D9" s="693">
        <v>116232.62529270019</v>
      </c>
      <c r="E9" s="693">
        <v>13581.19106166458</v>
      </c>
      <c r="F9" s="693"/>
      <c r="G9" s="693">
        <v>0</v>
      </c>
      <c r="H9" s="694">
        <f t="shared" si="0"/>
        <v>120892.41577430841</v>
      </c>
      <c r="J9" s="698"/>
    </row>
    <row r="10" spans="1:10">
      <c r="A10" s="385">
        <v>4</v>
      </c>
      <c r="B10" s="398" t="s">
        <v>489</v>
      </c>
      <c r="C10" s="693">
        <v>37401.743157358302</v>
      </c>
      <c r="D10" s="693">
        <v>1527273.6278095683</v>
      </c>
      <c r="E10" s="693">
        <v>70589.171781252269</v>
      </c>
      <c r="F10" s="693"/>
      <c r="G10" s="693">
        <v>0</v>
      </c>
      <c r="H10" s="694">
        <f t="shared" si="0"/>
        <v>1494086.1991856743</v>
      </c>
      <c r="J10" s="698"/>
    </row>
    <row r="11" spans="1:10">
      <c r="A11" s="385">
        <v>5</v>
      </c>
      <c r="B11" s="398" t="s">
        <v>490</v>
      </c>
      <c r="C11" s="693">
        <v>1023296.7441940918</v>
      </c>
      <c r="D11" s="693">
        <v>6313717.2427397612</v>
      </c>
      <c r="E11" s="693">
        <v>566639.7016010544</v>
      </c>
      <c r="F11" s="693"/>
      <c r="G11" s="693">
        <v>0</v>
      </c>
      <c r="H11" s="694">
        <f t="shared" si="0"/>
        <v>6770374.285332799</v>
      </c>
      <c r="J11" s="698"/>
    </row>
    <row r="12" spans="1:10">
      <c r="A12" s="385">
        <v>6</v>
      </c>
      <c r="B12" s="398" t="s">
        <v>491</v>
      </c>
      <c r="C12" s="693">
        <v>2821880.4077247707</v>
      </c>
      <c r="D12" s="693">
        <v>5224107.8902341742</v>
      </c>
      <c r="E12" s="693">
        <v>960026.78871556045</v>
      </c>
      <c r="F12" s="693"/>
      <c r="G12" s="693">
        <v>0</v>
      </c>
      <c r="H12" s="694">
        <f t="shared" si="0"/>
        <v>7085961.509243384</v>
      </c>
      <c r="J12" s="698"/>
    </row>
    <row r="13" spans="1:10">
      <c r="A13" s="385">
        <v>7</v>
      </c>
      <c r="B13" s="398" t="s">
        <v>492</v>
      </c>
      <c r="C13" s="693">
        <v>110271.63186707621</v>
      </c>
      <c r="D13" s="693">
        <v>1423519.1958469599</v>
      </c>
      <c r="E13" s="693">
        <v>112608.12454281302</v>
      </c>
      <c r="F13" s="693"/>
      <c r="G13" s="693">
        <v>0</v>
      </c>
      <c r="H13" s="694">
        <f t="shared" si="0"/>
        <v>1421182.7031712232</v>
      </c>
      <c r="J13" s="698"/>
    </row>
    <row r="14" spans="1:10">
      <c r="A14" s="385">
        <v>8</v>
      </c>
      <c r="B14" s="398" t="s">
        <v>493</v>
      </c>
      <c r="C14" s="693">
        <v>99003.40476139971</v>
      </c>
      <c r="D14" s="693">
        <v>3179626.9016435388</v>
      </c>
      <c r="E14" s="693">
        <v>138220.39201342789</v>
      </c>
      <c r="F14" s="693"/>
      <c r="G14" s="693">
        <v>0</v>
      </c>
      <c r="H14" s="694">
        <f t="shared" si="0"/>
        <v>3140409.9143915107</v>
      </c>
      <c r="J14" s="698"/>
    </row>
    <row r="15" spans="1:10">
      <c r="A15" s="385">
        <v>9</v>
      </c>
      <c r="B15" s="398" t="s">
        <v>494</v>
      </c>
      <c r="C15" s="693">
        <v>23187.808220835097</v>
      </c>
      <c r="D15" s="693">
        <v>966638.61094786436</v>
      </c>
      <c r="E15" s="693">
        <v>35828.113717278036</v>
      </c>
      <c r="F15" s="693"/>
      <c r="G15" s="693">
        <v>0</v>
      </c>
      <c r="H15" s="694">
        <f t="shared" si="0"/>
        <v>953998.30545142142</v>
      </c>
      <c r="J15" s="698"/>
    </row>
    <row r="16" spans="1:10">
      <c r="A16" s="385">
        <v>10</v>
      </c>
      <c r="B16" s="398" t="s">
        <v>495</v>
      </c>
      <c r="C16" s="693">
        <v>17129.739365210822</v>
      </c>
      <c r="D16" s="693">
        <v>1355421.6440006231</v>
      </c>
      <c r="E16" s="693">
        <v>27697.807317090028</v>
      </c>
      <c r="F16" s="693"/>
      <c r="G16" s="693">
        <v>0</v>
      </c>
      <c r="H16" s="694">
        <f t="shared" si="0"/>
        <v>1344853.5760487439</v>
      </c>
      <c r="J16" s="698"/>
    </row>
    <row r="17" spans="1:10">
      <c r="A17" s="385">
        <v>11</v>
      </c>
      <c r="B17" s="398" t="s">
        <v>496</v>
      </c>
      <c r="C17" s="693">
        <v>45296.831951653578</v>
      </c>
      <c r="D17" s="693">
        <v>1850490.8574310022</v>
      </c>
      <c r="E17" s="693">
        <v>87203.478138539838</v>
      </c>
      <c r="F17" s="693"/>
      <c r="G17" s="693">
        <v>0</v>
      </c>
      <c r="H17" s="694">
        <f t="shared" si="0"/>
        <v>1808584.2112441158</v>
      </c>
      <c r="J17" s="698"/>
    </row>
    <row r="18" spans="1:10">
      <c r="A18" s="385">
        <v>12</v>
      </c>
      <c r="B18" s="398" t="s">
        <v>497</v>
      </c>
      <c r="C18" s="693">
        <v>1839034.8417147628</v>
      </c>
      <c r="D18" s="693">
        <v>12111975.072913911</v>
      </c>
      <c r="E18" s="693">
        <v>656002.65927788417</v>
      </c>
      <c r="F18" s="693"/>
      <c r="G18" s="693">
        <v>0</v>
      </c>
      <c r="H18" s="694">
        <f t="shared" si="0"/>
        <v>13295007.255350789</v>
      </c>
      <c r="J18" s="698"/>
    </row>
    <row r="19" spans="1:10">
      <c r="A19" s="385">
        <v>13</v>
      </c>
      <c r="B19" s="398" t="s">
        <v>498</v>
      </c>
      <c r="C19" s="693">
        <v>197993.54654445179</v>
      </c>
      <c r="D19" s="693">
        <v>2611684.362437407</v>
      </c>
      <c r="E19" s="693">
        <v>216518.13359764268</v>
      </c>
      <c r="F19" s="693"/>
      <c r="G19" s="693">
        <v>0</v>
      </c>
      <c r="H19" s="694">
        <f t="shared" si="0"/>
        <v>2593159.7753842161</v>
      </c>
      <c r="J19" s="698"/>
    </row>
    <row r="20" spans="1:10">
      <c r="A20" s="385">
        <v>14</v>
      </c>
      <c r="B20" s="398" t="s">
        <v>499</v>
      </c>
      <c r="C20" s="693">
        <v>153709.75700466434</v>
      </c>
      <c r="D20" s="693">
        <v>3857687.8149563591</v>
      </c>
      <c r="E20" s="693">
        <v>246502.35474979295</v>
      </c>
      <c r="F20" s="693"/>
      <c r="G20" s="693">
        <v>0</v>
      </c>
      <c r="H20" s="694">
        <f t="shared" si="0"/>
        <v>3764895.2172112307</v>
      </c>
      <c r="J20" s="698"/>
    </row>
    <row r="21" spans="1:10">
      <c r="A21" s="385">
        <v>15</v>
      </c>
      <c r="B21" s="398" t="s">
        <v>500</v>
      </c>
      <c r="C21" s="693">
        <v>430843.37495187926</v>
      </c>
      <c r="D21" s="693">
        <v>4706142.455027313</v>
      </c>
      <c r="E21" s="693">
        <v>453837.9600615268</v>
      </c>
      <c r="F21" s="693"/>
      <c r="G21" s="693">
        <v>0</v>
      </c>
      <c r="H21" s="694">
        <f t="shared" si="0"/>
        <v>4683147.8699176656</v>
      </c>
      <c r="J21" s="698"/>
    </row>
    <row r="22" spans="1:10">
      <c r="A22" s="385">
        <v>16</v>
      </c>
      <c r="B22" s="398" t="s">
        <v>501</v>
      </c>
      <c r="C22" s="693">
        <v>5469.9231416837783</v>
      </c>
      <c r="D22" s="693">
        <v>1908253.880116255</v>
      </c>
      <c r="E22" s="693">
        <v>38430.657092675545</v>
      </c>
      <c r="F22" s="693"/>
      <c r="G22" s="693">
        <v>0</v>
      </c>
      <c r="H22" s="694">
        <f t="shared" si="0"/>
        <v>1875293.1461652631</v>
      </c>
      <c r="J22" s="698"/>
    </row>
    <row r="23" spans="1:10">
      <c r="A23" s="385">
        <v>17</v>
      </c>
      <c r="B23" s="398" t="s">
        <v>502</v>
      </c>
      <c r="C23" s="693">
        <v>10060.506674872733</v>
      </c>
      <c r="D23" s="693">
        <v>759727.13293015561</v>
      </c>
      <c r="E23" s="693">
        <v>26299.165909648818</v>
      </c>
      <c r="F23" s="693"/>
      <c r="G23" s="693">
        <v>0</v>
      </c>
      <c r="H23" s="694">
        <f t="shared" si="0"/>
        <v>743488.47369537945</v>
      </c>
      <c r="J23" s="698"/>
    </row>
    <row r="24" spans="1:10">
      <c r="A24" s="385">
        <v>18</v>
      </c>
      <c r="B24" s="398" t="s">
        <v>503</v>
      </c>
      <c r="C24" s="693">
        <v>99019.624565152611</v>
      </c>
      <c r="D24" s="693">
        <v>1000092.0549522759</v>
      </c>
      <c r="E24" s="693">
        <v>120049.62879566572</v>
      </c>
      <c r="F24" s="693"/>
      <c r="G24" s="693">
        <v>0</v>
      </c>
      <c r="H24" s="694">
        <f t="shared" si="0"/>
        <v>979062.05072176293</v>
      </c>
      <c r="J24" s="698"/>
    </row>
    <row r="25" spans="1:10">
      <c r="A25" s="385">
        <v>19</v>
      </c>
      <c r="B25" s="398" t="s">
        <v>504</v>
      </c>
      <c r="C25" s="693">
        <v>45645.009089755469</v>
      </c>
      <c r="D25" s="693">
        <v>1189719.0812334865</v>
      </c>
      <c r="E25" s="693">
        <v>77534.658833571084</v>
      </c>
      <c r="F25" s="693"/>
      <c r="G25" s="693">
        <v>0</v>
      </c>
      <c r="H25" s="694">
        <f t="shared" si="0"/>
        <v>1157829.4314896709</v>
      </c>
      <c r="J25" s="698"/>
    </row>
    <row r="26" spans="1:10">
      <c r="A26" s="385">
        <v>20</v>
      </c>
      <c r="B26" s="398" t="s">
        <v>505</v>
      </c>
      <c r="C26" s="693">
        <v>25791.947132006491</v>
      </c>
      <c r="D26" s="693">
        <v>3614300.1936188829</v>
      </c>
      <c r="E26" s="693">
        <v>91706.121021998493</v>
      </c>
      <c r="F26" s="693"/>
      <c r="G26" s="693">
        <v>0</v>
      </c>
      <c r="H26" s="694">
        <f t="shared" si="0"/>
        <v>3548386.0197288906</v>
      </c>
      <c r="J26" s="698"/>
    </row>
    <row r="27" spans="1:10">
      <c r="A27" s="385">
        <v>21</v>
      </c>
      <c r="B27" s="398" t="s">
        <v>506</v>
      </c>
      <c r="C27" s="693">
        <v>23842.132252055151</v>
      </c>
      <c r="D27" s="693">
        <v>896213.01794904738</v>
      </c>
      <c r="E27" s="693">
        <v>46649.583139470538</v>
      </c>
      <c r="F27" s="693"/>
      <c r="G27" s="693">
        <v>0</v>
      </c>
      <c r="H27" s="694">
        <f t="shared" si="0"/>
        <v>873405.56706163194</v>
      </c>
      <c r="J27" s="698"/>
    </row>
    <row r="28" spans="1:10">
      <c r="A28" s="385">
        <v>22</v>
      </c>
      <c r="B28" s="398" t="s">
        <v>507</v>
      </c>
      <c r="C28" s="693">
        <v>47163.240928155217</v>
      </c>
      <c r="D28" s="693">
        <v>2584524.5946667134</v>
      </c>
      <c r="E28" s="693">
        <v>166254.66434976418</v>
      </c>
      <c r="F28" s="693"/>
      <c r="G28" s="693">
        <v>0</v>
      </c>
      <c r="H28" s="694">
        <f t="shared" si="0"/>
        <v>2465433.1712451046</v>
      </c>
      <c r="J28" s="698"/>
    </row>
    <row r="29" spans="1:10">
      <c r="A29" s="385">
        <v>23</v>
      </c>
      <c r="B29" s="398" t="s">
        <v>508</v>
      </c>
      <c r="C29" s="693">
        <v>1086561.3625309144</v>
      </c>
      <c r="D29" s="693">
        <v>32502991.968913469</v>
      </c>
      <c r="E29" s="693">
        <v>1577438.1212140147</v>
      </c>
      <c r="F29" s="693"/>
      <c r="G29" s="693">
        <v>57164.53</v>
      </c>
      <c r="H29" s="694">
        <f t="shared" si="0"/>
        <v>32012115.210230369</v>
      </c>
      <c r="J29" s="698"/>
    </row>
    <row r="30" spans="1:10">
      <c r="A30" s="385">
        <v>24</v>
      </c>
      <c r="B30" s="398" t="s">
        <v>509</v>
      </c>
      <c r="C30" s="693">
        <v>126075.34688210285</v>
      </c>
      <c r="D30" s="693">
        <v>2268261.200945803</v>
      </c>
      <c r="E30" s="693">
        <v>192467.00748458182</v>
      </c>
      <c r="F30" s="693"/>
      <c r="G30" s="693">
        <v>5655.7800000000007</v>
      </c>
      <c r="H30" s="694">
        <f t="shared" si="0"/>
        <v>2201869.5403433242</v>
      </c>
      <c r="J30" s="698"/>
    </row>
    <row r="31" spans="1:10">
      <c r="A31" s="385">
        <v>25</v>
      </c>
      <c r="B31" s="398" t="s">
        <v>510</v>
      </c>
      <c r="C31" s="693">
        <v>1565732.2406894632</v>
      </c>
      <c r="D31" s="693">
        <v>26261810.706071086</v>
      </c>
      <c r="E31" s="693">
        <v>1853959.9912721824</v>
      </c>
      <c r="F31" s="693"/>
      <c r="G31" s="693">
        <v>15372.87</v>
      </c>
      <c r="H31" s="694">
        <f t="shared" si="0"/>
        <v>25973582.955488369</v>
      </c>
      <c r="J31" s="698"/>
    </row>
    <row r="32" spans="1:10">
      <c r="A32" s="385">
        <v>26</v>
      </c>
      <c r="B32" s="398" t="s">
        <v>511</v>
      </c>
      <c r="C32" s="693">
        <v>0</v>
      </c>
      <c r="D32" s="693">
        <v>0</v>
      </c>
      <c r="E32" s="693">
        <v>0</v>
      </c>
      <c r="F32" s="693"/>
      <c r="G32" s="693">
        <v>0</v>
      </c>
      <c r="H32" s="694">
        <f t="shared" si="0"/>
        <v>0</v>
      </c>
      <c r="J32" s="698"/>
    </row>
    <row r="33" spans="1:10">
      <c r="A33" s="385">
        <v>27</v>
      </c>
      <c r="B33" s="385" t="s">
        <v>88</v>
      </c>
      <c r="C33" s="693">
        <v>0</v>
      </c>
      <c r="D33" s="693">
        <v>27835897.287353184</v>
      </c>
      <c r="E33" s="693">
        <v>0</v>
      </c>
      <c r="F33" s="693"/>
      <c r="G33" s="693">
        <v>0</v>
      </c>
      <c r="H33" s="694">
        <f t="shared" si="0"/>
        <v>27835897.287353184</v>
      </c>
      <c r="J33" s="698"/>
    </row>
    <row r="34" spans="1:10">
      <c r="A34" s="385">
        <v>28</v>
      </c>
      <c r="B34" s="388" t="s">
        <v>66</v>
      </c>
      <c r="C34" s="388">
        <f>SUM(C7:C33)</f>
        <v>10330517.433113154</v>
      </c>
      <c r="D34" s="388">
        <f>SUM(D7:D33)</f>
        <v>217677998.00219148</v>
      </c>
      <c r="E34" s="388">
        <f>SUM(E7:E33)</f>
        <v>8514678.3538061492</v>
      </c>
      <c r="F34" s="388">
        <f>SUM(F7:F33)</f>
        <v>0</v>
      </c>
      <c r="G34" s="388">
        <f>SUM(G7:G33)</f>
        <v>78193.179999999993</v>
      </c>
      <c r="H34" s="694">
        <f t="shared" si="0"/>
        <v>219493837.0814985</v>
      </c>
      <c r="J34" s="698"/>
    </row>
    <row r="36" spans="1:10">
      <c r="B36" s="308"/>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I15"/>
  <sheetViews>
    <sheetView showGridLines="0" zoomScale="80" zoomScaleNormal="80" workbookViewId="0">
      <selection activeCell="C18" sqref="C18"/>
    </sheetView>
  </sheetViews>
  <sheetFormatPr defaultColWidth="9.33203125" defaultRowHeight="12"/>
  <cols>
    <col min="1" max="1" width="11.6640625" style="303" bestFit="1" customWidth="1"/>
    <col min="2" max="2" width="108" style="303" bestFit="1" customWidth="1"/>
    <col min="3" max="3" width="35.5546875" style="303" customWidth="1"/>
    <col min="4" max="4" width="38.44140625" style="303" customWidth="1"/>
    <col min="5" max="16384" width="9.33203125" style="303"/>
  </cols>
  <sheetData>
    <row r="1" spans="1:9" ht="13.8">
      <c r="A1" s="302" t="s">
        <v>97</v>
      </c>
      <c r="B1" s="222" t="str">
        <f>Info!C2</f>
        <v>სს სილქ ბანკი</v>
      </c>
    </row>
    <row r="2" spans="1:9">
      <c r="A2" s="302" t="s">
        <v>98</v>
      </c>
      <c r="B2" s="696">
        <f>'1. key ratios'!B2</f>
        <v>46203</v>
      </c>
    </row>
    <row r="3" spans="1:9">
      <c r="A3" s="304" t="s">
        <v>512</v>
      </c>
    </row>
    <row r="5" spans="1:9">
      <c r="A5" s="852" t="s">
        <v>848</v>
      </c>
      <c r="B5" s="852"/>
      <c r="C5" s="406" t="s">
        <v>531</v>
      </c>
      <c r="D5" s="406" t="s">
        <v>847</v>
      </c>
    </row>
    <row r="6" spans="1:9">
      <c r="A6" s="405">
        <v>1</v>
      </c>
      <c r="B6" s="399" t="s">
        <v>846</v>
      </c>
      <c r="C6" s="700">
        <v>6827649.3974955101</v>
      </c>
      <c r="D6" s="700">
        <v>51376.289138549997</v>
      </c>
      <c r="H6" s="697"/>
      <c r="I6" s="697"/>
    </row>
    <row r="7" spans="1:9">
      <c r="A7" s="402">
        <v>2</v>
      </c>
      <c r="B7" s="399" t="s">
        <v>845</v>
      </c>
      <c r="C7" s="700">
        <f>SUM(C8:C9)</f>
        <v>2999156.3446533727</v>
      </c>
      <c r="D7" s="700">
        <f>SUM(D8:D9)</f>
        <v>1065.0169234430236</v>
      </c>
      <c r="H7" s="697"/>
      <c r="I7" s="697"/>
    </row>
    <row r="8" spans="1:9">
      <c r="A8" s="404">
        <v>2.1</v>
      </c>
      <c r="B8" s="403" t="s">
        <v>844</v>
      </c>
      <c r="C8" s="699">
        <v>559329.62732120173</v>
      </c>
      <c r="D8" s="699"/>
      <c r="H8" s="697"/>
      <c r="I8" s="697"/>
    </row>
    <row r="9" spans="1:9">
      <c r="A9" s="404">
        <v>2.2000000000000002</v>
      </c>
      <c r="B9" s="403" t="s">
        <v>843</v>
      </c>
      <c r="C9" s="699">
        <v>2439826.7173321708</v>
      </c>
      <c r="D9" s="699">
        <v>1065.0169234430236</v>
      </c>
      <c r="H9" s="697"/>
      <c r="I9" s="697"/>
    </row>
    <row r="10" spans="1:9">
      <c r="A10" s="405">
        <v>3</v>
      </c>
      <c r="B10" s="399" t="s">
        <v>842</v>
      </c>
      <c r="C10" s="700">
        <f>SUM(C11:C13)</f>
        <v>1356292.2988820737</v>
      </c>
      <c r="D10" s="700">
        <f>SUM(D11:D13)</f>
        <v>107.48144534302082</v>
      </c>
      <c r="H10" s="697"/>
      <c r="I10" s="697"/>
    </row>
    <row r="11" spans="1:9">
      <c r="A11" s="404">
        <v>3.1</v>
      </c>
      <c r="B11" s="403" t="s">
        <v>513</v>
      </c>
      <c r="C11" s="699">
        <v>54035.392892671603</v>
      </c>
      <c r="D11" s="699"/>
      <c r="H11" s="697"/>
      <c r="I11" s="697"/>
    </row>
    <row r="12" spans="1:9">
      <c r="A12" s="404">
        <v>3.2</v>
      </c>
      <c r="B12" s="403" t="s">
        <v>841</v>
      </c>
      <c r="C12" s="699">
        <v>779735.23550497531</v>
      </c>
      <c r="D12" s="699"/>
      <c r="H12" s="697"/>
      <c r="I12" s="697"/>
    </row>
    <row r="13" spans="1:9">
      <c r="A13" s="404">
        <v>3.3</v>
      </c>
      <c r="B13" s="403" t="s">
        <v>840</v>
      </c>
      <c r="C13" s="699">
        <v>522521.67048442684</v>
      </c>
      <c r="D13" s="699">
        <v>107.48144534302082</v>
      </c>
      <c r="H13" s="697"/>
      <c r="I13" s="697"/>
    </row>
    <row r="14" spans="1:9">
      <c r="A14" s="402">
        <v>4</v>
      </c>
      <c r="B14" s="401" t="s">
        <v>839</v>
      </c>
      <c r="C14" s="699">
        <v>-8168.9140773411455</v>
      </c>
      <c r="D14" s="699"/>
      <c r="H14" s="697"/>
      <c r="I14" s="697"/>
    </row>
    <row r="15" spans="1:9">
      <c r="A15" s="400">
        <v>5</v>
      </c>
      <c r="B15" s="399" t="s">
        <v>838</v>
      </c>
      <c r="C15" s="700">
        <f>C6+C7-C10+C14</f>
        <v>8462344.5291894674</v>
      </c>
      <c r="D15" s="700">
        <f>D6+D7-D10+D14</f>
        <v>52333.824616649996</v>
      </c>
      <c r="H15" s="697"/>
      <c r="I15" s="697"/>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F23"/>
  <sheetViews>
    <sheetView showGridLines="0" zoomScale="80" zoomScaleNormal="80" workbookViewId="0">
      <selection activeCell="C9" sqref="C9"/>
    </sheetView>
  </sheetViews>
  <sheetFormatPr defaultColWidth="9.33203125" defaultRowHeight="12"/>
  <cols>
    <col min="1" max="1" width="11.6640625" style="395" bestFit="1" customWidth="1"/>
    <col min="2" max="2" width="128.88671875" style="395" bestFit="1" customWidth="1"/>
    <col min="3" max="3" width="37" style="395" customWidth="1"/>
    <col min="4" max="4" width="50.5546875" style="395" customWidth="1"/>
    <col min="5" max="16384" width="9.33203125" style="395"/>
  </cols>
  <sheetData>
    <row r="1" spans="1:6" ht="13.8">
      <c r="A1" s="302" t="s">
        <v>97</v>
      </c>
      <c r="B1" s="222" t="str">
        <f>Info!C2</f>
        <v>სს სილქ ბანკი</v>
      </c>
    </row>
    <row r="2" spans="1:6">
      <c r="A2" s="302" t="s">
        <v>98</v>
      </c>
      <c r="B2" s="696">
        <f>'1. key ratios'!B2</f>
        <v>46203</v>
      </c>
    </row>
    <row r="3" spans="1:6">
      <c r="A3" s="304" t="s">
        <v>514</v>
      </c>
    </row>
    <row r="4" spans="1:6">
      <c r="A4" s="304"/>
    </row>
    <row r="5" spans="1:6" ht="15" customHeight="1">
      <c r="A5" s="853" t="s">
        <v>515</v>
      </c>
      <c r="B5" s="854"/>
      <c r="C5" s="857" t="s">
        <v>516</v>
      </c>
      <c r="D5" s="857" t="s">
        <v>517</v>
      </c>
    </row>
    <row r="6" spans="1:6">
      <c r="A6" s="855"/>
      <c r="B6" s="856"/>
      <c r="C6" s="857"/>
      <c r="D6" s="857"/>
    </row>
    <row r="7" spans="1:6">
      <c r="A7" s="388">
        <v>1</v>
      </c>
      <c r="B7" s="388" t="s">
        <v>518</v>
      </c>
      <c r="C7" s="695">
        <v>8632845.6573052201</v>
      </c>
      <c r="D7" s="407"/>
      <c r="F7" s="701"/>
    </row>
    <row r="8" spans="1:6">
      <c r="A8" s="385">
        <v>2</v>
      </c>
      <c r="B8" s="385" t="s">
        <v>519</v>
      </c>
      <c r="C8" s="693">
        <v>2218734.5783198299</v>
      </c>
      <c r="D8" s="407"/>
      <c r="F8" s="701"/>
    </row>
    <row r="9" spans="1:6">
      <c r="A9" s="385">
        <v>3</v>
      </c>
      <c r="B9" s="410" t="s">
        <v>520</v>
      </c>
      <c r="C9" s="693">
        <v>0</v>
      </c>
      <c r="D9" s="407"/>
    </row>
    <row r="10" spans="1:6">
      <c r="A10" s="385">
        <v>4</v>
      </c>
      <c r="B10" s="385" t="s">
        <v>521</v>
      </c>
      <c r="C10" s="693">
        <f>SUM(C11:C17)</f>
        <v>521062.79821580718</v>
      </c>
      <c r="D10" s="407"/>
      <c r="F10" s="701"/>
    </row>
    <row r="11" spans="1:6">
      <c r="A11" s="385">
        <v>5</v>
      </c>
      <c r="B11" s="409" t="s">
        <v>849</v>
      </c>
      <c r="C11" s="693">
        <v>32306.605562904198</v>
      </c>
      <c r="D11" s="407"/>
      <c r="F11" s="701"/>
    </row>
    <row r="12" spans="1:6">
      <c r="A12" s="385">
        <v>6</v>
      </c>
      <c r="B12" s="409" t="s">
        <v>522</v>
      </c>
      <c r="C12" s="693">
        <v>365812.04335356399</v>
      </c>
      <c r="D12" s="407"/>
      <c r="F12" s="701"/>
    </row>
    <row r="13" spans="1:6">
      <c r="A13" s="385">
        <v>7</v>
      </c>
      <c r="B13" s="409" t="s">
        <v>525</v>
      </c>
      <c r="C13" s="693">
        <v>78193.179999999993</v>
      </c>
      <c r="D13" s="407"/>
      <c r="F13" s="701"/>
    </row>
    <row r="14" spans="1:6">
      <c r="A14" s="385">
        <v>8</v>
      </c>
      <c r="B14" s="409" t="s">
        <v>523</v>
      </c>
      <c r="C14" s="693"/>
      <c r="D14" s="385"/>
    </row>
    <row r="15" spans="1:6">
      <c r="A15" s="385">
        <v>9</v>
      </c>
      <c r="B15" s="409" t="s">
        <v>524</v>
      </c>
      <c r="C15" s="693"/>
      <c r="D15" s="385"/>
    </row>
    <row r="16" spans="1:6">
      <c r="A16" s="385">
        <v>10</v>
      </c>
      <c r="B16" s="409" t="s">
        <v>526</v>
      </c>
      <c r="C16" s="693">
        <v>44750.969299339005</v>
      </c>
      <c r="D16" s="385"/>
      <c r="F16" s="701"/>
    </row>
    <row r="17" spans="1:6">
      <c r="A17" s="385">
        <v>11</v>
      </c>
      <c r="B17" s="409" t="s">
        <v>527</v>
      </c>
      <c r="C17" s="385"/>
      <c r="D17" s="407"/>
    </row>
    <row r="18" spans="1:6">
      <c r="A18" s="388">
        <v>12</v>
      </c>
      <c r="B18" s="408" t="s">
        <v>528</v>
      </c>
      <c r="C18" s="695">
        <f>C7+C8+C9-C10</f>
        <v>10330517.437409244</v>
      </c>
      <c r="D18" s="407"/>
      <c r="F18" s="701"/>
    </row>
    <row r="21" spans="1:6">
      <c r="B21" s="302"/>
    </row>
    <row r="22" spans="1:6">
      <c r="B22" s="302"/>
    </row>
    <row r="23" spans="1:6">
      <c r="B23" s="304"/>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28"/>
  <sheetViews>
    <sheetView showGridLines="0" zoomScale="80" zoomScaleNormal="80" workbookViewId="0">
      <selection activeCell="D32" sqref="D32"/>
    </sheetView>
  </sheetViews>
  <sheetFormatPr defaultColWidth="9.33203125" defaultRowHeight="12"/>
  <cols>
    <col min="1" max="1" width="11.6640625" style="395" bestFit="1" customWidth="1"/>
    <col min="2" max="2" width="63.88671875" style="395" customWidth="1"/>
    <col min="3" max="3" width="15.5546875" style="395" customWidth="1"/>
    <col min="4" max="18" width="22.33203125" style="395" customWidth="1"/>
    <col min="19" max="19" width="23.33203125" style="395" bestFit="1" customWidth="1"/>
    <col min="20" max="26" width="22.33203125" style="395" customWidth="1"/>
    <col min="27" max="27" width="23.33203125" style="395" bestFit="1" customWidth="1"/>
    <col min="28" max="28" width="20" style="395" customWidth="1"/>
    <col min="29" max="16384" width="9.33203125" style="395"/>
  </cols>
  <sheetData>
    <row r="1" spans="1:28" ht="13.8">
      <c r="A1" s="302" t="s">
        <v>97</v>
      </c>
      <c r="B1" s="222" t="str">
        <f>Info!C2</f>
        <v>სს სილქ ბანკი</v>
      </c>
    </row>
    <row r="2" spans="1:28">
      <c r="A2" s="302" t="s">
        <v>98</v>
      </c>
      <c r="B2" s="696">
        <f>'1. key ratios'!B2</f>
        <v>46203</v>
      </c>
      <c r="C2" s="396"/>
    </row>
    <row r="3" spans="1:28">
      <c r="A3" s="304" t="s">
        <v>529</v>
      </c>
    </row>
    <row r="5" spans="1:28" ht="15" customHeight="1">
      <c r="A5" s="858" t="s">
        <v>862</v>
      </c>
      <c r="B5" s="859"/>
      <c r="C5" s="850" t="s">
        <v>861</v>
      </c>
      <c r="D5" s="864"/>
      <c r="E5" s="864"/>
      <c r="F5" s="864"/>
      <c r="G5" s="864"/>
      <c r="H5" s="864"/>
      <c r="I5" s="864"/>
      <c r="J5" s="864"/>
      <c r="K5" s="864"/>
      <c r="L5" s="864"/>
      <c r="M5" s="864"/>
      <c r="N5" s="864"/>
      <c r="O5" s="864"/>
      <c r="P5" s="864"/>
      <c r="Q5" s="864"/>
      <c r="R5" s="864"/>
      <c r="S5" s="864"/>
      <c r="T5" s="421"/>
      <c r="U5" s="421"/>
      <c r="V5" s="421"/>
      <c r="W5" s="421"/>
      <c r="X5" s="421"/>
      <c r="Y5" s="421"/>
      <c r="Z5" s="421"/>
      <c r="AA5" s="420"/>
      <c r="AB5" s="413"/>
    </row>
    <row r="6" spans="1:28">
      <c r="A6" s="860"/>
      <c r="B6" s="861"/>
      <c r="C6" s="865" t="s">
        <v>66</v>
      </c>
      <c r="D6" s="867" t="s">
        <v>860</v>
      </c>
      <c r="E6" s="867"/>
      <c r="F6" s="867"/>
      <c r="G6" s="867"/>
      <c r="H6" s="868" t="s">
        <v>859</v>
      </c>
      <c r="I6" s="869"/>
      <c r="J6" s="869"/>
      <c r="K6" s="870"/>
      <c r="L6" s="418"/>
      <c r="M6" s="871" t="s">
        <v>858</v>
      </c>
      <c r="N6" s="871"/>
      <c r="O6" s="871"/>
      <c r="P6" s="871"/>
      <c r="Q6" s="871"/>
      <c r="R6" s="871"/>
      <c r="S6" s="848"/>
      <c r="T6" s="419"/>
      <c r="U6" s="851" t="s">
        <v>857</v>
      </c>
      <c r="V6" s="851"/>
      <c r="W6" s="851"/>
      <c r="X6" s="851"/>
      <c r="Y6" s="851"/>
      <c r="Z6" s="851"/>
      <c r="AA6" s="849"/>
      <c r="AB6" s="418"/>
    </row>
    <row r="7" spans="1:28" ht="24">
      <c r="A7" s="862"/>
      <c r="B7" s="863"/>
      <c r="C7" s="866"/>
      <c r="D7" s="417"/>
      <c r="E7" s="392" t="s">
        <v>530</v>
      </c>
      <c r="F7" s="392" t="s">
        <v>855</v>
      </c>
      <c r="G7" s="392" t="s">
        <v>856</v>
      </c>
      <c r="H7" s="416"/>
      <c r="I7" s="392" t="s">
        <v>530</v>
      </c>
      <c r="J7" s="392" t="s">
        <v>855</v>
      </c>
      <c r="K7" s="392" t="s">
        <v>856</v>
      </c>
      <c r="L7" s="415"/>
      <c r="M7" s="392" t="s">
        <v>530</v>
      </c>
      <c r="N7" s="392" t="s">
        <v>855</v>
      </c>
      <c r="O7" s="392" t="s">
        <v>854</v>
      </c>
      <c r="P7" s="392" t="s">
        <v>853</v>
      </c>
      <c r="Q7" s="392" t="s">
        <v>852</v>
      </c>
      <c r="R7" s="392" t="s">
        <v>851</v>
      </c>
      <c r="S7" s="392" t="s">
        <v>850</v>
      </c>
      <c r="T7" s="414"/>
      <c r="U7" s="392" t="s">
        <v>530</v>
      </c>
      <c r="V7" s="392" t="s">
        <v>855</v>
      </c>
      <c r="W7" s="392" t="s">
        <v>854</v>
      </c>
      <c r="X7" s="392" t="s">
        <v>853</v>
      </c>
      <c r="Y7" s="392" t="s">
        <v>852</v>
      </c>
      <c r="Z7" s="392" t="s">
        <v>851</v>
      </c>
      <c r="AA7" s="392" t="s">
        <v>850</v>
      </c>
      <c r="AB7" s="413"/>
    </row>
    <row r="8" spans="1:28">
      <c r="A8" s="412">
        <v>1</v>
      </c>
      <c r="B8" s="388" t="s">
        <v>531</v>
      </c>
      <c r="C8" s="695">
        <v>147655690.07795128</v>
      </c>
      <c r="D8" s="693">
        <v>129172984.84766656</v>
      </c>
      <c r="E8" s="693">
        <v>4172018.778522301</v>
      </c>
      <c r="F8" s="693">
        <v>0</v>
      </c>
      <c r="G8" s="693">
        <v>0</v>
      </c>
      <c r="H8" s="693">
        <v>8152187.7971715592</v>
      </c>
      <c r="I8" s="693">
        <v>1606928.6045499626</v>
      </c>
      <c r="J8" s="693">
        <v>3105384.4072323935</v>
      </c>
      <c r="K8" s="693">
        <v>0</v>
      </c>
      <c r="L8" s="693">
        <v>10330517.433113145</v>
      </c>
      <c r="M8" s="693">
        <v>171628.21698279271</v>
      </c>
      <c r="N8" s="693">
        <v>125450.32969413529</v>
      </c>
      <c r="O8" s="693">
        <v>4512311.8309880747</v>
      </c>
      <c r="P8" s="693">
        <v>3425990.0162483458</v>
      </c>
      <c r="Q8" s="693">
        <v>1678091.7984888921</v>
      </c>
      <c r="R8" s="693">
        <v>0</v>
      </c>
      <c r="S8" s="693">
        <v>0</v>
      </c>
      <c r="T8" s="693">
        <v>0</v>
      </c>
      <c r="U8" s="693">
        <v>0</v>
      </c>
      <c r="V8" s="693">
        <v>0</v>
      </c>
      <c r="W8" s="693">
        <v>0</v>
      </c>
      <c r="X8" s="693">
        <v>0</v>
      </c>
      <c r="Y8" s="693">
        <v>0</v>
      </c>
      <c r="Z8" s="693">
        <v>0</v>
      </c>
      <c r="AA8" s="693">
        <v>0</v>
      </c>
    </row>
    <row r="9" spans="1:28">
      <c r="A9" s="385">
        <v>1.1000000000000001</v>
      </c>
      <c r="B9" s="402" t="s">
        <v>532</v>
      </c>
      <c r="C9" s="702">
        <v>0</v>
      </c>
      <c r="D9" s="693"/>
      <c r="E9" s="693"/>
      <c r="F9" s="693"/>
      <c r="G9" s="693"/>
      <c r="H9" s="693"/>
      <c r="I9" s="693"/>
      <c r="J9" s="693"/>
      <c r="K9" s="693"/>
      <c r="L9" s="693"/>
      <c r="M9" s="693"/>
      <c r="N9" s="693"/>
      <c r="O9" s="693"/>
      <c r="P9" s="693"/>
      <c r="Q9" s="693"/>
      <c r="R9" s="693"/>
      <c r="S9" s="693"/>
      <c r="T9" s="693"/>
      <c r="U9" s="693"/>
      <c r="V9" s="693"/>
      <c r="W9" s="693"/>
      <c r="X9" s="693"/>
      <c r="Y9" s="693"/>
      <c r="Z9" s="693"/>
      <c r="AA9" s="693"/>
    </row>
    <row r="10" spans="1:28">
      <c r="A10" s="385">
        <v>1.2</v>
      </c>
      <c r="B10" s="402" t="s">
        <v>533</v>
      </c>
      <c r="C10" s="702">
        <v>0</v>
      </c>
      <c r="D10" s="693"/>
      <c r="E10" s="693"/>
      <c r="F10" s="693"/>
      <c r="G10" s="693"/>
      <c r="H10" s="693"/>
      <c r="I10" s="693"/>
      <c r="J10" s="693"/>
      <c r="K10" s="693"/>
      <c r="L10" s="693"/>
      <c r="M10" s="693"/>
      <c r="N10" s="693"/>
      <c r="O10" s="693"/>
      <c r="P10" s="693"/>
      <c r="Q10" s="693"/>
      <c r="R10" s="693"/>
      <c r="S10" s="693"/>
      <c r="T10" s="693"/>
      <c r="U10" s="693"/>
      <c r="V10" s="693"/>
      <c r="W10" s="693"/>
      <c r="X10" s="693"/>
      <c r="Y10" s="693"/>
      <c r="Z10" s="693"/>
      <c r="AA10" s="693"/>
    </row>
    <row r="11" spans="1:28">
      <c r="A11" s="385">
        <v>1.3</v>
      </c>
      <c r="B11" s="402" t="s">
        <v>534</v>
      </c>
      <c r="C11" s="702">
        <v>0</v>
      </c>
      <c r="D11" s="693"/>
      <c r="E11" s="693"/>
      <c r="F11" s="693"/>
      <c r="G11" s="693"/>
      <c r="H11" s="693"/>
      <c r="I11" s="693"/>
      <c r="J11" s="693"/>
      <c r="K11" s="693"/>
      <c r="L11" s="693"/>
      <c r="M11" s="693"/>
      <c r="N11" s="693"/>
      <c r="O11" s="693"/>
      <c r="P11" s="693"/>
      <c r="Q11" s="693"/>
      <c r="R11" s="693"/>
      <c r="S11" s="693"/>
      <c r="T11" s="693"/>
      <c r="U11" s="693"/>
      <c r="V11" s="693"/>
      <c r="W11" s="693"/>
      <c r="X11" s="693"/>
      <c r="Y11" s="693"/>
      <c r="Z11" s="693"/>
      <c r="AA11" s="693"/>
    </row>
    <row r="12" spans="1:28">
      <c r="A12" s="385">
        <v>1.4</v>
      </c>
      <c r="B12" s="402" t="s">
        <v>535</v>
      </c>
      <c r="C12" s="702">
        <v>0</v>
      </c>
      <c r="D12" s="693"/>
      <c r="E12" s="693"/>
      <c r="F12" s="693"/>
      <c r="G12" s="693"/>
      <c r="H12" s="693"/>
      <c r="I12" s="693"/>
      <c r="J12" s="693"/>
      <c r="K12" s="693"/>
      <c r="L12" s="693"/>
      <c r="M12" s="693"/>
      <c r="N12" s="693"/>
      <c r="O12" s="693"/>
      <c r="P12" s="693"/>
      <c r="Q12" s="693"/>
      <c r="R12" s="693"/>
      <c r="S12" s="693"/>
      <c r="T12" s="693"/>
      <c r="U12" s="693"/>
      <c r="V12" s="693"/>
      <c r="W12" s="693"/>
      <c r="X12" s="693"/>
      <c r="Y12" s="693"/>
      <c r="Z12" s="693"/>
      <c r="AA12" s="693"/>
    </row>
    <row r="13" spans="1:28">
      <c r="A13" s="385">
        <v>1.5</v>
      </c>
      <c r="B13" s="402" t="s">
        <v>536</v>
      </c>
      <c r="C13" s="702">
        <v>55159117.073920712</v>
      </c>
      <c r="D13" s="693">
        <v>45160708.225054555</v>
      </c>
      <c r="E13" s="693">
        <v>2076595.7343217628</v>
      </c>
      <c r="F13" s="693">
        <v>0</v>
      </c>
      <c r="G13" s="693">
        <v>0</v>
      </c>
      <c r="H13" s="693">
        <v>4224463.7154287528</v>
      </c>
      <c r="I13" s="693">
        <v>1203082.4679523292</v>
      </c>
      <c r="J13" s="693">
        <v>844528.13161897706</v>
      </c>
      <c r="K13" s="693">
        <v>0</v>
      </c>
      <c r="L13" s="693">
        <v>5773945.1334374007</v>
      </c>
      <c r="M13" s="693">
        <v>13501.811258854621</v>
      </c>
      <c r="N13" s="693">
        <v>59446.21</v>
      </c>
      <c r="O13" s="693">
        <v>2958521.7519229231</v>
      </c>
      <c r="P13" s="693">
        <v>1842655.502494087</v>
      </c>
      <c r="Q13" s="693">
        <v>790119.25979301007</v>
      </c>
      <c r="R13" s="693">
        <v>0</v>
      </c>
      <c r="S13" s="693">
        <v>0</v>
      </c>
      <c r="T13" s="693"/>
      <c r="U13" s="693"/>
      <c r="V13" s="693"/>
      <c r="W13" s="693"/>
      <c r="X13" s="693"/>
      <c r="Y13" s="693"/>
      <c r="Z13" s="693"/>
      <c r="AA13" s="693"/>
    </row>
    <row r="14" spans="1:28">
      <c r="A14" s="385">
        <v>1.6</v>
      </c>
      <c r="B14" s="402" t="s">
        <v>537</v>
      </c>
      <c r="C14" s="702">
        <v>92496573.00403057</v>
      </c>
      <c r="D14" s="693">
        <v>84012276.622612014</v>
      </c>
      <c r="E14" s="693">
        <v>2095423.0442005382</v>
      </c>
      <c r="F14" s="693">
        <v>0</v>
      </c>
      <c r="G14" s="693">
        <v>0</v>
      </c>
      <c r="H14" s="693">
        <v>3927724.0817428068</v>
      </c>
      <c r="I14" s="693">
        <v>403846.13659763342</v>
      </c>
      <c r="J14" s="693">
        <v>2260856.2756134165</v>
      </c>
      <c r="K14" s="693">
        <v>0</v>
      </c>
      <c r="L14" s="693">
        <v>4556572.299675744</v>
      </c>
      <c r="M14" s="693">
        <v>158126.40572393811</v>
      </c>
      <c r="N14" s="693">
        <v>66004.119694135297</v>
      </c>
      <c r="O14" s="693">
        <v>1553790.0790651517</v>
      </c>
      <c r="P14" s="693">
        <v>1583334.5137542589</v>
      </c>
      <c r="Q14" s="693">
        <v>887972.53869588196</v>
      </c>
      <c r="R14" s="693">
        <v>0</v>
      </c>
      <c r="S14" s="693">
        <v>0</v>
      </c>
      <c r="T14" s="693"/>
      <c r="U14" s="693"/>
      <c r="V14" s="693"/>
      <c r="W14" s="693"/>
      <c r="X14" s="693"/>
      <c r="Y14" s="693"/>
      <c r="Z14" s="693"/>
      <c r="AA14" s="693"/>
    </row>
    <row r="15" spans="1:28">
      <c r="A15" s="412">
        <v>2</v>
      </c>
      <c r="B15" s="388" t="s">
        <v>538</v>
      </c>
      <c r="C15" s="695">
        <v>17357819.109999999</v>
      </c>
      <c r="D15" s="693">
        <v>17357819.109999999</v>
      </c>
      <c r="E15" s="693"/>
      <c r="F15" s="693"/>
      <c r="G15" s="693"/>
      <c r="H15" s="693"/>
      <c r="I15" s="693"/>
      <c r="J15" s="693"/>
      <c r="K15" s="693"/>
      <c r="L15" s="693"/>
      <c r="M15" s="693"/>
      <c r="N15" s="693"/>
      <c r="O15" s="693"/>
      <c r="P15" s="693"/>
      <c r="Q15" s="693"/>
      <c r="R15" s="693"/>
      <c r="S15" s="693"/>
      <c r="T15" s="693"/>
      <c r="U15" s="693"/>
      <c r="V15" s="693"/>
      <c r="W15" s="693"/>
      <c r="X15" s="693"/>
      <c r="Y15" s="693"/>
      <c r="Z15" s="693"/>
      <c r="AA15" s="693"/>
    </row>
    <row r="16" spans="1:28">
      <c r="A16" s="385">
        <v>2.1</v>
      </c>
      <c r="B16" s="402" t="s">
        <v>532</v>
      </c>
      <c r="C16" s="702"/>
      <c r="D16" s="693"/>
      <c r="E16" s="693"/>
      <c r="F16" s="693"/>
      <c r="G16" s="693"/>
      <c r="H16" s="693"/>
      <c r="I16" s="693"/>
      <c r="J16" s="693"/>
      <c r="K16" s="693"/>
      <c r="L16" s="693"/>
      <c r="M16" s="693"/>
      <c r="N16" s="693"/>
      <c r="O16" s="693"/>
      <c r="P16" s="693"/>
      <c r="Q16" s="693"/>
      <c r="R16" s="693"/>
      <c r="S16" s="693"/>
      <c r="T16" s="693"/>
      <c r="U16" s="693"/>
      <c r="V16" s="693"/>
      <c r="W16" s="693"/>
      <c r="X16" s="693"/>
      <c r="Y16" s="693"/>
      <c r="Z16" s="693"/>
      <c r="AA16" s="693"/>
    </row>
    <row r="17" spans="1:27">
      <c r="A17" s="385">
        <v>2.2000000000000002</v>
      </c>
      <c r="B17" s="402" t="s">
        <v>533</v>
      </c>
      <c r="C17" s="702">
        <v>17357819.109999999</v>
      </c>
      <c r="D17" s="693">
        <v>17357819.109999999</v>
      </c>
      <c r="E17" s="693"/>
      <c r="F17" s="693"/>
      <c r="G17" s="693"/>
      <c r="H17" s="693"/>
      <c r="I17" s="693"/>
      <c r="J17" s="693"/>
      <c r="K17" s="693"/>
      <c r="L17" s="693"/>
      <c r="M17" s="693"/>
      <c r="N17" s="693"/>
      <c r="O17" s="693"/>
      <c r="P17" s="693"/>
      <c r="Q17" s="693"/>
      <c r="R17" s="693"/>
      <c r="S17" s="693"/>
      <c r="T17" s="693"/>
      <c r="U17" s="693"/>
      <c r="V17" s="693"/>
      <c r="W17" s="693"/>
      <c r="X17" s="693"/>
      <c r="Y17" s="693"/>
      <c r="Z17" s="693"/>
      <c r="AA17" s="693"/>
    </row>
    <row r="18" spans="1:27">
      <c r="A18" s="385">
        <v>2.2999999999999998</v>
      </c>
      <c r="B18" s="402" t="s">
        <v>534</v>
      </c>
      <c r="C18" s="702"/>
      <c r="D18" s="693"/>
      <c r="E18" s="693"/>
      <c r="F18" s="693"/>
      <c r="G18" s="693"/>
      <c r="H18" s="693"/>
      <c r="I18" s="693"/>
      <c r="J18" s="693"/>
      <c r="K18" s="693"/>
      <c r="L18" s="693"/>
      <c r="M18" s="693"/>
      <c r="N18" s="693"/>
      <c r="O18" s="693"/>
      <c r="P18" s="693"/>
      <c r="Q18" s="693"/>
      <c r="R18" s="693"/>
      <c r="S18" s="693"/>
      <c r="T18" s="693"/>
      <c r="U18" s="693"/>
      <c r="V18" s="693"/>
      <c r="W18" s="693"/>
      <c r="X18" s="693"/>
      <c r="Y18" s="693"/>
      <c r="Z18" s="693"/>
      <c r="AA18" s="693"/>
    </row>
    <row r="19" spans="1:27">
      <c r="A19" s="385">
        <v>2.4</v>
      </c>
      <c r="B19" s="402" t="s">
        <v>535</v>
      </c>
      <c r="C19" s="702"/>
      <c r="D19" s="693"/>
      <c r="E19" s="693"/>
      <c r="F19" s="693"/>
      <c r="G19" s="693"/>
      <c r="H19" s="693"/>
      <c r="I19" s="693"/>
      <c r="J19" s="693"/>
      <c r="K19" s="693"/>
      <c r="L19" s="693"/>
      <c r="M19" s="693"/>
      <c r="N19" s="693"/>
      <c r="O19" s="693"/>
      <c r="P19" s="693"/>
      <c r="Q19" s="693"/>
      <c r="R19" s="693"/>
      <c r="S19" s="693"/>
      <c r="T19" s="693"/>
      <c r="U19" s="693"/>
      <c r="V19" s="693"/>
      <c r="W19" s="693"/>
      <c r="X19" s="693"/>
      <c r="Y19" s="693"/>
      <c r="Z19" s="693"/>
      <c r="AA19" s="693"/>
    </row>
    <row r="20" spans="1:27">
      <c r="A20" s="385">
        <v>2.5</v>
      </c>
      <c r="B20" s="402" t="s">
        <v>536</v>
      </c>
      <c r="C20" s="702"/>
      <c r="D20" s="693"/>
      <c r="E20" s="693"/>
      <c r="F20" s="693"/>
      <c r="G20" s="693"/>
      <c r="H20" s="693"/>
      <c r="I20" s="693"/>
      <c r="J20" s="693"/>
      <c r="K20" s="693"/>
      <c r="L20" s="693"/>
      <c r="M20" s="693"/>
      <c r="N20" s="693"/>
      <c r="O20" s="693"/>
      <c r="P20" s="693"/>
      <c r="Q20" s="693"/>
      <c r="R20" s="693"/>
      <c r="S20" s="693"/>
      <c r="T20" s="693"/>
      <c r="U20" s="693"/>
      <c r="V20" s="693"/>
      <c r="W20" s="693"/>
      <c r="X20" s="693"/>
      <c r="Y20" s="693"/>
      <c r="Z20" s="693"/>
      <c r="AA20" s="693"/>
    </row>
    <row r="21" spans="1:27">
      <c r="A21" s="385">
        <v>2.6</v>
      </c>
      <c r="B21" s="402" t="s">
        <v>537</v>
      </c>
      <c r="C21" s="702"/>
      <c r="D21" s="693"/>
      <c r="E21" s="693"/>
      <c r="F21" s="693"/>
      <c r="G21" s="693"/>
      <c r="H21" s="693"/>
      <c r="I21" s="693"/>
      <c r="J21" s="693"/>
      <c r="K21" s="693"/>
      <c r="L21" s="693"/>
      <c r="M21" s="693"/>
      <c r="N21" s="693"/>
      <c r="O21" s="693"/>
      <c r="P21" s="693"/>
      <c r="Q21" s="693"/>
      <c r="R21" s="693"/>
      <c r="S21" s="693"/>
      <c r="T21" s="693"/>
      <c r="U21" s="693"/>
      <c r="V21" s="693"/>
      <c r="W21" s="693"/>
      <c r="X21" s="693"/>
      <c r="Y21" s="693"/>
      <c r="Z21" s="693"/>
      <c r="AA21" s="693"/>
    </row>
    <row r="22" spans="1:27">
      <c r="A22" s="412">
        <v>3</v>
      </c>
      <c r="B22" s="388" t="s">
        <v>539</v>
      </c>
      <c r="C22" s="695">
        <v>40813298.960000001</v>
      </c>
      <c r="D22" s="693">
        <v>523997.5</v>
      </c>
      <c r="E22" s="411"/>
      <c r="F22" s="411"/>
      <c r="G22" s="411"/>
      <c r="H22" s="388"/>
      <c r="I22" s="411"/>
      <c r="J22" s="411"/>
      <c r="K22" s="411"/>
      <c r="L22" s="388"/>
      <c r="M22" s="411"/>
      <c r="N22" s="411"/>
      <c r="O22" s="411"/>
      <c r="P22" s="411"/>
      <c r="Q22" s="411"/>
      <c r="R22" s="411"/>
      <c r="S22" s="411"/>
      <c r="T22" s="388"/>
      <c r="U22" s="411"/>
      <c r="V22" s="411"/>
      <c r="W22" s="411"/>
      <c r="X22" s="411"/>
      <c r="Y22" s="411"/>
      <c r="Z22" s="411"/>
      <c r="AA22" s="411"/>
    </row>
    <row r="23" spans="1:27">
      <c r="A23" s="385">
        <v>3.1</v>
      </c>
      <c r="B23" s="402" t="s">
        <v>532</v>
      </c>
      <c r="C23" s="702"/>
      <c r="D23" s="693"/>
      <c r="E23" s="411"/>
      <c r="F23" s="411"/>
      <c r="G23" s="411"/>
      <c r="H23" s="388"/>
      <c r="I23" s="411"/>
      <c r="J23" s="411"/>
      <c r="K23" s="411"/>
      <c r="L23" s="388"/>
      <c r="M23" s="411"/>
      <c r="N23" s="411"/>
      <c r="O23" s="411"/>
      <c r="P23" s="411"/>
      <c r="Q23" s="411"/>
      <c r="R23" s="411"/>
      <c r="S23" s="411"/>
      <c r="T23" s="388"/>
      <c r="U23" s="411"/>
      <c r="V23" s="411"/>
      <c r="W23" s="411"/>
      <c r="X23" s="411"/>
      <c r="Y23" s="411"/>
      <c r="Z23" s="411"/>
      <c r="AA23" s="411"/>
    </row>
    <row r="24" spans="1:27">
      <c r="A24" s="385">
        <v>3.2</v>
      </c>
      <c r="B24" s="402" t="s">
        <v>533</v>
      </c>
      <c r="C24" s="702"/>
      <c r="D24" s="693"/>
      <c r="E24" s="411"/>
      <c r="F24" s="411"/>
      <c r="G24" s="411"/>
      <c r="H24" s="388"/>
      <c r="I24" s="411"/>
      <c r="J24" s="411"/>
      <c r="K24" s="411"/>
      <c r="L24" s="388"/>
      <c r="M24" s="411"/>
      <c r="N24" s="411"/>
      <c r="O24" s="411"/>
      <c r="P24" s="411"/>
      <c r="Q24" s="411"/>
      <c r="R24" s="411"/>
      <c r="S24" s="411"/>
      <c r="T24" s="388"/>
      <c r="U24" s="411"/>
      <c r="V24" s="411"/>
      <c r="W24" s="411"/>
      <c r="X24" s="411"/>
      <c r="Y24" s="411"/>
      <c r="Z24" s="411"/>
      <c r="AA24" s="411"/>
    </row>
    <row r="25" spans="1:27">
      <c r="A25" s="385">
        <v>3.3</v>
      </c>
      <c r="B25" s="402" t="s">
        <v>534</v>
      </c>
      <c r="C25" s="702"/>
      <c r="D25" s="693"/>
      <c r="E25" s="411"/>
      <c r="F25" s="411"/>
      <c r="G25" s="411"/>
      <c r="H25" s="388"/>
      <c r="I25" s="411"/>
      <c r="J25" s="411"/>
      <c r="K25" s="411"/>
      <c r="L25" s="388"/>
      <c r="M25" s="411"/>
      <c r="N25" s="411"/>
      <c r="O25" s="411"/>
      <c r="P25" s="411"/>
      <c r="Q25" s="411"/>
      <c r="R25" s="411"/>
      <c r="S25" s="411"/>
      <c r="T25" s="388"/>
      <c r="U25" s="411"/>
      <c r="V25" s="411"/>
      <c r="W25" s="411"/>
      <c r="X25" s="411"/>
      <c r="Y25" s="411"/>
      <c r="Z25" s="411"/>
      <c r="AA25" s="411"/>
    </row>
    <row r="26" spans="1:27">
      <c r="A26" s="385">
        <v>3.4</v>
      </c>
      <c r="B26" s="402" t="s">
        <v>535</v>
      </c>
      <c r="C26" s="702"/>
      <c r="D26" s="693"/>
      <c r="E26" s="411"/>
      <c r="F26" s="411"/>
      <c r="G26" s="411"/>
      <c r="H26" s="388"/>
      <c r="I26" s="411"/>
      <c r="J26" s="411"/>
      <c r="K26" s="411"/>
      <c r="L26" s="388"/>
      <c r="M26" s="411"/>
      <c r="N26" s="411"/>
      <c r="O26" s="411"/>
      <c r="P26" s="411"/>
      <c r="Q26" s="411"/>
      <c r="R26" s="411"/>
      <c r="S26" s="411"/>
      <c r="T26" s="388"/>
      <c r="U26" s="411"/>
      <c r="V26" s="411"/>
      <c r="W26" s="411"/>
      <c r="X26" s="411"/>
      <c r="Y26" s="411"/>
      <c r="Z26" s="411"/>
      <c r="AA26" s="411"/>
    </row>
    <row r="27" spans="1:27">
      <c r="A27" s="385">
        <v>3.5</v>
      </c>
      <c r="B27" s="402" t="s">
        <v>536</v>
      </c>
      <c r="C27" s="702">
        <v>523997.5</v>
      </c>
      <c r="D27" s="693">
        <v>523997.5</v>
      </c>
      <c r="E27" s="411"/>
      <c r="F27" s="411"/>
      <c r="G27" s="411"/>
      <c r="H27" s="388"/>
      <c r="I27" s="411"/>
      <c r="J27" s="411"/>
      <c r="K27" s="411"/>
      <c r="L27" s="388"/>
      <c r="M27" s="411"/>
      <c r="N27" s="411"/>
      <c r="O27" s="411"/>
      <c r="P27" s="411"/>
      <c r="Q27" s="411"/>
      <c r="R27" s="411"/>
      <c r="S27" s="411"/>
      <c r="T27" s="388"/>
      <c r="U27" s="411"/>
      <c r="V27" s="411"/>
      <c r="W27" s="411"/>
      <c r="X27" s="411"/>
      <c r="Y27" s="411"/>
      <c r="Z27" s="411"/>
      <c r="AA27" s="411"/>
    </row>
    <row r="28" spans="1:27">
      <c r="A28" s="385">
        <v>3.6</v>
      </c>
      <c r="B28" s="402" t="s">
        <v>537</v>
      </c>
      <c r="C28" s="702">
        <v>40289301.460000001</v>
      </c>
      <c r="D28" s="695"/>
      <c r="E28" s="411"/>
      <c r="F28" s="411"/>
      <c r="G28" s="411"/>
      <c r="H28" s="388"/>
      <c r="I28" s="411"/>
      <c r="J28" s="411"/>
      <c r="K28" s="411"/>
      <c r="L28" s="388"/>
      <c r="M28" s="411"/>
      <c r="N28" s="411"/>
      <c r="O28" s="411"/>
      <c r="P28" s="411"/>
      <c r="Q28" s="411"/>
      <c r="R28" s="411"/>
      <c r="S28" s="411"/>
      <c r="T28" s="388"/>
      <c r="U28" s="411"/>
      <c r="V28" s="411"/>
      <c r="W28" s="411"/>
      <c r="X28" s="411"/>
      <c r="Y28" s="411"/>
      <c r="Z28" s="411"/>
      <c r="AA28" s="411"/>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22"/>
  <sheetViews>
    <sheetView showGridLines="0" zoomScale="80" zoomScaleNormal="80" workbookViewId="0">
      <selection activeCell="B29" sqref="B29"/>
    </sheetView>
  </sheetViews>
  <sheetFormatPr defaultColWidth="9.33203125" defaultRowHeight="12"/>
  <cols>
    <col min="1" max="1" width="11.6640625" style="395" bestFit="1" customWidth="1"/>
    <col min="2" max="2" width="90.33203125" style="395" bestFit="1" customWidth="1"/>
    <col min="3" max="3" width="20.33203125" style="395" customWidth="1"/>
    <col min="4" max="4" width="22.33203125" style="395" customWidth="1"/>
    <col min="5" max="7" width="17.109375" style="395" customWidth="1"/>
    <col min="8" max="8" width="22.33203125" style="395" customWidth="1"/>
    <col min="9" max="10" width="17.109375" style="395" customWidth="1"/>
    <col min="11" max="27" width="22.33203125" style="395" customWidth="1"/>
    <col min="28" max="16384" width="9.33203125" style="395"/>
  </cols>
  <sheetData>
    <row r="1" spans="1:27" ht="13.8">
      <c r="A1" s="302" t="s">
        <v>97</v>
      </c>
      <c r="B1" s="222" t="str">
        <f>Info!C2</f>
        <v>სს სილქ ბანკი</v>
      </c>
    </row>
    <row r="2" spans="1:27">
      <c r="A2" s="302" t="s">
        <v>98</v>
      </c>
      <c r="B2" s="696">
        <f>'1. key ratios'!B2</f>
        <v>46203</v>
      </c>
    </row>
    <row r="3" spans="1:27">
      <c r="A3" s="304" t="s">
        <v>540</v>
      </c>
      <c r="C3" s="397"/>
    </row>
    <row r="4" spans="1:27" ht="12.6" thickBot="1">
      <c r="A4" s="304"/>
      <c r="B4" s="397"/>
      <c r="C4" s="397"/>
    </row>
    <row r="5" spans="1:27" ht="13.5" customHeight="1">
      <c r="A5" s="876" t="s">
        <v>869</v>
      </c>
      <c r="B5" s="877"/>
      <c r="C5" s="873" t="s">
        <v>541</v>
      </c>
      <c r="D5" s="874"/>
      <c r="E5" s="874"/>
      <c r="F5" s="874"/>
      <c r="G5" s="874"/>
      <c r="H5" s="874"/>
      <c r="I5" s="874"/>
      <c r="J5" s="874"/>
      <c r="K5" s="874"/>
      <c r="L5" s="874"/>
      <c r="M5" s="874"/>
      <c r="N5" s="874"/>
      <c r="O5" s="874"/>
      <c r="P5" s="874"/>
      <c r="Q5" s="874"/>
      <c r="R5" s="874"/>
      <c r="S5" s="874"/>
      <c r="T5" s="874"/>
      <c r="U5" s="874"/>
      <c r="V5" s="874"/>
      <c r="W5" s="874"/>
      <c r="X5" s="874"/>
      <c r="Y5" s="874"/>
      <c r="Z5" s="874"/>
      <c r="AA5" s="875"/>
    </row>
    <row r="6" spans="1:27" ht="12" customHeight="1">
      <c r="A6" s="878"/>
      <c r="B6" s="879"/>
      <c r="C6" s="882" t="s">
        <v>66</v>
      </c>
      <c r="D6" s="847" t="s">
        <v>860</v>
      </c>
      <c r="E6" s="847"/>
      <c r="F6" s="847"/>
      <c r="G6" s="847"/>
      <c r="H6" s="868" t="s">
        <v>859</v>
      </c>
      <c r="I6" s="869"/>
      <c r="J6" s="869"/>
      <c r="K6" s="869"/>
      <c r="L6" s="419"/>
      <c r="M6" s="851" t="s">
        <v>858</v>
      </c>
      <c r="N6" s="851"/>
      <c r="O6" s="851"/>
      <c r="P6" s="851"/>
      <c r="Q6" s="851"/>
      <c r="R6" s="851"/>
      <c r="S6" s="849"/>
      <c r="T6" s="419"/>
      <c r="U6" s="851" t="s">
        <v>857</v>
      </c>
      <c r="V6" s="851"/>
      <c r="W6" s="851"/>
      <c r="X6" s="851"/>
      <c r="Y6" s="851"/>
      <c r="Z6" s="851"/>
      <c r="AA6" s="872"/>
    </row>
    <row r="7" spans="1:27" ht="36">
      <c r="A7" s="880"/>
      <c r="B7" s="881"/>
      <c r="C7" s="883"/>
      <c r="D7" s="417"/>
      <c r="E7" s="392" t="s">
        <v>530</v>
      </c>
      <c r="F7" s="392" t="s">
        <v>855</v>
      </c>
      <c r="G7" s="392" t="s">
        <v>856</v>
      </c>
      <c r="H7" s="396"/>
      <c r="I7" s="392" t="s">
        <v>530</v>
      </c>
      <c r="J7" s="392" t="s">
        <v>855</v>
      </c>
      <c r="K7" s="392" t="s">
        <v>856</v>
      </c>
      <c r="L7" s="414"/>
      <c r="M7" s="392" t="s">
        <v>530</v>
      </c>
      <c r="N7" s="392" t="s">
        <v>868</v>
      </c>
      <c r="O7" s="392" t="s">
        <v>867</v>
      </c>
      <c r="P7" s="392" t="s">
        <v>866</v>
      </c>
      <c r="Q7" s="392" t="s">
        <v>865</v>
      </c>
      <c r="R7" s="392" t="s">
        <v>864</v>
      </c>
      <c r="S7" s="392" t="s">
        <v>850</v>
      </c>
      <c r="T7" s="414"/>
      <c r="U7" s="392" t="s">
        <v>530</v>
      </c>
      <c r="V7" s="392" t="s">
        <v>868</v>
      </c>
      <c r="W7" s="392" t="s">
        <v>867</v>
      </c>
      <c r="X7" s="392" t="s">
        <v>866</v>
      </c>
      <c r="Y7" s="392" t="s">
        <v>865</v>
      </c>
      <c r="Z7" s="392" t="s">
        <v>864</v>
      </c>
      <c r="AA7" s="392" t="s">
        <v>850</v>
      </c>
    </row>
    <row r="8" spans="1:27">
      <c r="A8" s="440">
        <v>1</v>
      </c>
      <c r="B8" s="439" t="s">
        <v>531</v>
      </c>
      <c r="C8" s="703">
        <v>147655690.07795128</v>
      </c>
      <c r="D8" s="693">
        <v>129172984.84766656</v>
      </c>
      <c r="E8" s="693">
        <v>4172018.778522301</v>
      </c>
      <c r="F8" s="693">
        <v>0</v>
      </c>
      <c r="G8" s="693">
        <v>0</v>
      </c>
      <c r="H8" s="693">
        <v>8152187.7971715592</v>
      </c>
      <c r="I8" s="693">
        <v>1606928.6045499626</v>
      </c>
      <c r="J8" s="693">
        <v>3105384.4072323935</v>
      </c>
      <c r="K8" s="693">
        <v>0</v>
      </c>
      <c r="L8" s="693">
        <v>10330517.433113145</v>
      </c>
      <c r="M8" s="693">
        <v>171628.21698279271</v>
      </c>
      <c r="N8" s="693">
        <v>125450.32969413529</v>
      </c>
      <c r="O8" s="693">
        <v>4512311.8309880747</v>
      </c>
      <c r="P8" s="693">
        <v>3425990.0162483458</v>
      </c>
      <c r="Q8" s="693">
        <v>1678091.7984888921</v>
      </c>
      <c r="R8" s="693">
        <v>0</v>
      </c>
      <c r="S8" s="693">
        <v>0</v>
      </c>
      <c r="T8" s="693"/>
      <c r="U8" s="693"/>
      <c r="V8" s="693"/>
      <c r="W8" s="693"/>
      <c r="X8" s="693"/>
      <c r="Y8" s="693"/>
      <c r="Z8" s="693"/>
      <c r="AA8" s="704"/>
    </row>
    <row r="9" spans="1:27">
      <c r="A9" s="432">
        <v>1.1000000000000001</v>
      </c>
      <c r="B9" s="438" t="s">
        <v>542</v>
      </c>
      <c r="C9" s="705">
        <v>63968303.288418747</v>
      </c>
      <c r="D9" s="693">
        <v>53615952.39018739</v>
      </c>
      <c r="E9" s="693">
        <v>2248589.0652995487</v>
      </c>
      <c r="F9" s="693">
        <v>0</v>
      </c>
      <c r="G9" s="693">
        <v>0</v>
      </c>
      <c r="H9" s="693">
        <v>4999801.7225739006</v>
      </c>
      <c r="I9" s="693">
        <v>1160561.9650660441</v>
      </c>
      <c r="J9" s="693">
        <v>1110759.1781169262</v>
      </c>
      <c r="K9" s="693">
        <v>0</v>
      </c>
      <c r="L9" s="693">
        <v>5352549.1756574139</v>
      </c>
      <c r="M9" s="693">
        <v>67713.759999999995</v>
      </c>
      <c r="N9" s="693">
        <v>72787.058268309367</v>
      </c>
      <c r="O9" s="693">
        <v>2766197.7027478511</v>
      </c>
      <c r="P9" s="693">
        <v>1247142.11500872</v>
      </c>
      <c r="Q9" s="693">
        <v>1018483.9490526757</v>
      </c>
      <c r="R9" s="693">
        <v>0</v>
      </c>
      <c r="S9" s="693">
        <v>0</v>
      </c>
      <c r="T9" s="693"/>
      <c r="U9" s="693"/>
      <c r="V9" s="693"/>
      <c r="W9" s="693"/>
      <c r="X9" s="693"/>
      <c r="Y9" s="693"/>
      <c r="Z9" s="693"/>
      <c r="AA9" s="704"/>
    </row>
    <row r="10" spans="1:27">
      <c r="A10" s="436" t="s">
        <v>146</v>
      </c>
      <c r="B10" s="437" t="s">
        <v>543</v>
      </c>
      <c r="C10" s="706">
        <v>45938309.59754312</v>
      </c>
      <c r="D10" s="693">
        <v>36796925.561842717</v>
      </c>
      <c r="E10" s="693">
        <v>1710590.1102162504</v>
      </c>
      <c r="F10" s="693">
        <v>0</v>
      </c>
      <c r="G10" s="693">
        <v>0</v>
      </c>
      <c r="H10" s="693">
        <v>4155665.7515666615</v>
      </c>
      <c r="I10" s="693">
        <v>1129606.1970077031</v>
      </c>
      <c r="J10" s="693">
        <v>882949.97314853943</v>
      </c>
      <c r="K10" s="693">
        <v>0</v>
      </c>
      <c r="L10" s="693">
        <v>4985718.2841337286</v>
      </c>
      <c r="M10" s="693">
        <v>67713.759999999995</v>
      </c>
      <c r="N10" s="693">
        <v>59446.21</v>
      </c>
      <c r="O10" s="693">
        <v>2666972.5686853514</v>
      </c>
      <c r="P10" s="693">
        <v>1111089.641380524</v>
      </c>
      <c r="Q10" s="693">
        <v>989227.77348799398</v>
      </c>
      <c r="R10" s="693">
        <v>0</v>
      </c>
      <c r="S10" s="693">
        <v>0</v>
      </c>
      <c r="T10" s="693"/>
      <c r="U10" s="693"/>
      <c r="V10" s="693"/>
      <c r="W10" s="693"/>
      <c r="X10" s="693"/>
      <c r="Y10" s="693"/>
      <c r="Z10" s="693"/>
      <c r="AA10" s="704"/>
    </row>
    <row r="11" spans="1:27">
      <c r="A11" s="434" t="s">
        <v>544</v>
      </c>
      <c r="B11" s="435" t="s">
        <v>545</v>
      </c>
      <c r="C11" s="707">
        <v>26416111.412561476</v>
      </c>
      <c r="D11" s="693">
        <v>21777331.038016237</v>
      </c>
      <c r="E11" s="693">
        <v>0</v>
      </c>
      <c r="F11" s="693">
        <v>0</v>
      </c>
      <c r="G11" s="693">
        <v>0</v>
      </c>
      <c r="H11" s="693">
        <v>3214655.4175063162</v>
      </c>
      <c r="I11" s="693">
        <v>879002.81222556799</v>
      </c>
      <c r="J11" s="693">
        <v>506570.98387032893</v>
      </c>
      <c r="K11" s="693">
        <v>0</v>
      </c>
      <c r="L11" s="693">
        <v>1424124.9570389199</v>
      </c>
      <c r="M11" s="693">
        <v>67713.759999999995</v>
      </c>
      <c r="N11" s="693">
        <v>59446.21</v>
      </c>
      <c r="O11" s="693">
        <v>216468.88297106628</v>
      </c>
      <c r="P11" s="693">
        <v>0</v>
      </c>
      <c r="Q11" s="693">
        <v>989227.77348799398</v>
      </c>
      <c r="R11" s="693">
        <v>0</v>
      </c>
      <c r="S11" s="693">
        <v>0</v>
      </c>
      <c r="T11" s="693"/>
      <c r="U11" s="693"/>
      <c r="V11" s="693"/>
      <c r="W11" s="693"/>
      <c r="X11" s="693"/>
      <c r="Y11" s="693"/>
      <c r="Z11" s="693"/>
      <c r="AA11" s="704"/>
    </row>
    <row r="12" spans="1:27">
      <c r="A12" s="434" t="s">
        <v>546</v>
      </c>
      <c r="B12" s="435" t="s">
        <v>547</v>
      </c>
      <c r="C12" s="707">
        <v>11237105.702091597</v>
      </c>
      <c r="D12" s="693">
        <v>8634779.8189228736</v>
      </c>
      <c r="E12" s="693">
        <v>1649009.013614458</v>
      </c>
      <c r="F12" s="693">
        <v>0</v>
      </c>
      <c r="G12" s="693">
        <v>0</v>
      </c>
      <c r="H12" s="693">
        <v>151822.19745443683</v>
      </c>
      <c r="I12" s="693">
        <v>151822.19745443683</v>
      </c>
      <c r="J12" s="693">
        <v>0</v>
      </c>
      <c r="K12" s="693">
        <v>0</v>
      </c>
      <c r="L12" s="693">
        <v>2450503.6857142858</v>
      </c>
      <c r="M12" s="693">
        <v>0</v>
      </c>
      <c r="N12" s="693">
        <v>0</v>
      </c>
      <c r="O12" s="693">
        <v>2450503.6857142858</v>
      </c>
      <c r="P12" s="693">
        <v>0</v>
      </c>
      <c r="Q12" s="693">
        <v>0</v>
      </c>
      <c r="R12" s="693">
        <v>0</v>
      </c>
      <c r="S12" s="693">
        <v>0</v>
      </c>
      <c r="T12" s="693"/>
      <c r="U12" s="693"/>
      <c r="V12" s="693"/>
      <c r="W12" s="693"/>
      <c r="X12" s="693"/>
      <c r="Y12" s="693"/>
      <c r="Z12" s="693"/>
      <c r="AA12" s="704"/>
    </row>
    <row r="13" spans="1:27">
      <c r="A13" s="434" t="s">
        <v>548</v>
      </c>
      <c r="B13" s="435" t="s">
        <v>549</v>
      </c>
      <c r="C13" s="707">
        <v>5003654.0535388067</v>
      </c>
      <c r="D13" s="693">
        <v>3257352.377503091</v>
      </c>
      <c r="E13" s="693">
        <v>61581.096601792291</v>
      </c>
      <c r="F13" s="693">
        <v>0</v>
      </c>
      <c r="G13" s="693">
        <v>0</v>
      </c>
      <c r="H13" s="693">
        <v>635212.03465519019</v>
      </c>
      <c r="I13" s="693">
        <v>98781.187327698353</v>
      </c>
      <c r="J13" s="693">
        <v>222402.88732749177</v>
      </c>
      <c r="K13" s="693">
        <v>0</v>
      </c>
      <c r="L13" s="693">
        <v>1111089.641380524</v>
      </c>
      <c r="M13" s="693">
        <v>0</v>
      </c>
      <c r="N13" s="693">
        <v>0</v>
      </c>
      <c r="O13" s="693">
        <v>0</v>
      </c>
      <c r="P13" s="693">
        <v>1111089.641380524</v>
      </c>
      <c r="Q13" s="693">
        <v>0</v>
      </c>
      <c r="R13" s="693">
        <v>0</v>
      </c>
      <c r="S13" s="693">
        <v>0</v>
      </c>
      <c r="T13" s="693"/>
      <c r="U13" s="693"/>
      <c r="V13" s="693"/>
      <c r="W13" s="693"/>
      <c r="X13" s="693"/>
      <c r="Y13" s="693"/>
      <c r="Z13" s="693"/>
      <c r="AA13" s="704"/>
    </row>
    <row r="14" spans="1:27">
      <c r="A14" s="434" t="s">
        <v>550</v>
      </c>
      <c r="B14" s="435" t="s">
        <v>551</v>
      </c>
      <c r="C14" s="707">
        <v>3281438.4293512329</v>
      </c>
      <c r="D14" s="693">
        <v>3127462.3274005144</v>
      </c>
      <c r="E14" s="693">
        <v>0</v>
      </c>
      <c r="F14" s="693">
        <v>0</v>
      </c>
      <c r="G14" s="693">
        <v>0</v>
      </c>
      <c r="H14" s="693">
        <v>153976.1019507187</v>
      </c>
      <c r="I14" s="693">
        <v>0</v>
      </c>
      <c r="J14" s="693">
        <v>153976.1019507187</v>
      </c>
      <c r="K14" s="693">
        <v>0</v>
      </c>
      <c r="L14" s="693">
        <v>0</v>
      </c>
      <c r="M14" s="693">
        <v>0</v>
      </c>
      <c r="N14" s="693">
        <v>0</v>
      </c>
      <c r="O14" s="693">
        <v>0</v>
      </c>
      <c r="P14" s="693">
        <v>0</v>
      </c>
      <c r="Q14" s="693">
        <v>0</v>
      </c>
      <c r="R14" s="693">
        <v>0</v>
      </c>
      <c r="S14" s="693">
        <v>0</v>
      </c>
      <c r="T14" s="693"/>
      <c r="U14" s="693"/>
      <c r="V14" s="693"/>
      <c r="W14" s="693"/>
      <c r="X14" s="693"/>
      <c r="Y14" s="693"/>
      <c r="Z14" s="693"/>
      <c r="AA14" s="704"/>
    </row>
    <row r="15" spans="1:27">
      <c r="A15" s="433">
        <v>1.2</v>
      </c>
      <c r="B15" s="431" t="s">
        <v>863</v>
      </c>
      <c r="C15" s="705">
        <v>2713061.4565021121</v>
      </c>
      <c r="D15" s="693">
        <v>577144.47797641845</v>
      </c>
      <c r="E15" s="693">
        <v>30829.407637218621</v>
      </c>
      <c r="F15" s="693">
        <v>0</v>
      </c>
      <c r="G15" s="693">
        <v>0</v>
      </c>
      <c r="H15" s="693">
        <v>730289.83213978331</v>
      </c>
      <c r="I15" s="693">
        <v>81379.14004965793</v>
      </c>
      <c r="J15" s="693">
        <v>280622.77514082438</v>
      </c>
      <c r="K15" s="693">
        <v>0</v>
      </c>
      <c r="L15" s="693">
        <v>1405627.1463859137</v>
      </c>
      <c r="M15" s="693">
        <v>45584.93023866864</v>
      </c>
      <c r="N15" s="693">
        <v>17638.962277342704</v>
      </c>
      <c r="O15" s="693">
        <v>559320.89400027483</v>
      </c>
      <c r="P15" s="693">
        <v>185100.94550931064</v>
      </c>
      <c r="Q15" s="693">
        <v>499690.65574895497</v>
      </c>
      <c r="R15" s="693">
        <v>0</v>
      </c>
      <c r="S15" s="693">
        <v>0</v>
      </c>
      <c r="T15" s="693"/>
      <c r="U15" s="693"/>
      <c r="V15" s="693"/>
      <c r="W15" s="693"/>
      <c r="X15" s="693"/>
      <c r="Y15" s="693"/>
      <c r="Z15" s="693"/>
      <c r="AA15" s="704"/>
    </row>
    <row r="16" spans="1:27">
      <c r="A16" s="432">
        <v>1.3</v>
      </c>
      <c r="B16" s="431" t="s">
        <v>552</v>
      </c>
      <c r="C16" s="708">
        <v>1183799746.540545</v>
      </c>
      <c r="D16" s="709">
        <v>1070835781.1905452</v>
      </c>
      <c r="E16" s="709">
        <v>61926783.556204967</v>
      </c>
      <c r="F16" s="709">
        <v>0</v>
      </c>
      <c r="G16" s="709">
        <v>0</v>
      </c>
      <c r="H16" s="709">
        <v>62497064.209999926</v>
      </c>
      <c r="I16" s="709">
        <v>7640335.5179869104</v>
      </c>
      <c r="J16" s="709">
        <v>1377756.7120130896</v>
      </c>
      <c r="K16" s="709">
        <v>0</v>
      </c>
      <c r="L16" s="709">
        <v>50466901.139999934</v>
      </c>
      <c r="M16" s="709">
        <v>195487.67</v>
      </c>
      <c r="N16" s="709">
        <v>269820.59999999998</v>
      </c>
      <c r="O16" s="709">
        <v>22258312.874079581</v>
      </c>
      <c r="P16" s="709">
        <v>12010225.975920353</v>
      </c>
      <c r="Q16" s="709">
        <v>2136873.34</v>
      </c>
      <c r="R16" s="709">
        <v>0</v>
      </c>
      <c r="S16" s="709">
        <v>0</v>
      </c>
      <c r="T16" s="709"/>
      <c r="U16" s="709"/>
      <c r="V16" s="709"/>
      <c r="W16" s="709"/>
      <c r="X16" s="709"/>
      <c r="Y16" s="709"/>
      <c r="Z16" s="709"/>
      <c r="AA16" s="710"/>
    </row>
    <row r="17" spans="1:27" ht="24">
      <c r="A17" s="428" t="s">
        <v>553</v>
      </c>
      <c r="B17" s="430" t="s">
        <v>554</v>
      </c>
      <c r="C17" s="711">
        <v>63417128.05384212</v>
      </c>
      <c r="D17" s="693">
        <v>53187702.125713475</v>
      </c>
      <c r="E17" s="693">
        <v>2248589.0652995487</v>
      </c>
      <c r="F17" s="693">
        <v>0</v>
      </c>
      <c r="G17" s="693">
        <v>0</v>
      </c>
      <c r="H17" s="693">
        <v>4899012.7980359122</v>
      </c>
      <c r="I17" s="693">
        <v>1160561.9650660441</v>
      </c>
      <c r="J17" s="693">
        <v>1058507.3326617586</v>
      </c>
      <c r="K17" s="693">
        <v>0</v>
      </c>
      <c r="L17" s="693">
        <v>5330413.1300927326</v>
      </c>
      <c r="M17" s="693">
        <v>67713.759999999995</v>
      </c>
      <c r="N17" s="693">
        <v>72787.058268309367</v>
      </c>
      <c r="O17" s="693">
        <v>2766197.7027478511</v>
      </c>
      <c r="P17" s="693">
        <v>1243517.5850087199</v>
      </c>
      <c r="Q17" s="693">
        <v>1010390.173487994</v>
      </c>
      <c r="R17" s="693">
        <v>0</v>
      </c>
      <c r="S17" s="693">
        <v>0</v>
      </c>
      <c r="T17" s="693"/>
      <c r="U17" s="693"/>
      <c r="V17" s="693"/>
      <c r="W17" s="693"/>
      <c r="X17" s="693"/>
      <c r="Y17" s="693"/>
      <c r="Z17" s="693"/>
      <c r="AA17" s="704"/>
    </row>
    <row r="18" spans="1:27" ht="24">
      <c r="A18" s="426" t="s">
        <v>555</v>
      </c>
      <c r="B18" s="427" t="s">
        <v>556</v>
      </c>
      <c r="C18" s="712">
        <v>45672565.786053717</v>
      </c>
      <c r="D18" s="693">
        <v>36543634.302304052</v>
      </c>
      <c r="E18" s="693">
        <v>1710590.1102162504</v>
      </c>
      <c r="F18" s="693">
        <v>0</v>
      </c>
      <c r="G18" s="693">
        <v>0</v>
      </c>
      <c r="H18" s="693">
        <v>4143213.1996159428</v>
      </c>
      <c r="I18" s="693">
        <v>1129606.1970077031</v>
      </c>
      <c r="J18" s="693">
        <v>870497.42119782069</v>
      </c>
      <c r="K18" s="693">
        <v>0</v>
      </c>
      <c r="L18" s="693">
        <v>4985718.2841337286</v>
      </c>
      <c r="M18" s="693">
        <v>67713.759999999995</v>
      </c>
      <c r="N18" s="693">
        <v>59446.21</v>
      </c>
      <c r="O18" s="693">
        <v>2666972.5686853514</v>
      </c>
      <c r="P18" s="693">
        <v>1111089.641380524</v>
      </c>
      <c r="Q18" s="693">
        <v>989227.77348799398</v>
      </c>
      <c r="R18" s="693">
        <v>0</v>
      </c>
      <c r="S18" s="693">
        <v>0</v>
      </c>
      <c r="T18" s="693"/>
      <c r="U18" s="693"/>
      <c r="V18" s="693"/>
      <c r="W18" s="693"/>
      <c r="X18" s="693"/>
      <c r="Y18" s="693"/>
      <c r="Z18" s="693"/>
      <c r="AA18" s="704"/>
    </row>
    <row r="19" spans="1:27">
      <c r="A19" s="428" t="s">
        <v>557</v>
      </c>
      <c r="B19" s="429" t="s">
        <v>558</v>
      </c>
      <c r="C19" s="713">
        <v>1120382618.4867029</v>
      </c>
      <c r="D19" s="693">
        <v>1017648079.0648317</v>
      </c>
      <c r="E19" s="693">
        <v>59678194.490905419</v>
      </c>
      <c r="F19" s="693">
        <v>0</v>
      </c>
      <c r="G19" s="693">
        <v>0</v>
      </c>
      <c r="H19" s="693">
        <v>57598051.411964014</v>
      </c>
      <c r="I19" s="693">
        <v>6479773.5529208658</v>
      </c>
      <c r="J19" s="693">
        <v>319249.37935133098</v>
      </c>
      <c r="K19" s="693">
        <v>0</v>
      </c>
      <c r="L19" s="693">
        <v>45136488.009907201</v>
      </c>
      <c r="M19" s="693">
        <v>127773.91000000002</v>
      </c>
      <c r="N19" s="693">
        <v>197033.54173169064</v>
      </c>
      <c r="O19" s="693">
        <v>19492115.17133173</v>
      </c>
      <c r="P19" s="693">
        <v>10766708.390911633</v>
      </c>
      <c r="Q19" s="693">
        <v>1126483.166512006</v>
      </c>
      <c r="R19" s="693">
        <v>0</v>
      </c>
      <c r="S19" s="693">
        <v>0</v>
      </c>
      <c r="T19" s="693"/>
      <c r="U19" s="693"/>
      <c r="V19" s="693"/>
      <c r="W19" s="693"/>
      <c r="X19" s="693"/>
      <c r="Y19" s="693"/>
      <c r="Z19" s="693"/>
      <c r="AA19" s="704"/>
    </row>
    <row r="20" spans="1:27">
      <c r="A20" s="426" t="s">
        <v>559</v>
      </c>
      <c r="B20" s="427" t="s">
        <v>560</v>
      </c>
      <c r="C20" s="712">
        <v>56664653.915437274</v>
      </c>
      <c r="D20" s="693">
        <v>50295698.54918696</v>
      </c>
      <c r="E20" s="693">
        <v>293489.16978374572</v>
      </c>
      <c r="F20" s="693">
        <v>0</v>
      </c>
      <c r="G20" s="693">
        <v>0</v>
      </c>
      <c r="H20" s="693">
        <v>3976270.6203840543</v>
      </c>
      <c r="I20" s="693">
        <v>1153550.1587844773</v>
      </c>
      <c r="J20" s="693">
        <v>175456.27300999823</v>
      </c>
      <c r="K20" s="693">
        <v>0</v>
      </c>
      <c r="L20" s="693">
        <v>2392684.7458662647</v>
      </c>
      <c r="M20" s="693">
        <v>127773.91000000002</v>
      </c>
      <c r="N20" s="693">
        <v>182598.74000000002</v>
      </c>
      <c r="O20" s="693">
        <v>739926.68591966236</v>
      </c>
      <c r="P20" s="693">
        <v>75045.494014455937</v>
      </c>
      <c r="Q20" s="693">
        <v>1126483.166512006</v>
      </c>
      <c r="R20" s="693">
        <v>0</v>
      </c>
      <c r="S20" s="693">
        <v>0</v>
      </c>
      <c r="T20" s="693"/>
      <c r="U20" s="693"/>
      <c r="V20" s="693"/>
      <c r="W20" s="693"/>
      <c r="X20" s="693"/>
      <c r="Y20" s="693"/>
      <c r="Z20" s="693"/>
      <c r="AA20" s="704"/>
    </row>
    <row r="21" spans="1:27">
      <c r="A21" s="425">
        <v>1.4</v>
      </c>
      <c r="B21" s="424" t="s">
        <v>649</v>
      </c>
      <c r="C21" s="714"/>
      <c r="D21" s="693"/>
      <c r="E21" s="693"/>
      <c r="F21" s="693"/>
      <c r="G21" s="693"/>
      <c r="H21" s="693"/>
      <c r="I21" s="693"/>
      <c r="J21" s="693"/>
      <c r="K21" s="693"/>
      <c r="L21" s="693"/>
      <c r="M21" s="693"/>
      <c r="N21" s="693"/>
      <c r="O21" s="693"/>
      <c r="P21" s="693"/>
      <c r="Q21" s="693"/>
      <c r="R21" s="693"/>
      <c r="S21" s="693"/>
      <c r="T21" s="693"/>
      <c r="U21" s="693"/>
      <c r="V21" s="693"/>
      <c r="W21" s="693"/>
      <c r="X21" s="693"/>
      <c r="Y21" s="693"/>
      <c r="Z21" s="693"/>
      <c r="AA21" s="704"/>
    </row>
    <row r="22" spans="1:27" ht="12.6" thickBot="1">
      <c r="A22" s="423">
        <v>1.5</v>
      </c>
      <c r="B22" s="422" t="s">
        <v>650</v>
      </c>
      <c r="C22" s="715"/>
      <c r="D22" s="716"/>
      <c r="E22" s="716"/>
      <c r="F22" s="716"/>
      <c r="G22" s="716"/>
      <c r="H22" s="716"/>
      <c r="I22" s="716"/>
      <c r="J22" s="716"/>
      <c r="K22" s="716"/>
      <c r="L22" s="716"/>
      <c r="M22" s="716"/>
      <c r="N22" s="716"/>
      <c r="O22" s="716"/>
      <c r="P22" s="716"/>
      <c r="Q22" s="716"/>
      <c r="R22" s="716"/>
      <c r="S22" s="716"/>
      <c r="T22" s="716"/>
      <c r="U22" s="716"/>
      <c r="V22" s="716"/>
      <c r="W22" s="716"/>
      <c r="X22" s="716"/>
      <c r="Y22" s="716"/>
      <c r="Z22" s="716"/>
      <c r="AA22" s="717"/>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H72"/>
  <sheetViews>
    <sheetView zoomScale="80" zoomScaleNormal="80" workbookViewId="0">
      <selection activeCell="F67" sqref="F67"/>
    </sheetView>
  </sheetViews>
  <sheetFormatPr defaultRowHeight="14.4"/>
  <cols>
    <col min="1" max="1" width="8.6640625" style="371"/>
    <col min="2" max="2" width="69.33203125" style="348" customWidth="1"/>
    <col min="3" max="3" width="13.6640625" customWidth="1"/>
    <col min="4" max="4" width="14.44140625" customWidth="1"/>
    <col min="5" max="8" width="13.33203125" customWidth="1"/>
  </cols>
  <sheetData>
    <row r="1" spans="1:8">
      <c r="A1" s="12" t="s">
        <v>97</v>
      </c>
      <c r="B1" s="222" t="str">
        <f>Info!C2</f>
        <v>სს სილქ ბანკი</v>
      </c>
      <c r="C1" s="11"/>
      <c r="D1" s="1"/>
      <c r="E1" s="1"/>
      <c r="F1" s="1"/>
      <c r="G1" s="1"/>
    </row>
    <row r="2" spans="1:8">
      <c r="A2" s="12" t="s">
        <v>98</v>
      </c>
      <c r="B2" s="593">
        <f>'1. key ratios'!B2</f>
        <v>46203</v>
      </c>
      <c r="C2" s="11"/>
      <c r="D2" s="1"/>
      <c r="E2" s="1"/>
      <c r="F2" s="1"/>
      <c r="G2" s="1"/>
    </row>
    <row r="3" spans="1:8">
      <c r="A3" s="12"/>
      <c r="B3" s="11"/>
      <c r="C3" s="11"/>
      <c r="D3" s="1"/>
      <c r="E3" s="1"/>
      <c r="F3" s="1"/>
      <c r="G3" s="1"/>
    </row>
    <row r="4" spans="1:8" ht="21" customHeight="1">
      <c r="A4" s="779" t="s">
        <v>25</v>
      </c>
      <c r="B4" s="780" t="s">
        <v>697</v>
      </c>
      <c r="C4" s="782" t="s">
        <v>103</v>
      </c>
      <c r="D4" s="782"/>
      <c r="E4" s="782"/>
      <c r="F4" s="782" t="s">
        <v>104</v>
      </c>
      <c r="G4" s="782"/>
      <c r="H4" s="783"/>
    </row>
    <row r="5" spans="1:8" ht="21" customHeight="1">
      <c r="A5" s="779"/>
      <c r="B5" s="781"/>
      <c r="C5" s="322" t="s">
        <v>26</v>
      </c>
      <c r="D5" s="322" t="s">
        <v>77</v>
      </c>
      <c r="E5" s="322" t="s">
        <v>66</v>
      </c>
      <c r="F5" s="322" t="s">
        <v>26</v>
      </c>
      <c r="G5" s="322" t="s">
        <v>77</v>
      </c>
      <c r="H5" s="322" t="s">
        <v>66</v>
      </c>
    </row>
    <row r="6" spans="1:8" ht="26.7" customHeight="1">
      <c r="A6" s="779"/>
      <c r="B6" s="323" t="s">
        <v>84</v>
      </c>
      <c r="C6" s="784"/>
      <c r="D6" s="785"/>
      <c r="E6" s="785"/>
      <c r="F6" s="785"/>
      <c r="G6" s="785"/>
      <c r="H6" s="786"/>
    </row>
    <row r="7" spans="1:8" ht="22.95" customHeight="1">
      <c r="A7" s="363">
        <v>1</v>
      </c>
      <c r="B7" s="324" t="s">
        <v>811</v>
      </c>
      <c r="C7" s="604">
        <f>SUM(C8:C10)</f>
        <v>29179742.050000031</v>
      </c>
      <c r="D7" s="604">
        <f>SUM(D8:D10)</f>
        <v>10116423.430000003</v>
      </c>
      <c r="E7" s="605">
        <f>C7+D7</f>
        <v>39296165.480000034</v>
      </c>
      <c r="F7" s="604">
        <f>SUM(F8:F10)</f>
        <v>12933050.240000091</v>
      </c>
      <c r="G7" s="604">
        <f>SUM(G8:G10)</f>
        <v>20999925.809999987</v>
      </c>
      <c r="H7" s="605">
        <f>F7+G7</f>
        <v>33932976.050000079</v>
      </c>
    </row>
    <row r="8" spans="1:8">
      <c r="A8" s="363">
        <v>1.1000000000000001</v>
      </c>
      <c r="B8" s="325" t="s">
        <v>85</v>
      </c>
      <c r="C8" s="604">
        <v>2440164.4200000027</v>
      </c>
      <c r="D8" s="604">
        <v>1696892.0999999985</v>
      </c>
      <c r="E8" s="605">
        <f t="shared" ref="E8:E36" si="0">C8+D8</f>
        <v>4137056.5200000014</v>
      </c>
      <c r="F8" s="604">
        <v>1747677.5500000045</v>
      </c>
      <c r="G8" s="604">
        <v>2510562.5399999982</v>
      </c>
      <c r="H8" s="605">
        <f t="shared" ref="H8:H36" si="1">F8+G8</f>
        <v>4258240.0900000026</v>
      </c>
    </row>
    <row r="9" spans="1:8">
      <c r="A9" s="363">
        <v>1.2</v>
      </c>
      <c r="B9" s="325" t="s">
        <v>86</v>
      </c>
      <c r="C9" s="604">
        <v>241483.15000003576</v>
      </c>
      <c r="D9" s="604">
        <v>2199841.169999999</v>
      </c>
      <c r="E9" s="605">
        <f t="shared" si="0"/>
        <v>2441324.3200000348</v>
      </c>
      <c r="F9" s="604">
        <v>1227457.2900000811</v>
      </c>
      <c r="G9" s="604">
        <v>2361568.4500000011</v>
      </c>
      <c r="H9" s="605">
        <f t="shared" si="1"/>
        <v>3589025.7400000822</v>
      </c>
    </row>
    <row r="10" spans="1:8">
      <c r="A10" s="363">
        <v>1.3</v>
      </c>
      <c r="B10" s="325" t="s">
        <v>87</v>
      </c>
      <c r="C10" s="604">
        <v>26498094.479999993</v>
      </c>
      <c r="D10" s="604">
        <v>6219690.1600000048</v>
      </c>
      <c r="E10" s="605">
        <f t="shared" si="0"/>
        <v>32717784.639999997</v>
      </c>
      <c r="F10" s="604">
        <v>9957915.400000006</v>
      </c>
      <c r="G10" s="604">
        <v>16127794.819999989</v>
      </c>
      <c r="H10" s="605">
        <f t="shared" si="1"/>
        <v>26085710.219999995</v>
      </c>
    </row>
    <row r="11" spans="1:8">
      <c r="A11" s="363">
        <v>2</v>
      </c>
      <c r="B11" s="326" t="s">
        <v>698</v>
      </c>
      <c r="C11" s="604">
        <v>0</v>
      </c>
      <c r="D11" s="604">
        <v>0</v>
      </c>
      <c r="E11" s="605">
        <f t="shared" si="0"/>
        <v>0</v>
      </c>
      <c r="F11" s="604">
        <v>648730.28214552079</v>
      </c>
      <c r="G11" s="604">
        <v>3700</v>
      </c>
      <c r="H11" s="605">
        <f t="shared" si="1"/>
        <v>652430.28214552079</v>
      </c>
    </row>
    <row r="12" spans="1:8">
      <c r="A12" s="363">
        <v>2.1</v>
      </c>
      <c r="B12" s="327" t="s">
        <v>699</v>
      </c>
      <c r="C12" s="604">
        <v>0</v>
      </c>
      <c r="D12" s="604"/>
      <c r="E12" s="605">
        <f t="shared" si="0"/>
        <v>0</v>
      </c>
      <c r="F12" s="604">
        <v>648730.28214552079</v>
      </c>
      <c r="G12" s="604">
        <v>3700</v>
      </c>
      <c r="H12" s="605">
        <f t="shared" si="1"/>
        <v>652430.28214552079</v>
      </c>
    </row>
    <row r="13" spans="1:8" ht="26.7" customHeight="1">
      <c r="A13" s="363">
        <v>3</v>
      </c>
      <c r="B13" s="328" t="s">
        <v>700</v>
      </c>
      <c r="C13" s="604"/>
      <c r="D13" s="604"/>
      <c r="E13" s="605">
        <f t="shared" si="0"/>
        <v>0</v>
      </c>
      <c r="F13" s="604"/>
      <c r="G13" s="604"/>
      <c r="H13" s="605">
        <f t="shared" si="1"/>
        <v>0</v>
      </c>
    </row>
    <row r="14" spans="1:8" ht="26.7" customHeight="1">
      <c r="A14" s="363">
        <v>4</v>
      </c>
      <c r="B14" s="329" t="s">
        <v>701</v>
      </c>
      <c r="C14" s="604"/>
      <c r="D14" s="604"/>
      <c r="E14" s="605">
        <f t="shared" si="0"/>
        <v>0</v>
      </c>
      <c r="F14" s="604"/>
      <c r="G14" s="604"/>
      <c r="H14" s="605">
        <f t="shared" si="1"/>
        <v>0</v>
      </c>
    </row>
    <row r="15" spans="1:8" ht="24.45" customHeight="1">
      <c r="A15" s="363">
        <v>5</v>
      </c>
      <c r="B15" s="329" t="s">
        <v>702</v>
      </c>
      <c r="C15" s="606">
        <f>SUM(C16:C18)</f>
        <v>20000</v>
      </c>
      <c r="D15" s="606">
        <f>SUM(D16:D18)</f>
        <v>0</v>
      </c>
      <c r="E15" s="607">
        <f t="shared" si="0"/>
        <v>20000</v>
      </c>
      <c r="F15" s="606">
        <f>SUM(F16:F18)</f>
        <v>20000</v>
      </c>
      <c r="G15" s="606">
        <f>SUM(G16:G18)</f>
        <v>0</v>
      </c>
      <c r="H15" s="607">
        <f t="shared" si="1"/>
        <v>20000</v>
      </c>
    </row>
    <row r="16" spans="1:8">
      <c r="A16" s="363">
        <v>5.0999999999999996</v>
      </c>
      <c r="B16" s="330" t="s">
        <v>703</v>
      </c>
      <c r="C16" s="604">
        <v>20000</v>
      </c>
      <c r="D16" s="604"/>
      <c r="E16" s="605">
        <f t="shared" si="0"/>
        <v>20000</v>
      </c>
      <c r="F16" s="604">
        <v>20000</v>
      </c>
      <c r="G16" s="604"/>
      <c r="H16" s="605">
        <f t="shared" si="1"/>
        <v>20000</v>
      </c>
    </row>
    <row r="17" spans="1:8">
      <c r="A17" s="363">
        <v>5.2</v>
      </c>
      <c r="B17" s="330" t="s">
        <v>538</v>
      </c>
      <c r="C17" s="604"/>
      <c r="D17" s="604"/>
      <c r="E17" s="605">
        <f t="shared" si="0"/>
        <v>0</v>
      </c>
      <c r="F17" s="604"/>
      <c r="G17" s="604"/>
      <c r="H17" s="605">
        <f t="shared" si="1"/>
        <v>0</v>
      </c>
    </row>
    <row r="18" spans="1:8">
      <c r="A18" s="363">
        <v>5.3</v>
      </c>
      <c r="B18" s="330" t="s">
        <v>704</v>
      </c>
      <c r="C18" s="604"/>
      <c r="D18" s="604"/>
      <c r="E18" s="605">
        <f t="shared" si="0"/>
        <v>0</v>
      </c>
      <c r="F18" s="604"/>
      <c r="G18" s="604"/>
      <c r="H18" s="605">
        <f t="shared" si="1"/>
        <v>0</v>
      </c>
    </row>
    <row r="19" spans="1:8">
      <c r="A19" s="363">
        <v>6</v>
      </c>
      <c r="B19" s="328" t="s">
        <v>705</v>
      </c>
      <c r="C19" s="604">
        <f>SUM(C20:C21)</f>
        <v>142272780.15919566</v>
      </c>
      <c r="D19" s="604">
        <f>SUM(D20:D21)</f>
        <v>14226050.674949329</v>
      </c>
      <c r="E19" s="605">
        <f t="shared" si="0"/>
        <v>156498830.83414498</v>
      </c>
      <c r="F19" s="604">
        <f>SUM(F20:F21)</f>
        <v>112046925.020447</v>
      </c>
      <c r="G19" s="604">
        <f>SUM(G20:G21)</f>
        <v>41077958.991803661</v>
      </c>
      <c r="H19" s="605">
        <f t="shared" si="1"/>
        <v>153124884.01225066</v>
      </c>
    </row>
    <row r="20" spans="1:8">
      <c r="A20" s="363">
        <v>6.1</v>
      </c>
      <c r="B20" s="330" t="s">
        <v>538</v>
      </c>
      <c r="C20" s="604">
        <v>17305485.285383351</v>
      </c>
      <c r="D20" s="604">
        <v>0</v>
      </c>
      <c r="E20" s="605">
        <f t="shared" si="0"/>
        <v>17305485.285383351</v>
      </c>
      <c r="F20" s="604">
        <v>17328981.619702499</v>
      </c>
      <c r="G20" s="604">
        <v>0</v>
      </c>
      <c r="H20" s="605">
        <f t="shared" si="1"/>
        <v>17328981.619702499</v>
      </c>
    </row>
    <row r="21" spans="1:8">
      <c r="A21" s="363">
        <v>6.2</v>
      </c>
      <c r="B21" s="330" t="s">
        <v>704</v>
      </c>
      <c r="C21" s="604">
        <v>124967294.87381232</v>
      </c>
      <c r="D21" s="604">
        <v>14226050.674949329</v>
      </c>
      <c r="E21" s="605">
        <f t="shared" si="0"/>
        <v>139193345.54876164</v>
      </c>
      <c r="F21" s="604">
        <v>94717943.400744498</v>
      </c>
      <c r="G21" s="604">
        <v>41077958.991803661</v>
      </c>
      <c r="H21" s="605">
        <f t="shared" si="1"/>
        <v>135795902.39254814</v>
      </c>
    </row>
    <row r="22" spans="1:8">
      <c r="A22" s="363">
        <v>7</v>
      </c>
      <c r="B22" s="331" t="s">
        <v>706</v>
      </c>
      <c r="C22" s="604"/>
      <c r="D22" s="604"/>
      <c r="E22" s="605">
        <f t="shared" si="0"/>
        <v>0</v>
      </c>
      <c r="F22" s="604"/>
      <c r="G22" s="604"/>
      <c r="H22" s="605">
        <f t="shared" si="1"/>
        <v>0</v>
      </c>
    </row>
    <row r="23" spans="1:8">
      <c r="A23" s="363">
        <v>8</v>
      </c>
      <c r="B23" s="332" t="s">
        <v>707</v>
      </c>
      <c r="C23" s="604">
        <v>3550712.0956031801</v>
      </c>
      <c r="D23" s="604">
        <v>0</v>
      </c>
      <c r="E23" s="605">
        <f t="shared" si="0"/>
        <v>3550712.0956031801</v>
      </c>
      <c r="F23" s="604">
        <v>3396762.609741075</v>
      </c>
      <c r="G23" s="604">
        <v>0</v>
      </c>
      <c r="H23" s="605">
        <f t="shared" si="1"/>
        <v>3396762.609741075</v>
      </c>
    </row>
    <row r="24" spans="1:8">
      <c r="A24" s="363">
        <v>9</v>
      </c>
      <c r="B24" s="329" t="s">
        <v>708</v>
      </c>
      <c r="C24" s="604">
        <f>SUM(C25:C26)</f>
        <v>17710643.777957112</v>
      </c>
      <c r="D24" s="604">
        <f>SUM(D25:D26)</f>
        <v>0</v>
      </c>
      <c r="E24" s="605">
        <f t="shared" si="0"/>
        <v>17710643.777957112</v>
      </c>
      <c r="F24" s="604">
        <f>SUM(F25:F26)</f>
        <v>17631416.296128403</v>
      </c>
      <c r="G24" s="604">
        <f>SUM(G25:G26)</f>
        <v>0</v>
      </c>
      <c r="H24" s="605">
        <f t="shared" si="1"/>
        <v>17631416.296128403</v>
      </c>
    </row>
    <row r="25" spans="1:8">
      <c r="A25" s="363">
        <v>9.1</v>
      </c>
      <c r="B25" s="333" t="s">
        <v>709</v>
      </c>
      <c r="C25" s="604">
        <v>17710643.777957112</v>
      </c>
      <c r="D25" s="604"/>
      <c r="E25" s="605">
        <f t="shared" si="0"/>
        <v>17710643.777957112</v>
      </c>
      <c r="F25" s="604">
        <v>17631416.296128403</v>
      </c>
      <c r="G25" s="604"/>
      <c r="H25" s="605">
        <f t="shared" si="1"/>
        <v>17631416.296128403</v>
      </c>
    </row>
    <row r="26" spans="1:8">
      <c r="A26" s="363">
        <v>9.1999999999999993</v>
      </c>
      <c r="B26" s="333" t="s">
        <v>710</v>
      </c>
      <c r="C26" s="604"/>
      <c r="D26" s="604"/>
      <c r="E26" s="605">
        <f t="shared" si="0"/>
        <v>0</v>
      </c>
      <c r="F26" s="604"/>
      <c r="G26" s="604"/>
      <c r="H26" s="605">
        <f t="shared" si="1"/>
        <v>0</v>
      </c>
    </row>
    <row r="27" spans="1:8">
      <c r="A27" s="363">
        <v>10</v>
      </c>
      <c r="B27" s="329" t="s">
        <v>36</v>
      </c>
      <c r="C27" s="604">
        <f>SUM(C28:C29)</f>
        <v>12266091.089999996</v>
      </c>
      <c r="D27" s="604">
        <f>SUM(D28:D29)</f>
        <v>0</v>
      </c>
      <c r="E27" s="605">
        <f t="shared" si="0"/>
        <v>12266091.089999996</v>
      </c>
      <c r="F27" s="604">
        <f>SUM(F28:F29)</f>
        <v>12403873.359999996</v>
      </c>
      <c r="G27" s="604">
        <f>SUM(G28:G29)</f>
        <v>0</v>
      </c>
      <c r="H27" s="605">
        <f t="shared" si="1"/>
        <v>12403873.359999996</v>
      </c>
    </row>
    <row r="28" spans="1:8">
      <c r="A28" s="363">
        <v>10.1</v>
      </c>
      <c r="B28" s="333" t="s">
        <v>711</v>
      </c>
      <c r="C28" s="604"/>
      <c r="D28" s="604"/>
      <c r="E28" s="605">
        <f t="shared" si="0"/>
        <v>0</v>
      </c>
      <c r="F28" s="604"/>
      <c r="G28" s="604"/>
      <c r="H28" s="605">
        <f t="shared" si="1"/>
        <v>0</v>
      </c>
    </row>
    <row r="29" spans="1:8">
      <c r="A29" s="363">
        <v>10.199999999999999</v>
      </c>
      <c r="B29" s="333" t="s">
        <v>712</v>
      </c>
      <c r="C29" s="604">
        <v>12266091.089999996</v>
      </c>
      <c r="D29" s="604"/>
      <c r="E29" s="605">
        <f t="shared" si="0"/>
        <v>12266091.089999996</v>
      </c>
      <c r="F29" s="604">
        <v>12403873.359999996</v>
      </c>
      <c r="G29" s="604"/>
      <c r="H29" s="605">
        <f t="shared" si="1"/>
        <v>12403873.359999996</v>
      </c>
    </row>
    <row r="30" spans="1:8">
      <c r="A30" s="363">
        <v>11</v>
      </c>
      <c r="B30" s="329" t="s">
        <v>713</v>
      </c>
      <c r="C30" s="604">
        <f>SUM(C31:C32)</f>
        <v>2797322.8261955706</v>
      </c>
      <c r="D30" s="604">
        <f>SUM(D31:D32)</f>
        <v>0</v>
      </c>
      <c r="E30" s="605">
        <f t="shared" si="0"/>
        <v>2797322.8261955706</v>
      </c>
      <c r="F30" s="604">
        <f>SUM(F31:F32)</f>
        <v>1270791.180957149</v>
      </c>
      <c r="G30" s="604">
        <f>SUM(G31:G32)</f>
        <v>0</v>
      </c>
      <c r="H30" s="605">
        <f t="shared" si="1"/>
        <v>1270791.180957149</v>
      </c>
    </row>
    <row r="31" spans="1:8">
      <c r="A31" s="363">
        <v>11.1</v>
      </c>
      <c r="B31" s="333" t="s">
        <v>714</v>
      </c>
      <c r="C31" s="604">
        <v>45248.5</v>
      </c>
      <c r="D31" s="604"/>
      <c r="E31" s="605">
        <f t="shared" si="0"/>
        <v>45248.5</v>
      </c>
      <c r="F31" s="604">
        <v>45248.5</v>
      </c>
      <c r="G31" s="604"/>
      <c r="H31" s="605">
        <f t="shared" si="1"/>
        <v>45248.5</v>
      </c>
    </row>
    <row r="32" spans="1:8">
      <c r="A32" s="363">
        <v>11.2</v>
      </c>
      <c r="B32" s="333" t="s">
        <v>715</v>
      </c>
      <c r="C32" s="604">
        <v>2752074.3261955706</v>
      </c>
      <c r="D32" s="604"/>
      <c r="E32" s="605">
        <f t="shared" si="0"/>
        <v>2752074.3261955706</v>
      </c>
      <c r="F32" s="604">
        <v>1225542.680957149</v>
      </c>
      <c r="G32" s="604"/>
      <c r="H32" s="605">
        <f t="shared" si="1"/>
        <v>1225542.680957149</v>
      </c>
    </row>
    <row r="33" spans="1:8">
      <c r="A33" s="363">
        <v>13</v>
      </c>
      <c r="B33" s="329" t="s">
        <v>88</v>
      </c>
      <c r="C33" s="604">
        <v>5659322.9717499977</v>
      </c>
      <c r="D33" s="604">
        <v>86913.48</v>
      </c>
      <c r="E33" s="605">
        <f t="shared" si="0"/>
        <v>5746236.4517499981</v>
      </c>
      <c r="F33" s="604">
        <v>4906630.9110275619</v>
      </c>
      <c r="G33" s="604">
        <v>43030.829999999994</v>
      </c>
      <c r="H33" s="605">
        <f t="shared" si="1"/>
        <v>4949661.7410275619</v>
      </c>
    </row>
    <row r="34" spans="1:8">
      <c r="A34" s="363">
        <v>13.1</v>
      </c>
      <c r="B34" s="334" t="s">
        <v>716</v>
      </c>
      <c r="C34" s="604"/>
      <c r="D34" s="604"/>
      <c r="E34" s="605">
        <f t="shared" si="0"/>
        <v>0</v>
      </c>
      <c r="F34" s="604"/>
      <c r="G34" s="604"/>
      <c r="H34" s="605">
        <f t="shared" si="1"/>
        <v>0</v>
      </c>
    </row>
    <row r="35" spans="1:8">
      <c r="A35" s="363">
        <v>13.2</v>
      </c>
      <c r="B35" s="334" t="s">
        <v>717</v>
      </c>
      <c r="C35" s="604"/>
      <c r="D35" s="604"/>
      <c r="E35" s="605">
        <f t="shared" si="0"/>
        <v>0</v>
      </c>
      <c r="F35" s="604"/>
      <c r="G35" s="604"/>
      <c r="H35" s="605">
        <f t="shared" si="1"/>
        <v>0</v>
      </c>
    </row>
    <row r="36" spans="1:8">
      <c r="A36" s="363">
        <v>14</v>
      </c>
      <c r="B36" s="335" t="s">
        <v>718</v>
      </c>
      <c r="C36" s="604">
        <f>SUM(C7,C11,C13,C14,C15,C19,C22,C23,C24,C27,C30,C33)</f>
        <v>213456614.97070155</v>
      </c>
      <c r="D36" s="604">
        <f>SUM(D7,D11,D13,D14,D15,D19,D22,D23,D24,D27,D30,D33)</f>
        <v>24429387.584949333</v>
      </c>
      <c r="E36" s="605">
        <f t="shared" si="0"/>
        <v>237886002.55565089</v>
      </c>
      <c r="F36" s="604">
        <f>SUM(F7,F11,F13,F14,F15,F19,F22,F23,F24,F27,F30,F33)</f>
        <v>165258179.90044677</v>
      </c>
      <c r="G36" s="604">
        <f>SUM(G7,G11,G13,G14,G15,G19,G22,G23,G24,G27,G30,G33)</f>
        <v>62124615.631803647</v>
      </c>
      <c r="H36" s="605">
        <f t="shared" si="1"/>
        <v>227382795.5322504</v>
      </c>
    </row>
    <row r="37" spans="1:8" ht="22.5" customHeight="1">
      <c r="A37" s="363"/>
      <c r="B37" s="336" t="s">
        <v>93</v>
      </c>
      <c r="C37" s="773"/>
      <c r="D37" s="774"/>
      <c r="E37" s="774"/>
      <c r="F37" s="774"/>
      <c r="G37" s="774"/>
      <c r="H37" s="775"/>
    </row>
    <row r="38" spans="1:8">
      <c r="A38" s="363">
        <v>15</v>
      </c>
      <c r="B38" s="337" t="s">
        <v>719</v>
      </c>
      <c r="C38" s="608">
        <v>104609.99999999988</v>
      </c>
      <c r="D38" s="608">
        <v>0</v>
      </c>
      <c r="E38" s="609">
        <f>C38+D38</f>
        <v>104609.99999999988</v>
      </c>
      <c r="F38" s="608">
        <v>0</v>
      </c>
      <c r="G38" s="608">
        <v>1920</v>
      </c>
      <c r="H38" s="609">
        <f>F38+G38</f>
        <v>1920</v>
      </c>
    </row>
    <row r="39" spans="1:8">
      <c r="A39" s="363">
        <v>15.1</v>
      </c>
      <c r="B39" s="338" t="s">
        <v>699</v>
      </c>
      <c r="C39" s="608">
        <v>104609.99999999988</v>
      </c>
      <c r="D39" s="608">
        <v>0</v>
      </c>
      <c r="E39" s="609">
        <f t="shared" ref="E39:E53" si="2">C39+D39</f>
        <v>104609.99999999988</v>
      </c>
      <c r="F39" s="608">
        <v>0</v>
      </c>
      <c r="G39" s="608">
        <v>1920</v>
      </c>
      <c r="H39" s="609">
        <f t="shared" ref="H39:H53" si="3">F39+G39</f>
        <v>1920</v>
      </c>
    </row>
    <row r="40" spans="1:8" ht="24" customHeight="1">
      <c r="A40" s="363">
        <v>16</v>
      </c>
      <c r="B40" s="331" t="s">
        <v>720</v>
      </c>
      <c r="C40" s="608"/>
      <c r="D40" s="608"/>
      <c r="E40" s="609">
        <f t="shared" si="2"/>
        <v>0</v>
      </c>
      <c r="F40" s="608"/>
      <c r="G40" s="608"/>
      <c r="H40" s="609">
        <f t="shared" si="3"/>
        <v>0</v>
      </c>
    </row>
    <row r="41" spans="1:8">
      <c r="A41" s="363">
        <v>17</v>
      </c>
      <c r="B41" s="331" t="s">
        <v>721</v>
      </c>
      <c r="C41" s="608">
        <f>SUM(C42:C45)</f>
        <v>131005665.9467755</v>
      </c>
      <c r="D41" s="608">
        <f>SUM(D42:D45)</f>
        <v>22209969.467977375</v>
      </c>
      <c r="E41" s="609">
        <f t="shared" si="2"/>
        <v>153215635.41475287</v>
      </c>
      <c r="F41" s="608">
        <f>SUM(F42:F45)</f>
        <v>116536523.36032289</v>
      </c>
      <c r="G41" s="608">
        <f>SUM(G42:G45)</f>
        <v>32022776.225624278</v>
      </c>
      <c r="H41" s="609">
        <f t="shared" si="3"/>
        <v>148559299.58594716</v>
      </c>
    </row>
    <row r="42" spans="1:8">
      <c r="A42" s="363">
        <v>17.100000000000001</v>
      </c>
      <c r="B42" s="339" t="s">
        <v>722</v>
      </c>
      <c r="C42" s="608">
        <v>131002655.00437392</v>
      </c>
      <c r="D42" s="608">
        <v>21684193.799999788</v>
      </c>
      <c r="E42" s="609">
        <f t="shared" si="2"/>
        <v>152686848.80437371</v>
      </c>
      <c r="F42" s="608">
        <v>116525034.5778313</v>
      </c>
      <c r="G42" s="608">
        <v>31427790.559999973</v>
      </c>
      <c r="H42" s="609">
        <f t="shared" si="3"/>
        <v>147952825.13783127</v>
      </c>
    </row>
    <row r="43" spans="1:8">
      <c r="A43" s="363">
        <v>17.2</v>
      </c>
      <c r="B43" s="340" t="s">
        <v>89</v>
      </c>
      <c r="C43" s="608">
        <v>0</v>
      </c>
      <c r="D43" s="608">
        <v>0</v>
      </c>
      <c r="E43" s="609">
        <f t="shared" si="2"/>
        <v>0</v>
      </c>
      <c r="F43" s="608">
        <v>0</v>
      </c>
      <c r="G43" s="608">
        <v>0</v>
      </c>
      <c r="H43" s="609">
        <f t="shared" si="3"/>
        <v>0</v>
      </c>
    </row>
    <row r="44" spans="1:8">
      <c r="A44" s="363">
        <v>17.3</v>
      </c>
      <c r="B44" s="339" t="s">
        <v>723</v>
      </c>
      <c r="C44" s="608"/>
      <c r="D44" s="608"/>
      <c r="E44" s="609">
        <f t="shared" si="2"/>
        <v>0</v>
      </c>
      <c r="F44" s="608"/>
      <c r="G44" s="608"/>
      <c r="H44" s="609">
        <f t="shared" si="3"/>
        <v>0</v>
      </c>
    </row>
    <row r="45" spans="1:8">
      <c r="A45" s="363">
        <v>17.399999999999999</v>
      </c>
      <c r="B45" s="339" t="s">
        <v>724</v>
      </c>
      <c r="C45" s="608">
        <v>3010.9424015671743</v>
      </c>
      <c r="D45" s="608">
        <v>525775.66797758813</v>
      </c>
      <c r="E45" s="609">
        <f t="shared" si="2"/>
        <v>528786.61037915526</v>
      </c>
      <c r="F45" s="608">
        <v>11488.782491587743</v>
      </c>
      <c r="G45" s="608">
        <v>594985.66562430712</v>
      </c>
      <c r="H45" s="609">
        <f t="shared" si="3"/>
        <v>606474.4481158948</v>
      </c>
    </row>
    <row r="46" spans="1:8">
      <c r="A46" s="363">
        <v>18</v>
      </c>
      <c r="B46" s="329" t="s">
        <v>725</v>
      </c>
      <c r="C46" s="608">
        <v>162210.29958074013</v>
      </c>
      <c r="D46" s="608">
        <v>2188.895800344611</v>
      </c>
      <c r="E46" s="609">
        <f t="shared" si="2"/>
        <v>164399.19538108475</v>
      </c>
      <c r="F46" s="608">
        <v>159965.58906693867</v>
      </c>
      <c r="G46" s="608">
        <v>5408.4931273553157</v>
      </c>
      <c r="H46" s="609">
        <f t="shared" si="3"/>
        <v>165374.08219429399</v>
      </c>
    </row>
    <row r="47" spans="1:8">
      <c r="A47" s="363">
        <v>19</v>
      </c>
      <c r="B47" s="329" t="s">
        <v>726</v>
      </c>
      <c r="C47" s="608">
        <f>SUM(C48:C49)</f>
        <v>0</v>
      </c>
      <c r="D47" s="608">
        <f>SUM(D48:D49)</f>
        <v>0</v>
      </c>
      <c r="E47" s="609">
        <f t="shared" si="2"/>
        <v>0</v>
      </c>
      <c r="F47" s="608">
        <v>0</v>
      </c>
      <c r="G47" s="608">
        <v>0</v>
      </c>
      <c r="H47" s="609">
        <f t="shared" si="3"/>
        <v>0</v>
      </c>
    </row>
    <row r="48" spans="1:8">
      <c r="A48" s="363">
        <v>19.100000000000001</v>
      </c>
      <c r="B48" s="341" t="s">
        <v>727</v>
      </c>
      <c r="C48" s="608"/>
      <c r="D48" s="608"/>
      <c r="E48" s="609">
        <f t="shared" si="2"/>
        <v>0</v>
      </c>
      <c r="F48" s="608"/>
      <c r="G48" s="608"/>
      <c r="H48" s="609">
        <f t="shared" si="3"/>
        <v>0</v>
      </c>
    </row>
    <row r="49" spans="1:8">
      <c r="A49" s="363">
        <v>19.2</v>
      </c>
      <c r="B49" s="342" t="s">
        <v>728</v>
      </c>
      <c r="C49" s="608"/>
      <c r="D49" s="608"/>
      <c r="E49" s="609">
        <f t="shared" si="2"/>
        <v>0</v>
      </c>
      <c r="F49" s="608"/>
      <c r="G49" s="608"/>
      <c r="H49" s="609">
        <f t="shared" si="3"/>
        <v>0</v>
      </c>
    </row>
    <row r="50" spans="1:8">
      <c r="A50" s="363">
        <v>20</v>
      </c>
      <c r="B50" s="343" t="s">
        <v>90</v>
      </c>
      <c r="C50" s="608">
        <v>14035095.6</v>
      </c>
      <c r="D50" s="608">
        <v>5455171.2555132583</v>
      </c>
      <c r="E50" s="609">
        <f t="shared" si="2"/>
        <v>19490266.85551326</v>
      </c>
      <c r="F50" s="608">
        <v>2453972.64</v>
      </c>
      <c r="G50" s="608">
        <v>5616931.8942948971</v>
      </c>
      <c r="H50" s="609">
        <f t="shared" si="3"/>
        <v>8070904.5342948977</v>
      </c>
    </row>
    <row r="51" spans="1:8">
      <c r="A51" s="363">
        <v>21</v>
      </c>
      <c r="B51" s="344" t="s">
        <v>78</v>
      </c>
      <c r="C51" s="608">
        <v>2302534.8598554051</v>
      </c>
      <c r="D51" s="608">
        <v>575422.47185185179</v>
      </c>
      <c r="E51" s="609">
        <f t="shared" si="2"/>
        <v>2877957.3317072568</v>
      </c>
      <c r="F51" s="608">
        <v>1474330.3285102774</v>
      </c>
      <c r="G51" s="608">
        <v>482438.43238800019</v>
      </c>
      <c r="H51" s="609">
        <f t="shared" si="3"/>
        <v>1956768.7608982776</v>
      </c>
    </row>
    <row r="52" spans="1:8">
      <c r="A52" s="363">
        <v>21.1</v>
      </c>
      <c r="B52" s="340" t="s">
        <v>729</v>
      </c>
      <c r="C52" s="608"/>
      <c r="D52" s="608"/>
      <c r="E52" s="609">
        <f t="shared" si="2"/>
        <v>0</v>
      </c>
      <c r="F52" s="608"/>
      <c r="G52" s="608"/>
      <c r="H52" s="609">
        <f t="shared" si="3"/>
        <v>0</v>
      </c>
    </row>
    <row r="53" spans="1:8">
      <c r="A53" s="363">
        <v>22</v>
      </c>
      <c r="B53" s="343" t="s">
        <v>730</v>
      </c>
      <c r="C53" s="608">
        <f>SUM(C38,C40,C41,C46,C47,C50,C51)</f>
        <v>147610116.70621166</v>
      </c>
      <c r="D53" s="608">
        <f>SUM(D38,D40,D41,D46,D47,D50,D51)</f>
        <v>28242752.09114283</v>
      </c>
      <c r="E53" s="609">
        <f t="shared" si="2"/>
        <v>175852868.79735449</v>
      </c>
      <c r="F53" s="608">
        <f>SUM(F38,F40,F41,F46,F47,F50,F51)</f>
        <v>120624791.91790012</v>
      </c>
      <c r="G53" s="608">
        <f>SUM(G38,G40,G41,G46,G47,G50,G51)</f>
        <v>38129475.045434527</v>
      </c>
      <c r="H53" s="609">
        <f t="shared" si="3"/>
        <v>158754266.96333465</v>
      </c>
    </row>
    <row r="54" spans="1:8" ht="24" customHeight="1">
      <c r="A54" s="363"/>
      <c r="B54" s="345" t="s">
        <v>731</v>
      </c>
      <c r="C54" s="776"/>
      <c r="D54" s="777"/>
      <c r="E54" s="777"/>
      <c r="F54" s="777"/>
      <c r="G54" s="777"/>
      <c r="H54" s="778"/>
    </row>
    <row r="55" spans="1:8">
      <c r="A55" s="363">
        <v>23</v>
      </c>
      <c r="B55" s="542" t="s">
        <v>960</v>
      </c>
      <c r="C55" s="608">
        <v>124746400</v>
      </c>
      <c r="D55" s="608"/>
      <c r="E55" s="609">
        <f>C55+D55</f>
        <v>124746400</v>
      </c>
      <c r="F55" s="608">
        <v>104746400</v>
      </c>
      <c r="G55" s="608"/>
      <c r="H55" s="609">
        <f>F55+G55</f>
        <v>104746400</v>
      </c>
    </row>
    <row r="56" spans="1:8">
      <c r="A56" s="363">
        <v>24</v>
      </c>
      <c r="B56" s="343" t="s">
        <v>732</v>
      </c>
      <c r="C56" s="608"/>
      <c r="D56" s="608"/>
      <c r="E56" s="609">
        <f t="shared" ref="E56:E69" si="4">C56+D56</f>
        <v>0</v>
      </c>
      <c r="F56" s="608"/>
      <c r="G56" s="608"/>
      <c r="H56" s="609">
        <f t="shared" ref="H56:H69" si="5">F56+G56</f>
        <v>0</v>
      </c>
    </row>
    <row r="57" spans="1:8">
      <c r="A57" s="363">
        <v>25</v>
      </c>
      <c r="B57" s="343" t="s">
        <v>91</v>
      </c>
      <c r="C57" s="608"/>
      <c r="D57" s="608"/>
      <c r="E57" s="609">
        <f t="shared" si="4"/>
        <v>0</v>
      </c>
      <c r="F57" s="608"/>
      <c r="G57" s="608"/>
      <c r="H57" s="609">
        <f t="shared" si="5"/>
        <v>0</v>
      </c>
    </row>
    <row r="58" spans="1:8">
      <c r="A58" s="363">
        <v>26</v>
      </c>
      <c r="B58" s="329" t="s">
        <v>733</v>
      </c>
      <c r="C58" s="608"/>
      <c r="D58" s="608"/>
      <c r="E58" s="609">
        <f t="shared" si="4"/>
        <v>0</v>
      </c>
      <c r="F58" s="608"/>
      <c r="G58" s="608"/>
      <c r="H58" s="609">
        <f t="shared" si="5"/>
        <v>0</v>
      </c>
    </row>
    <row r="59" spans="1:8">
      <c r="A59" s="363">
        <v>27</v>
      </c>
      <c r="B59" s="329" t="s">
        <v>734</v>
      </c>
      <c r="C59" s="608">
        <f>SUM(C60:C61)</f>
        <v>0</v>
      </c>
      <c r="D59" s="608">
        <f>SUM(D60:D61)</f>
        <v>0</v>
      </c>
      <c r="E59" s="609">
        <f t="shared" si="4"/>
        <v>0</v>
      </c>
      <c r="F59" s="608">
        <v>0</v>
      </c>
      <c r="G59" s="608">
        <v>0</v>
      </c>
      <c r="H59" s="609">
        <f t="shared" si="5"/>
        <v>0</v>
      </c>
    </row>
    <row r="60" spans="1:8">
      <c r="A60" s="363">
        <v>27.1</v>
      </c>
      <c r="B60" s="341" t="s">
        <v>735</v>
      </c>
      <c r="C60" s="608"/>
      <c r="D60" s="608"/>
      <c r="E60" s="609">
        <f t="shared" si="4"/>
        <v>0</v>
      </c>
      <c r="F60" s="608"/>
      <c r="G60" s="608"/>
      <c r="H60" s="609">
        <f t="shared" si="5"/>
        <v>0</v>
      </c>
    </row>
    <row r="61" spans="1:8">
      <c r="A61" s="363">
        <v>27.2</v>
      </c>
      <c r="B61" s="339" t="s">
        <v>736</v>
      </c>
      <c r="C61" s="608"/>
      <c r="D61" s="608"/>
      <c r="E61" s="609">
        <f t="shared" si="4"/>
        <v>0</v>
      </c>
      <c r="F61" s="608"/>
      <c r="G61" s="608"/>
      <c r="H61" s="609">
        <f t="shared" si="5"/>
        <v>0</v>
      </c>
    </row>
    <row r="62" spans="1:8">
      <c r="A62" s="363">
        <v>28</v>
      </c>
      <c r="B62" s="344" t="s">
        <v>737</v>
      </c>
      <c r="C62" s="608"/>
      <c r="D62" s="608"/>
      <c r="E62" s="609">
        <f t="shared" si="4"/>
        <v>0</v>
      </c>
      <c r="F62" s="608"/>
      <c r="G62" s="608"/>
      <c r="H62" s="609">
        <f t="shared" si="5"/>
        <v>0</v>
      </c>
    </row>
    <row r="63" spans="1:8">
      <c r="A63" s="363">
        <v>29</v>
      </c>
      <c r="B63" s="329" t="s">
        <v>738</v>
      </c>
      <c r="C63" s="608">
        <f>SUM(C64:C66)</f>
        <v>3667775.8766368581</v>
      </c>
      <c r="D63" s="608">
        <f>SUM(D64:D66)</f>
        <v>0</v>
      </c>
      <c r="E63" s="609">
        <f t="shared" si="4"/>
        <v>3667775.8766368581</v>
      </c>
      <c r="F63" s="608">
        <v>3486012.7618743461</v>
      </c>
      <c r="G63" s="608"/>
      <c r="H63" s="609">
        <f t="shared" si="5"/>
        <v>3486012.7618743461</v>
      </c>
    </row>
    <row r="64" spans="1:8">
      <c r="A64" s="363">
        <v>29.1</v>
      </c>
      <c r="B64" s="330" t="s">
        <v>739</v>
      </c>
      <c r="C64" s="608">
        <v>3667775.8766368581</v>
      </c>
      <c r="D64" s="608"/>
      <c r="E64" s="609">
        <f t="shared" si="4"/>
        <v>3667775.8766368581</v>
      </c>
      <c r="F64" s="608">
        <v>3486012.7618743461</v>
      </c>
      <c r="G64" s="608"/>
      <c r="H64" s="609">
        <f t="shared" si="5"/>
        <v>3486012.7618743461</v>
      </c>
    </row>
    <row r="65" spans="1:8" ht="25.2" customHeight="1">
      <c r="A65" s="363">
        <v>29.2</v>
      </c>
      <c r="B65" s="341" t="s">
        <v>740</v>
      </c>
      <c r="C65" s="608"/>
      <c r="D65" s="608"/>
      <c r="E65" s="609">
        <f t="shared" si="4"/>
        <v>0</v>
      </c>
      <c r="F65" s="608"/>
      <c r="G65" s="608"/>
      <c r="H65" s="609">
        <f t="shared" si="5"/>
        <v>0</v>
      </c>
    </row>
    <row r="66" spans="1:8" ht="22.5" customHeight="1">
      <c r="A66" s="363">
        <v>29.3</v>
      </c>
      <c r="B66" s="333" t="s">
        <v>741</v>
      </c>
      <c r="C66" s="608"/>
      <c r="D66" s="608"/>
      <c r="E66" s="609">
        <f t="shared" si="4"/>
        <v>0</v>
      </c>
      <c r="F66" s="608"/>
      <c r="G66" s="608"/>
      <c r="H66" s="609">
        <f t="shared" si="5"/>
        <v>0</v>
      </c>
    </row>
    <row r="67" spans="1:8">
      <c r="A67" s="363">
        <v>30</v>
      </c>
      <c r="B67" s="329" t="s">
        <v>92</v>
      </c>
      <c r="C67" s="608">
        <v>-66381042.484840363</v>
      </c>
      <c r="D67" s="608"/>
      <c r="E67" s="609">
        <f t="shared" si="4"/>
        <v>-66381042.484840363</v>
      </c>
      <c r="F67" s="608">
        <v>-39603885.099498376</v>
      </c>
      <c r="G67" s="608"/>
      <c r="H67" s="609">
        <f t="shared" si="5"/>
        <v>-39603885.099498376</v>
      </c>
    </row>
    <row r="68" spans="1:8">
      <c r="A68" s="363">
        <v>31</v>
      </c>
      <c r="B68" s="346" t="s">
        <v>1000</v>
      </c>
      <c r="C68" s="608">
        <f>SUM(C55,C56,C57,C58,C59,C62,C63,C67)</f>
        <v>62033133.391796499</v>
      </c>
      <c r="D68" s="608">
        <f>SUM(D55,D56,D57,D58,D59,D62,D63,D67)</f>
        <v>0</v>
      </c>
      <c r="E68" s="609">
        <f t="shared" si="4"/>
        <v>62033133.391796499</v>
      </c>
      <c r="F68" s="608">
        <f>SUM(F55,F56,F57,F58,F59,F62,F63,F67)</f>
        <v>68628527.662375972</v>
      </c>
      <c r="G68" s="608">
        <f>SUM(G55,G56,G57,G58,G59,G62,G63,G67)</f>
        <v>0</v>
      </c>
      <c r="H68" s="609">
        <f t="shared" si="5"/>
        <v>68628527.662375972</v>
      </c>
    </row>
    <row r="69" spans="1:8">
      <c r="A69" s="363">
        <v>32</v>
      </c>
      <c r="B69" s="347" t="s">
        <v>743</v>
      </c>
      <c r="C69" s="608">
        <f>SUM(C53,C68)</f>
        <v>209643250.09800816</v>
      </c>
      <c r="D69" s="608">
        <f>SUM(D53,D68)</f>
        <v>28242752.09114283</v>
      </c>
      <c r="E69" s="609">
        <f t="shared" si="4"/>
        <v>237886002.18915099</v>
      </c>
      <c r="F69" s="608">
        <f>SUM(F53,F68)</f>
        <v>189253319.58027607</v>
      </c>
      <c r="G69" s="608">
        <f>SUM(G53,G68)</f>
        <v>38129475.045434527</v>
      </c>
      <c r="H69" s="609">
        <f t="shared" si="5"/>
        <v>227382794.62571061</v>
      </c>
    </row>
    <row r="72" spans="1:8" ht="25.2" customHeight="1">
      <c r="B72" s="592" t="s">
        <v>1001</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L35"/>
  <sheetViews>
    <sheetView showGridLines="0" topLeftCell="A6" zoomScale="80" zoomScaleNormal="80" workbookViewId="0">
      <selection activeCell="A33" sqref="A33"/>
    </sheetView>
  </sheetViews>
  <sheetFormatPr defaultColWidth="9.33203125" defaultRowHeight="12"/>
  <cols>
    <col min="1" max="1" width="11.6640625" style="395" bestFit="1" customWidth="1"/>
    <col min="2" max="2" width="93.44140625" style="395" customWidth="1"/>
    <col min="3" max="3" width="14.6640625" style="395" customWidth="1"/>
    <col min="4" max="5" width="16.109375" style="395" customWidth="1"/>
    <col min="6" max="6" width="16.109375" style="413" customWidth="1"/>
    <col min="7" max="7" width="25.33203125" style="413" customWidth="1"/>
    <col min="8" max="8" width="16.109375" style="395" customWidth="1"/>
    <col min="9" max="11" width="16.109375" style="413" customWidth="1"/>
    <col min="12" max="12" width="26.33203125" style="413" customWidth="1"/>
    <col min="13" max="16384" width="9.33203125" style="395"/>
  </cols>
  <sheetData>
    <row r="1" spans="1:12" ht="13.8">
      <c r="A1" s="302" t="s">
        <v>97</v>
      </c>
      <c r="B1" s="222" t="str">
        <f>Info!C2</f>
        <v>სს სილქ ბანკი</v>
      </c>
      <c r="F1" s="395"/>
      <c r="G1" s="395"/>
      <c r="I1" s="395"/>
      <c r="J1" s="395"/>
      <c r="K1" s="395"/>
      <c r="L1" s="395"/>
    </row>
    <row r="2" spans="1:12">
      <c r="A2" s="302" t="s">
        <v>98</v>
      </c>
      <c r="B2" s="696">
        <f>'1. key ratios'!B2</f>
        <v>46203</v>
      </c>
      <c r="F2" s="395"/>
      <c r="G2" s="395"/>
      <c r="I2" s="395"/>
      <c r="J2" s="395"/>
      <c r="K2" s="395"/>
      <c r="L2" s="395"/>
    </row>
    <row r="3" spans="1:12">
      <c r="A3" s="304" t="s">
        <v>563</v>
      </c>
      <c r="F3" s="395"/>
      <c r="G3" s="395"/>
      <c r="I3" s="395"/>
      <c r="J3" s="395"/>
      <c r="K3" s="395"/>
      <c r="L3" s="395"/>
    </row>
    <row r="4" spans="1:12">
      <c r="F4" s="395"/>
      <c r="G4" s="395"/>
      <c r="I4" s="395"/>
      <c r="J4" s="395"/>
      <c r="K4" s="395"/>
      <c r="L4" s="395"/>
    </row>
    <row r="5" spans="1:12" ht="37.5" customHeight="1">
      <c r="A5" s="835" t="s">
        <v>564</v>
      </c>
      <c r="B5" s="836"/>
      <c r="C5" s="884" t="s">
        <v>565</v>
      </c>
      <c r="D5" s="885"/>
      <c r="E5" s="885"/>
      <c r="F5" s="885"/>
      <c r="G5" s="885"/>
      <c r="H5" s="884" t="s">
        <v>875</v>
      </c>
      <c r="I5" s="886"/>
      <c r="J5" s="886"/>
      <c r="K5" s="886"/>
      <c r="L5" s="887"/>
    </row>
    <row r="6" spans="1:12" ht="39.450000000000003" customHeight="1">
      <c r="A6" s="839"/>
      <c r="B6" s="840"/>
      <c r="C6" s="309"/>
      <c r="D6" s="393" t="s">
        <v>860</v>
      </c>
      <c r="E6" s="393" t="s">
        <v>859</v>
      </c>
      <c r="F6" s="393" t="s">
        <v>858</v>
      </c>
      <c r="G6" s="393" t="s">
        <v>857</v>
      </c>
      <c r="H6" s="414"/>
      <c r="I6" s="393" t="s">
        <v>860</v>
      </c>
      <c r="J6" s="393" t="s">
        <v>859</v>
      </c>
      <c r="K6" s="393" t="s">
        <v>858</v>
      </c>
      <c r="L6" s="393" t="s">
        <v>857</v>
      </c>
    </row>
    <row r="7" spans="1:12" ht="40.200000000000003">
      <c r="A7" s="385">
        <v>1</v>
      </c>
      <c r="B7" s="398" t="s">
        <v>487</v>
      </c>
      <c r="C7" s="718">
        <v>10525528.389901927</v>
      </c>
      <c r="D7" s="693">
        <v>9930045.0514940806</v>
      </c>
      <c r="E7" s="693">
        <v>294181.26142238523</v>
      </c>
      <c r="F7" s="719">
        <v>301302.07698547334</v>
      </c>
      <c r="G7" s="719">
        <v>0</v>
      </c>
      <c r="H7" s="693">
        <v>452043.11939972744</v>
      </c>
      <c r="I7" s="719">
        <v>145836.00112718728</v>
      </c>
      <c r="J7" s="719">
        <v>103370.43987587602</v>
      </c>
      <c r="K7" s="719">
        <v>202836.67839666229</v>
      </c>
      <c r="L7" s="719">
        <v>0</v>
      </c>
    </row>
    <row r="8" spans="1:12">
      <c r="A8" s="385">
        <v>2</v>
      </c>
      <c r="B8" s="398" t="s">
        <v>488</v>
      </c>
      <c r="C8" s="718">
        <v>9047097.4084835183</v>
      </c>
      <c r="D8" s="693">
        <v>8765377.127460042</v>
      </c>
      <c r="E8" s="693">
        <v>105157.07178339807</v>
      </c>
      <c r="F8" s="720">
        <v>176563.20924008841</v>
      </c>
      <c r="G8" s="720">
        <v>0</v>
      </c>
      <c r="H8" s="693">
        <v>234255.93410066998</v>
      </c>
      <c r="I8" s="720">
        <v>83235.884927576364</v>
      </c>
      <c r="J8" s="720">
        <v>32157.626292945359</v>
      </c>
      <c r="K8" s="720">
        <v>118862.42288014857</v>
      </c>
      <c r="L8" s="720">
        <v>0</v>
      </c>
    </row>
    <row r="9" spans="1:12">
      <c r="A9" s="385">
        <v>3</v>
      </c>
      <c r="B9" s="398" t="s">
        <v>836</v>
      </c>
      <c r="C9" s="718">
        <v>134473.60683597298</v>
      </c>
      <c r="D9" s="693">
        <v>116232.62529270019</v>
      </c>
      <c r="E9" s="693">
        <v>0</v>
      </c>
      <c r="F9" s="721">
        <v>18240.981543272803</v>
      </c>
      <c r="G9" s="721">
        <v>0</v>
      </c>
      <c r="H9" s="693">
        <v>13581.19106166458</v>
      </c>
      <c r="I9" s="721">
        <v>1301.3550115776734</v>
      </c>
      <c r="J9" s="721">
        <v>0</v>
      </c>
      <c r="K9" s="721">
        <v>12279.836050086906</v>
      </c>
      <c r="L9" s="721">
        <v>0</v>
      </c>
    </row>
    <row r="10" spans="1:12">
      <c r="A10" s="385">
        <v>4</v>
      </c>
      <c r="B10" s="398" t="s">
        <v>489</v>
      </c>
      <c r="C10" s="718">
        <v>1564675.3709669255</v>
      </c>
      <c r="D10" s="693">
        <v>1062120.256235807</v>
      </c>
      <c r="E10" s="693">
        <v>465153.37157376122</v>
      </c>
      <c r="F10" s="721">
        <v>37401.743157358302</v>
      </c>
      <c r="G10" s="721">
        <v>0</v>
      </c>
      <c r="H10" s="693">
        <v>70589.171781252269</v>
      </c>
      <c r="I10" s="721">
        <v>21975.033788212517</v>
      </c>
      <c r="J10" s="721">
        <v>23435.269582353732</v>
      </c>
      <c r="K10" s="721">
        <v>25178.8684106861</v>
      </c>
      <c r="L10" s="721">
        <v>0</v>
      </c>
    </row>
    <row r="11" spans="1:12">
      <c r="A11" s="385">
        <v>5</v>
      </c>
      <c r="B11" s="398" t="s">
        <v>490</v>
      </c>
      <c r="C11" s="718">
        <v>7337013.9869338553</v>
      </c>
      <c r="D11" s="693">
        <v>6283988.686049155</v>
      </c>
      <c r="E11" s="693">
        <v>29728.55669060642</v>
      </c>
      <c r="F11" s="721">
        <v>1023296.7441940918</v>
      </c>
      <c r="G11" s="721">
        <v>0</v>
      </c>
      <c r="H11" s="693">
        <v>566639.7016010544</v>
      </c>
      <c r="I11" s="721">
        <v>52137.162463035856</v>
      </c>
      <c r="J11" s="721">
        <v>11571.907780347152</v>
      </c>
      <c r="K11" s="721">
        <v>502930.63135767111</v>
      </c>
      <c r="L11" s="721">
        <v>0</v>
      </c>
    </row>
    <row r="12" spans="1:12">
      <c r="A12" s="385">
        <v>6</v>
      </c>
      <c r="B12" s="398" t="s">
        <v>491</v>
      </c>
      <c r="C12" s="718">
        <v>8045988.2979589393</v>
      </c>
      <c r="D12" s="693">
        <v>4912840.784252787</v>
      </c>
      <c r="E12" s="693">
        <v>311267.10598138702</v>
      </c>
      <c r="F12" s="721">
        <v>2821880.4077247707</v>
      </c>
      <c r="G12" s="721">
        <v>0</v>
      </c>
      <c r="H12" s="693">
        <v>960026.78871556045</v>
      </c>
      <c r="I12" s="721">
        <v>112019.63169967697</v>
      </c>
      <c r="J12" s="721">
        <v>121371.75802169426</v>
      </c>
      <c r="K12" s="721">
        <v>726635.39899418899</v>
      </c>
      <c r="L12" s="721">
        <v>0</v>
      </c>
    </row>
    <row r="13" spans="1:12">
      <c r="A13" s="385">
        <v>7</v>
      </c>
      <c r="B13" s="398" t="s">
        <v>492</v>
      </c>
      <c r="C13" s="718">
        <v>1533790.8277140362</v>
      </c>
      <c r="D13" s="693">
        <v>1394521.8443636661</v>
      </c>
      <c r="E13" s="693">
        <v>28997.351483293718</v>
      </c>
      <c r="F13" s="721">
        <v>110271.63186707621</v>
      </c>
      <c r="G13" s="721">
        <v>0</v>
      </c>
      <c r="H13" s="693">
        <v>112608.12454281302</v>
      </c>
      <c r="I13" s="721">
        <v>26253.561770494627</v>
      </c>
      <c r="J13" s="721">
        <v>12119.656219133089</v>
      </c>
      <c r="K13" s="721">
        <v>74234.906553185327</v>
      </c>
      <c r="L13" s="721">
        <v>0</v>
      </c>
    </row>
    <row r="14" spans="1:12">
      <c r="A14" s="385">
        <v>8</v>
      </c>
      <c r="B14" s="398" t="s">
        <v>493</v>
      </c>
      <c r="C14" s="718">
        <v>3278630.3064049412</v>
      </c>
      <c r="D14" s="693">
        <v>2895135.0059665795</v>
      </c>
      <c r="E14" s="693">
        <v>284491.89567695925</v>
      </c>
      <c r="F14" s="721">
        <v>99003.40476139971</v>
      </c>
      <c r="G14" s="721">
        <v>0</v>
      </c>
      <c r="H14" s="693">
        <v>138220.39201342789</v>
      </c>
      <c r="I14" s="721">
        <v>45462.850332277652</v>
      </c>
      <c r="J14" s="721">
        <v>26108.410109678585</v>
      </c>
      <c r="K14" s="721">
        <v>66649.131571472055</v>
      </c>
      <c r="L14" s="721">
        <v>0</v>
      </c>
    </row>
    <row r="15" spans="1:12">
      <c r="A15" s="385">
        <v>9</v>
      </c>
      <c r="B15" s="398" t="s">
        <v>494</v>
      </c>
      <c r="C15" s="718">
        <v>989826.4191686993</v>
      </c>
      <c r="D15" s="693">
        <v>956168.94947571424</v>
      </c>
      <c r="E15" s="693">
        <v>10469.661472150083</v>
      </c>
      <c r="F15" s="721">
        <v>23187.808220835097</v>
      </c>
      <c r="G15" s="721">
        <v>0</v>
      </c>
      <c r="H15" s="693">
        <v>35828.113717278036</v>
      </c>
      <c r="I15" s="721">
        <v>15666.331123145201</v>
      </c>
      <c r="J15" s="721">
        <v>4551.7408517396343</v>
      </c>
      <c r="K15" s="721">
        <v>15610.041742393203</v>
      </c>
      <c r="L15" s="721">
        <v>0</v>
      </c>
    </row>
    <row r="16" spans="1:12">
      <c r="A16" s="385">
        <v>10</v>
      </c>
      <c r="B16" s="398" t="s">
        <v>495</v>
      </c>
      <c r="C16" s="718">
        <v>1372551.3833658337</v>
      </c>
      <c r="D16" s="693">
        <v>1345469.8773657898</v>
      </c>
      <c r="E16" s="693">
        <v>9951.7666348333805</v>
      </c>
      <c r="F16" s="721">
        <v>17129.739365210822</v>
      </c>
      <c r="G16" s="721">
        <v>0</v>
      </c>
      <c r="H16" s="693">
        <v>27697.807317090028</v>
      </c>
      <c r="I16" s="721">
        <v>12090.331063406229</v>
      </c>
      <c r="J16" s="721">
        <v>4075.7288810713089</v>
      </c>
      <c r="K16" s="721">
        <v>11531.747372612472</v>
      </c>
      <c r="L16" s="721">
        <v>0</v>
      </c>
    </row>
    <row r="17" spans="1:12">
      <c r="A17" s="385">
        <v>11</v>
      </c>
      <c r="B17" s="398" t="s">
        <v>496</v>
      </c>
      <c r="C17" s="718">
        <v>1895787.6893826555</v>
      </c>
      <c r="D17" s="693">
        <v>1822574.0958221578</v>
      </c>
      <c r="E17" s="693">
        <v>27916.761608844321</v>
      </c>
      <c r="F17" s="721">
        <v>45296.831951653578</v>
      </c>
      <c r="G17" s="721">
        <v>0</v>
      </c>
      <c r="H17" s="693">
        <v>87203.478138539838</v>
      </c>
      <c r="I17" s="721">
        <v>44231.867153112027</v>
      </c>
      <c r="J17" s="721">
        <v>12477.765649578394</v>
      </c>
      <c r="K17" s="721">
        <v>30493.845335849393</v>
      </c>
      <c r="L17" s="721">
        <v>0</v>
      </c>
    </row>
    <row r="18" spans="1:12">
      <c r="A18" s="385">
        <v>12</v>
      </c>
      <c r="B18" s="398" t="s">
        <v>497</v>
      </c>
      <c r="C18" s="718">
        <v>13951009.914628701</v>
      </c>
      <c r="D18" s="693">
        <v>11704039.886037877</v>
      </c>
      <c r="E18" s="693">
        <v>407935.18687603401</v>
      </c>
      <c r="F18" s="721">
        <v>1839034.8417147628</v>
      </c>
      <c r="G18" s="721">
        <v>0</v>
      </c>
      <c r="H18" s="693">
        <v>656002.65927788417</v>
      </c>
      <c r="I18" s="721">
        <v>181861.59286839262</v>
      </c>
      <c r="J18" s="721">
        <v>77344.09676689007</v>
      </c>
      <c r="K18" s="721">
        <v>396796.96964260226</v>
      </c>
      <c r="L18" s="721">
        <v>0</v>
      </c>
    </row>
    <row r="19" spans="1:12">
      <c r="A19" s="385">
        <v>13</v>
      </c>
      <c r="B19" s="398" t="s">
        <v>498</v>
      </c>
      <c r="C19" s="718">
        <v>2809677.9089818574</v>
      </c>
      <c r="D19" s="693">
        <v>2483193.6990725505</v>
      </c>
      <c r="E19" s="693">
        <v>128490.66336485658</v>
      </c>
      <c r="F19" s="721">
        <v>197993.54654445179</v>
      </c>
      <c r="G19" s="721">
        <v>0</v>
      </c>
      <c r="H19" s="693">
        <v>216518.13359764268</v>
      </c>
      <c r="I19" s="721">
        <v>42974.557229715123</v>
      </c>
      <c r="J19" s="721">
        <v>40254.241867297002</v>
      </c>
      <c r="K19" s="721">
        <v>133289.33450063071</v>
      </c>
      <c r="L19" s="721">
        <v>0</v>
      </c>
    </row>
    <row r="20" spans="1:12">
      <c r="A20" s="385">
        <v>14</v>
      </c>
      <c r="B20" s="398" t="s">
        <v>499</v>
      </c>
      <c r="C20" s="718">
        <v>4011397.5719610238</v>
      </c>
      <c r="D20" s="693">
        <v>3684043.2521968554</v>
      </c>
      <c r="E20" s="693">
        <v>173644.56275950358</v>
      </c>
      <c r="F20" s="721">
        <v>153709.75700466434</v>
      </c>
      <c r="G20" s="721">
        <v>0</v>
      </c>
      <c r="H20" s="693">
        <v>246502.35474979295</v>
      </c>
      <c r="I20" s="721">
        <v>64732.995934832186</v>
      </c>
      <c r="J20" s="721">
        <v>74069.014911812294</v>
      </c>
      <c r="K20" s="721">
        <v>107700.34390314815</v>
      </c>
      <c r="L20" s="721">
        <v>0</v>
      </c>
    </row>
    <row r="21" spans="1:12">
      <c r="A21" s="385">
        <v>15</v>
      </c>
      <c r="B21" s="398" t="s">
        <v>500</v>
      </c>
      <c r="C21" s="718">
        <v>5136985.8299791897</v>
      </c>
      <c r="D21" s="693">
        <v>4527659.6967274547</v>
      </c>
      <c r="E21" s="693">
        <v>178482.75829985822</v>
      </c>
      <c r="F21" s="721">
        <v>430843.37495187926</v>
      </c>
      <c r="G21" s="721">
        <v>0</v>
      </c>
      <c r="H21" s="693">
        <v>453837.9600615268</v>
      </c>
      <c r="I21" s="721">
        <v>91479.842666091499</v>
      </c>
      <c r="J21" s="721">
        <v>64129.241163231578</v>
      </c>
      <c r="K21" s="721">
        <v>298228.87623220385</v>
      </c>
      <c r="L21" s="721">
        <v>0</v>
      </c>
    </row>
    <row r="22" spans="1:12">
      <c r="A22" s="385">
        <v>16</v>
      </c>
      <c r="B22" s="398" t="s">
        <v>501</v>
      </c>
      <c r="C22" s="718">
        <v>1913723.8032579389</v>
      </c>
      <c r="D22" s="693">
        <v>1888141.7401162551</v>
      </c>
      <c r="E22" s="693">
        <v>20112.14</v>
      </c>
      <c r="F22" s="721">
        <v>5469.9231416837783</v>
      </c>
      <c r="G22" s="721">
        <v>0</v>
      </c>
      <c r="H22" s="693">
        <v>38430.657092675545</v>
      </c>
      <c r="I22" s="721">
        <v>26337.888395453094</v>
      </c>
      <c r="J22" s="721">
        <v>8410.4142566399987</v>
      </c>
      <c r="K22" s="721">
        <v>3682.3544405824496</v>
      </c>
      <c r="L22" s="721">
        <v>0</v>
      </c>
    </row>
    <row r="23" spans="1:12">
      <c r="A23" s="385">
        <v>17</v>
      </c>
      <c r="B23" s="398" t="s">
        <v>502</v>
      </c>
      <c r="C23" s="718">
        <v>769787.63960502832</v>
      </c>
      <c r="D23" s="693">
        <v>739534.34606199444</v>
      </c>
      <c r="E23" s="693">
        <v>20192.786868161231</v>
      </c>
      <c r="F23" s="721">
        <v>10060.506674872733</v>
      </c>
      <c r="G23" s="721">
        <v>0</v>
      </c>
      <c r="H23" s="693">
        <v>26299.165909648818</v>
      </c>
      <c r="I23" s="721">
        <v>10864.653643843216</v>
      </c>
      <c r="J23" s="721">
        <v>8661.7751597914939</v>
      </c>
      <c r="K23" s="721">
        <v>6772.7371060141077</v>
      </c>
      <c r="L23" s="721">
        <v>0</v>
      </c>
    </row>
    <row r="24" spans="1:12">
      <c r="A24" s="385">
        <v>18</v>
      </c>
      <c r="B24" s="398" t="s">
        <v>503</v>
      </c>
      <c r="C24" s="718">
        <v>1099111.6795174284</v>
      </c>
      <c r="D24" s="693">
        <v>855333.57204489724</v>
      </c>
      <c r="E24" s="693">
        <v>144758.4829073787</v>
      </c>
      <c r="F24" s="721">
        <v>99019.624565152611</v>
      </c>
      <c r="G24" s="721">
        <v>0</v>
      </c>
      <c r="H24" s="693">
        <v>120049.62879566572</v>
      </c>
      <c r="I24" s="721">
        <v>10096.307108232373</v>
      </c>
      <c r="J24" s="721">
        <v>43293.270937605776</v>
      </c>
      <c r="K24" s="721">
        <v>66660.050749827526</v>
      </c>
      <c r="L24" s="721">
        <v>0</v>
      </c>
    </row>
    <row r="25" spans="1:12">
      <c r="A25" s="385">
        <v>19</v>
      </c>
      <c r="B25" s="398" t="s">
        <v>504</v>
      </c>
      <c r="C25" s="718">
        <v>1235364.0903232421</v>
      </c>
      <c r="D25" s="693">
        <v>1111164.3502320794</v>
      </c>
      <c r="E25" s="693">
        <v>78554.731001407155</v>
      </c>
      <c r="F25" s="721">
        <v>45645.009089755469</v>
      </c>
      <c r="G25" s="721">
        <v>0</v>
      </c>
      <c r="H25" s="693">
        <v>77534.658833571084</v>
      </c>
      <c r="I25" s="721">
        <v>14290.089870808495</v>
      </c>
      <c r="J25" s="721">
        <v>31584.673995698537</v>
      </c>
      <c r="K25" s="721">
        <v>31659.894967064167</v>
      </c>
      <c r="L25" s="721">
        <v>0</v>
      </c>
    </row>
    <row r="26" spans="1:12">
      <c r="A26" s="385">
        <v>20</v>
      </c>
      <c r="B26" s="398" t="s">
        <v>505</v>
      </c>
      <c r="C26" s="718">
        <v>3640092.1407508887</v>
      </c>
      <c r="D26" s="693">
        <v>3543485.4275337984</v>
      </c>
      <c r="E26" s="693">
        <v>70814.766085084397</v>
      </c>
      <c r="F26" s="721">
        <v>25791.947132006491</v>
      </c>
      <c r="G26" s="721">
        <v>0</v>
      </c>
      <c r="H26" s="693">
        <v>91706.121021998493</v>
      </c>
      <c r="I26" s="721">
        <v>45988.89121346773</v>
      </c>
      <c r="J26" s="721">
        <v>28354.080712513056</v>
      </c>
      <c r="K26" s="721">
        <v>17363.149096017496</v>
      </c>
      <c r="L26" s="721">
        <v>0</v>
      </c>
    </row>
    <row r="27" spans="1:12">
      <c r="A27" s="385">
        <v>21</v>
      </c>
      <c r="B27" s="398" t="s">
        <v>506</v>
      </c>
      <c r="C27" s="718">
        <v>920055.15020110249</v>
      </c>
      <c r="D27" s="693">
        <v>831146.68713994615</v>
      </c>
      <c r="E27" s="693">
        <v>65066.330809101251</v>
      </c>
      <c r="F27" s="721">
        <v>23842.132252055151</v>
      </c>
      <c r="G27" s="721">
        <v>0</v>
      </c>
      <c r="H27" s="693">
        <v>46649.583139470538</v>
      </c>
      <c r="I27" s="721">
        <v>10320.743154291729</v>
      </c>
      <c r="J27" s="721">
        <v>20278.307044000427</v>
      </c>
      <c r="K27" s="721">
        <v>16050.532941178362</v>
      </c>
      <c r="L27" s="721">
        <v>0</v>
      </c>
    </row>
    <row r="28" spans="1:12">
      <c r="A28" s="385">
        <v>22</v>
      </c>
      <c r="B28" s="398" t="s">
        <v>507</v>
      </c>
      <c r="C28" s="718">
        <v>2631687.8355948655</v>
      </c>
      <c r="D28" s="693">
        <v>2326856.034588451</v>
      </c>
      <c r="E28" s="693">
        <v>257668.56007826229</v>
      </c>
      <c r="F28" s="721">
        <v>47163.240928155217</v>
      </c>
      <c r="G28" s="721">
        <v>0</v>
      </c>
      <c r="H28" s="693">
        <v>166254.66434976418</v>
      </c>
      <c r="I28" s="721">
        <v>34316.991222686047</v>
      </c>
      <c r="J28" s="721">
        <v>99787.700951613355</v>
      </c>
      <c r="K28" s="721">
        <v>32149.972175464751</v>
      </c>
      <c r="L28" s="721">
        <v>0</v>
      </c>
    </row>
    <row r="29" spans="1:12">
      <c r="A29" s="385">
        <v>23</v>
      </c>
      <c r="B29" s="398" t="s">
        <v>508</v>
      </c>
      <c r="C29" s="718">
        <v>33589553.331444405</v>
      </c>
      <c r="D29" s="693">
        <v>30488063.681916893</v>
      </c>
      <c r="E29" s="693">
        <v>2014928.2869965769</v>
      </c>
      <c r="F29" s="721">
        <v>1086561.3625309144</v>
      </c>
      <c r="G29" s="721">
        <v>0</v>
      </c>
      <c r="H29" s="693">
        <v>1577438.1212140147</v>
      </c>
      <c r="I29" s="721">
        <v>383077.66742648691</v>
      </c>
      <c r="J29" s="721">
        <v>429608.09655187547</v>
      </c>
      <c r="K29" s="721">
        <v>764752.35723565146</v>
      </c>
      <c r="L29" s="721">
        <v>0</v>
      </c>
    </row>
    <row r="30" spans="1:12">
      <c r="A30" s="385">
        <v>24</v>
      </c>
      <c r="B30" s="398" t="s">
        <v>509</v>
      </c>
      <c r="C30" s="718">
        <v>2394336.5478279055</v>
      </c>
      <c r="D30" s="693">
        <v>1197140.3228878465</v>
      </c>
      <c r="E30" s="693">
        <v>1071120.8780579562</v>
      </c>
      <c r="F30" s="721">
        <v>126075.34688210285</v>
      </c>
      <c r="G30" s="721">
        <v>0</v>
      </c>
      <c r="H30" s="693">
        <v>192467.00748458182</v>
      </c>
      <c r="I30" s="721">
        <v>26884.964435289457</v>
      </c>
      <c r="J30" s="721">
        <v>108667.14181428427</v>
      </c>
      <c r="K30" s="721">
        <v>56914.901235007965</v>
      </c>
      <c r="L30" s="721">
        <v>0</v>
      </c>
    </row>
    <row r="31" spans="1:12">
      <c r="A31" s="385">
        <v>25</v>
      </c>
      <c r="B31" s="398" t="s">
        <v>510</v>
      </c>
      <c r="C31" s="718">
        <v>27827542.946760524</v>
      </c>
      <c r="D31" s="693">
        <v>24308707.847331323</v>
      </c>
      <c r="E31" s="693">
        <v>1953102.8587397637</v>
      </c>
      <c r="F31" s="721">
        <v>1565732.2406894632</v>
      </c>
      <c r="G31" s="721">
        <v>0</v>
      </c>
      <c r="H31" s="693">
        <v>1853959.9912721824</v>
      </c>
      <c r="I31" s="721">
        <v>406743.56896104361</v>
      </c>
      <c r="J31" s="721">
        <v>398968.11419106019</v>
      </c>
      <c r="K31" s="721">
        <v>1048248.3081200758</v>
      </c>
      <c r="L31" s="721">
        <v>0</v>
      </c>
    </row>
    <row r="32" spans="1:12">
      <c r="A32" s="385">
        <v>26</v>
      </c>
      <c r="B32" s="398" t="s">
        <v>566</v>
      </c>
      <c r="C32" s="718">
        <v>0</v>
      </c>
      <c r="D32" s="693">
        <v>0</v>
      </c>
      <c r="E32" s="693">
        <v>0</v>
      </c>
      <c r="F32" s="721">
        <v>0</v>
      </c>
      <c r="G32" s="721">
        <v>0</v>
      </c>
      <c r="H32" s="693">
        <v>0</v>
      </c>
      <c r="I32" s="721">
        <v>0</v>
      </c>
      <c r="J32" s="721">
        <v>0</v>
      </c>
      <c r="K32" s="721">
        <v>0</v>
      </c>
      <c r="L32" s="721">
        <v>0</v>
      </c>
    </row>
    <row r="33" spans="1:12">
      <c r="A33" s="385">
        <v>27</v>
      </c>
      <c r="B33" s="442" t="s">
        <v>66</v>
      </c>
      <c r="C33" s="767">
        <f>SUM(C7:C32)</f>
        <v>147655690.0779514</v>
      </c>
      <c r="D33" s="767">
        <f t="shared" ref="D33:L33" si="0">SUM(D7:D32)</f>
        <v>129172984.84766671</v>
      </c>
      <c r="E33" s="767">
        <f t="shared" si="0"/>
        <v>8152187.7971715629</v>
      </c>
      <c r="F33" s="767">
        <f t="shared" si="0"/>
        <v>10330517.433113154</v>
      </c>
      <c r="G33" s="767">
        <f t="shared" si="0"/>
        <v>0</v>
      </c>
      <c r="H33" s="767">
        <f t="shared" si="0"/>
        <v>8462344.5291894991</v>
      </c>
      <c r="I33" s="767">
        <f t="shared" si="0"/>
        <v>1910180.7645903367</v>
      </c>
      <c r="J33" s="767">
        <f t="shared" si="0"/>
        <v>1784650.4735887311</v>
      </c>
      <c r="K33" s="767">
        <f t="shared" si="0"/>
        <v>4767513.2910104264</v>
      </c>
      <c r="L33" s="767">
        <f t="shared" si="0"/>
        <v>0</v>
      </c>
    </row>
    <row r="35" spans="1:12">
      <c r="B35" s="441"/>
      <c r="C35" s="441"/>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3"/>
  <sheetViews>
    <sheetView showGridLines="0" zoomScale="80" zoomScaleNormal="80" workbookViewId="0">
      <selection activeCell="F17" sqref="F17"/>
    </sheetView>
  </sheetViews>
  <sheetFormatPr defaultColWidth="8.6640625" defaultRowHeight="12"/>
  <cols>
    <col min="1" max="1" width="11.6640625" style="310" bestFit="1" customWidth="1"/>
    <col min="2" max="2" width="165.109375" style="310" customWidth="1"/>
    <col min="3" max="11" width="28.33203125" style="310" customWidth="1"/>
    <col min="12" max="16384" width="8.6640625" style="310"/>
  </cols>
  <sheetData>
    <row r="1" spans="1:11" s="303" customFormat="1" ht="13.8">
      <c r="A1" s="302" t="s">
        <v>97</v>
      </c>
      <c r="B1" s="222" t="str">
        <f>Info!C2</f>
        <v>სს სილქ ბანკი</v>
      </c>
      <c r="C1" s="395"/>
      <c r="D1" s="395"/>
      <c r="E1" s="395"/>
      <c r="F1" s="395"/>
      <c r="G1" s="395"/>
      <c r="H1" s="395"/>
      <c r="I1" s="395"/>
      <c r="J1" s="395"/>
      <c r="K1" s="395"/>
    </row>
    <row r="2" spans="1:11" s="303" customFormat="1">
      <c r="A2" s="302" t="s">
        <v>98</v>
      </c>
      <c r="B2" s="696">
        <f>'1. key ratios'!B2</f>
        <v>46203</v>
      </c>
      <c r="C2" s="395"/>
      <c r="D2" s="395"/>
      <c r="E2" s="395"/>
      <c r="F2" s="395"/>
      <c r="G2" s="395"/>
      <c r="H2" s="395"/>
      <c r="I2" s="395"/>
      <c r="J2" s="395"/>
      <c r="K2" s="395"/>
    </row>
    <row r="3" spans="1:11" s="303" customFormat="1">
      <c r="A3" s="304" t="s">
        <v>567</v>
      </c>
      <c r="B3" s="395"/>
      <c r="C3" s="395"/>
      <c r="D3" s="395"/>
      <c r="E3" s="395"/>
      <c r="F3" s="395"/>
      <c r="G3" s="395"/>
      <c r="H3" s="395"/>
      <c r="I3" s="395"/>
      <c r="J3" s="395"/>
      <c r="K3" s="395"/>
    </row>
    <row r="4" spans="1:11">
      <c r="A4" s="447"/>
      <c r="B4" s="447"/>
      <c r="C4" s="446" t="s">
        <v>471</v>
      </c>
      <c r="D4" s="446" t="s">
        <v>472</v>
      </c>
      <c r="E4" s="446" t="s">
        <v>473</v>
      </c>
      <c r="F4" s="446" t="s">
        <v>474</v>
      </c>
      <c r="G4" s="446" t="s">
        <v>475</v>
      </c>
      <c r="H4" s="446" t="s">
        <v>476</v>
      </c>
      <c r="I4" s="446" t="s">
        <v>477</v>
      </c>
      <c r="J4" s="446" t="s">
        <v>478</v>
      </c>
      <c r="K4" s="446" t="s">
        <v>479</v>
      </c>
    </row>
    <row r="5" spans="1:11" ht="103.95" customHeight="1">
      <c r="A5" s="888" t="s">
        <v>874</v>
      </c>
      <c r="B5" s="889"/>
      <c r="C5" s="445" t="s">
        <v>568</v>
      </c>
      <c r="D5" s="445" t="s">
        <v>561</v>
      </c>
      <c r="E5" s="445" t="s">
        <v>562</v>
      </c>
      <c r="F5" s="445" t="s">
        <v>873</v>
      </c>
      <c r="G5" s="445" t="s">
        <v>569</v>
      </c>
      <c r="H5" s="445" t="s">
        <v>570</v>
      </c>
      <c r="I5" s="445" t="s">
        <v>571</v>
      </c>
      <c r="J5" s="445" t="s">
        <v>572</v>
      </c>
      <c r="K5" s="445" t="s">
        <v>573</v>
      </c>
    </row>
    <row r="6" spans="1:11">
      <c r="A6" s="385">
        <v>1</v>
      </c>
      <c r="B6" s="385" t="s">
        <v>574</v>
      </c>
      <c r="C6" s="693">
        <v>270590.55000000005</v>
      </c>
      <c r="D6" s="693"/>
      <c r="E6" s="693"/>
      <c r="F6" s="693"/>
      <c r="G6" s="693">
        <v>45938309.597543105</v>
      </c>
      <c r="H6" s="693"/>
      <c r="I6" s="693">
        <v>18573654.561029974</v>
      </c>
      <c r="J6" s="693">
        <v>0</v>
      </c>
      <c r="K6" s="693">
        <v>82873135.369378209</v>
      </c>
    </row>
    <row r="7" spans="1:11">
      <c r="A7" s="385">
        <v>2</v>
      </c>
      <c r="B7" s="385" t="s">
        <v>575</v>
      </c>
      <c r="C7" s="693"/>
      <c r="D7" s="693"/>
      <c r="E7" s="693"/>
      <c r="F7" s="693"/>
      <c r="G7" s="693"/>
      <c r="H7" s="693"/>
      <c r="I7" s="693"/>
      <c r="J7" s="693"/>
      <c r="K7" s="693"/>
    </row>
    <row r="8" spans="1:11">
      <c r="A8" s="385">
        <v>3</v>
      </c>
      <c r="B8" s="385" t="s">
        <v>539</v>
      </c>
      <c r="C8" s="693">
        <v>474850.5</v>
      </c>
      <c r="D8" s="693"/>
      <c r="E8" s="693"/>
      <c r="F8" s="693"/>
      <c r="G8" s="693">
        <v>49147</v>
      </c>
      <c r="H8" s="693"/>
      <c r="I8" s="693"/>
      <c r="J8" s="693"/>
      <c r="K8" s="693"/>
    </row>
    <row r="9" spans="1:11">
      <c r="A9" s="385">
        <v>4</v>
      </c>
      <c r="B9" s="402" t="s">
        <v>872</v>
      </c>
      <c r="C9" s="722"/>
      <c r="D9" s="722"/>
      <c r="E9" s="722"/>
      <c r="F9" s="722"/>
      <c r="G9" s="722">
        <v>4985718.2841337286</v>
      </c>
      <c r="H9" s="722"/>
      <c r="I9" s="722"/>
      <c r="J9" s="722"/>
      <c r="K9" s="722">
        <v>5344799.1489794161</v>
      </c>
    </row>
    <row r="10" spans="1:11">
      <c r="A10" s="385">
        <v>5</v>
      </c>
      <c r="B10" s="402" t="s">
        <v>871</v>
      </c>
      <c r="C10" s="444"/>
      <c r="D10" s="444"/>
      <c r="E10" s="444"/>
      <c r="F10" s="444"/>
      <c r="G10" s="444"/>
      <c r="H10" s="444"/>
      <c r="I10" s="444"/>
      <c r="J10" s="444"/>
      <c r="K10" s="444"/>
    </row>
    <row r="11" spans="1:11">
      <c r="A11" s="385">
        <v>6</v>
      </c>
      <c r="B11" s="402" t="s">
        <v>870</v>
      </c>
      <c r="C11" s="444"/>
      <c r="D11" s="444"/>
      <c r="E11" s="444"/>
      <c r="F11" s="444"/>
      <c r="G11" s="444"/>
      <c r="H11" s="444"/>
      <c r="I11" s="444"/>
      <c r="J11" s="444"/>
      <c r="K11" s="444"/>
    </row>
    <row r="13" spans="1:11" ht="13.8">
      <c r="B13" s="443"/>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20"/>
  <sheetViews>
    <sheetView showGridLines="0" zoomScale="80" zoomScaleNormal="80" workbookViewId="0">
      <selection activeCell="B2" sqref="B2"/>
    </sheetView>
  </sheetViews>
  <sheetFormatPr defaultColWidth="8.6640625" defaultRowHeight="14.4"/>
  <cols>
    <col min="1" max="1" width="10" style="448" bestFit="1" customWidth="1"/>
    <col min="2" max="2" width="71.6640625" style="448" customWidth="1"/>
    <col min="3" max="3" width="12.44140625" style="448" bestFit="1" customWidth="1"/>
    <col min="4" max="5" width="15.44140625" style="448" bestFit="1" customWidth="1"/>
    <col min="6" max="6" width="20.109375" style="448" bestFit="1" customWidth="1"/>
    <col min="7" max="7" width="37.6640625" style="448" bestFit="1" customWidth="1"/>
    <col min="8" max="8" width="12.44140625" style="448" bestFit="1" customWidth="1"/>
    <col min="9" max="10" width="15.44140625" style="448" bestFit="1" customWidth="1"/>
    <col min="11" max="11" width="20.109375" style="448" bestFit="1" customWidth="1"/>
    <col min="12" max="12" width="37.6640625" style="448" bestFit="1" customWidth="1"/>
    <col min="13" max="13" width="10.77734375" style="448" bestFit="1" customWidth="1"/>
    <col min="14" max="15" width="15.44140625" style="448" bestFit="1" customWidth="1"/>
    <col min="16" max="16" width="20.109375" style="448" bestFit="1" customWidth="1"/>
    <col min="17" max="17" width="37.6640625" style="448" bestFit="1" customWidth="1"/>
    <col min="18" max="18" width="18.109375" style="448" bestFit="1" customWidth="1"/>
    <col min="19" max="19" width="48.109375" style="448" bestFit="1" customWidth="1"/>
    <col min="20" max="20" width="45.77734375" style="448" bestFit="1" customWidth="1"/>
    <col min="21" max="21" width="48.109375" style="448" bestFit="1" customWidth="1"/>
    <col min="22" max="22" width="44.44140625" style="448" bestFit="1" customWidth="1"/>
    <col min="23" max="16384" width="8.6640625" style="448"/>
  </cols>
  <sheetData>
    <row r="1" spans="1:22">
      <c r="A1" s="302" t="s">
        <v>97</v>
      </c>
      <c r="B1" s="222" t="str">
        <f>Info!C2</f>
        <v>სს სილქ ბანკი</v>
      </c>
    </row>
    <row r="2" spans="1:22">
      <c r="A2" s="302" t="s">
        <v>98</v>
      </c>
      <c r="B2" s="696">
        <f>'1. key ratios'!B2</f>
        <v>46203</v>
      </c>
    </row>
    <row r="3" spans="1:22">
      <c r="A3" s="304" t="s">
        <v>657</v>
      </c>
      <c r="B3" s="395"/>
    </row>
    <row r="4" spans="1:22">
      <c r="A4" s="304"/>
      <c r="B4" s="395"/>
    </row>
    <row r="5" spans="1:22" ht="24" customHeight="1">
      <c r="A5" s="890" t="s">
        <v>684</v>
      </c>
      <c r="B5" s="890"/>
      <c r="C5" s="892" t="s">
        <v>876</v>
      </c>
      <c r="D5" s="892"/>
      <c r="E5" s="892"/>
      <c r="F5" s="892"/>
      <c r="G5" s="892"/>
      <c r="H5" s="892" t="s">
        <v>565</v>
      </c>
      <c r="I5" s="892"/>
      <c r="J5" s="892"/>
      <c r="K5" s="892"/>
      <c r="L5" s="892"/>
      <c r="M5" s="892" t="s">
        <v>875</v>
      </c>
      <c r="N5" s="892"/>
      <c r="O5" s="892"/>
      <c r="P5" s="892"/>
      <c r="Q5" s="892"/>
      <c r="R5" s="891" t="s">
        <v>683</v>
      </c>
      <c r="S5" s="891" t="s">
        <v>687</v>
      </c>
      <c r="T5" s="891" t="s">
        <v>686</v>
      </c>
      <c r="U5" s="891" t="s">
        <v>915</v>
      </c>
      <c r="V5" s="891" t="s">
        <v>916</v>
      </c>
    </row>
    <row r="6" spans="1:22" ht="36" customHeight="1">
      <c r="A6" s="890"/>
      <c r="B6" s="890"/>
      <c r="C6" s="457"/>
      <c r="D6" s="393" t="s">
        <v>860</v>
      </c>
      <c r="E6" s="393" t="s">
        <v>859</v>
      </c>
      <c r="F6" s="393" t="s">
        <v>858</v>
      </c>
      <c r="G6" s="393" t="s">
        <v>857</v>
      </c>
      <c r="H6" s="457"/>
      <c r="I6" s="393" t="s">
        <v>860</v>
      </c>
      <c r="J6" s="393" t="s">
        <v>859</v>
      </c>
      <c r="K6" s="393" t="s">
        <v>858</v>
      </c>
      <c r="L6" s="393" t="s">
        <v>857</v>
      </c>
      <c r="M6" s="457"/>
      <c r="N6" s="393" t="s">
        <v>860</v>
      </c>
      <c r="O6" s="393" t="s">
        <v>859</v>
      </c>
      <c r="P6" s="393" t="s">
        <v>858</v>
      </c>
      <c r="Q6" s="393" t="s">
        <v>857</v>
      </c>
      <c r="R6" s="891"/>
      <c r="S6" s="891"/>
      <c r="T6" s="891"/>
      <c r="U6" s="891"/>
      <c r="V6" s="891"/>
    </row>
    <row r="7" spans="1:22">
      <c r="A7" s="452">
        <v>1</v>
      </c>
      <c r="B7" s="456" t="s">
        <v>658</v>
      </c>
      <c r="C7" s="722">
        <v>2201426.29</v>
      </c>
      <c r="D7" s="722">
        <v>2104235.46</v>
      </c>
      <c r="E7" s="722">
        <v>45723.92</v>
      </c>
      <c r="F7" s="722">
        <v>51466.91</v>
      </c>
      <c r="G7" s="722"/>
      <c r="H7" s="722">
        <v>2241874.0025090002</v>
      </c>
      <c r="I7" s="722">
        <v>2134645.1325090001</v>
      </c>
      <c r="J7" s="722">
        <v>47523.67</v>
      </c>
      <c r="K7" s="722">
        <v>59705.2</v>
      </c>
      <c r="L7" s="722"/>
      <c r="M7" s="722">
        <v>98306.106430549989</v>
      </c>
      <c r="N7" s="722">
        <v>18727.648203550001</v>
      </c>
      <c r="O7" s="722">
        <v>19873.258226999998</v>
      </c>
      <c r="P7" s="722">
        <v>59705.2</v>
      </c>
      <c r="Q7" s="722"/>
      <c r="R7" s="722">
        <v>152</v>
      </c>
      <c r="S7" s="722">
        <v>0.31279479871106797</v>
      </c>
      <c r="T7" s="722">
        <v>0.36991502119051317</v>
      </c>
      <c r="U7" s="722">
        <v>0.31819326960068245</v>
      </c>
      <c r="V7" s="722">
        <v>37.519560298337311</v>
      </c>
    </row>
    <row r="8" spans="1:22">
      <c r="A8" s="452">
        <v>2</v>
      </c>
      <c r="B8" s="455" t="s">
        <v>659</v>
      </c>
      <c r="C8" s="722">
        <v>88577384.569999993</v>
      </c>
      <c r="D8" s="722">
        <v>80305222.399999991</v>
      </c>
      <c r="E8" s="722">
        <v>3935208.58</v>
      </c>
      <c r="F8" s="722">
        <v>4336953.59</v>
      </c>
      <c r="G8" s="722"/>
      <c r="H8" s="722">
        <v>88296579.372686461</v>
      </c>
      <c r="I8" s="722">
        <v>79572291.108120322</v>
      </c>
      <c r="J8" s="722">
        <v>4030624.0275702602</v>
      </c>
      <c r="K8" s="722">
        <v>4693664.2369958702</v>
      </c>
      <c r="L8" s="722"/>
      <c r="M8" s="722">
        <v>5656687.0124841928</v>
      </c>
      <c r="N8" s="722">
        <v>1201696.4567981909</v>
      </c>
      <c r="O8" s="722">
        <v>1262229.561346869</v>
      </c>
      <c r="P8" s="722">
        <v>3192760.9943391331</v>
      </c>
      <c r="Q8" s="722"/>
      <c r="R8" s="722">
        <v>16316</v>
      </c>
      <c r="S8" s="722">
        <v>0.22848549159541157</v>
      </c>
      <c r="T8" s="722">
        <v>0.2749276073130541</v>
      </c>
      <c r="U8" s="722">
        <v>0.22631598800958899</v>
      </c>
      <c r="V8" s="722">
        <v>44.671511181724583</v>
      </c>
    </row>
    <row r="9" spans="1:22">
      <c r="A9" s="452">
        <v>3</v>
      </c>
      <c r="B9" s="455" t="s">
        <v>660</v>
      </c>
      <c r="C9" s="722">
        <v>3538.99</v>
      </c>
      <c r="D9" s="722">
        <v>2998.37</v>
      </c>
      <c r="E9" s="722">
        <v>0</v>
      </c>
      <c r="F9" s="722">
        <v>540.62</v>
      </c>
      <c r="G9" s="722"/>
      <c r="H9" s="722">
        <v>3558.0299999999997</v>
      </c>
      <c r="I9" s="722">
        <v>3017.41</v>
      </c>
      <c r="J9" s="722">
        <v>0</v>
      </c>
      <c r="K9" s="722">
        <v>540.62</v>
      </c>
      <c r="L9" s="722"/>
      <c r="M9" s="722">
        <v>452.067972419</v>
      </c>
      <c r="N9" s="722">
        <v>88.122372819000006</v>
      </c>
      <c r="O9" s="722">
        <v>0</v>
      </c>
      <c r="P9" s="722">
        <v>363.94559959999998</v>
      </c>
      <c r="Q9" s="722"/>
      <c r="R9" s="722">
        <v>13</v>
      </c>
      <c r="S9" s="722">
        <v>0</v>
      </c>
      <c r="T9" s="722">
        <v>0</v>
      </c>
      <c r="U9" s="722">
        <v>0</v>
      </c>
      <c r="V9" s="722">
        <v>0.59054304390851908</v>
      </c>
    </row>
    <row r="10" spans="1:22">
      <c r="A10" s="452">
        <v>4</v>
      </c>
      <c r="B10" s="455" t="s">
        <v>661</v>
      </c>
      <c r="C10" s="722">
        <v>1721.09</v>
      </c>
      <c r="D10" s="722">
        <v>1721.09</v>
      </c>
      <c r="E10" s="722">
        <v>0</v>
      </c>
      <c r="F10" s="722">
        <v>0</v>
      </c>
      <c r="G10" s="722"/>
      <c r="H10" s="722">
        <v>1657.8729051</v>
      </c>
      <c r="I10" s="722">
        <v>1657.8729051</v>
      </c>
      <c r="J10" s="722">
        <v>0</v>
      </c>
      <c r="K10" s="722">
        <v>0</v>
      </c>
      <c r="L10" s="722"/>
      <c r="M10" s="722">
        <v>15.241603634000001</v>
      </c>
      <c r="N10" s="722">
        <v>15.241603634000001</v>
      </c>
      <c r="O10" s="722">
        <v>0</v>
      </c>
      <c r="P10" s="722">
        <v>0</v>
      </c>
      <c r="Q10" s="722"/>
      <c r="R10" s="722">
        <v>2</v>
      </c>
      <c r="S10" s="722">
        <v>0</v>
      </c>
      <c r="T10" s="722">
        <v>0</v>
      </c>
      <c r="U10" s="722">
        <v>0.28000000000000003</v>
      </c>
      <c r="V10" s="722">
        <v>8.8314387975062321</v>
      </c>
    </row>
    <row r="11" spans="1:22">
      <c r="A11" s="452">
        <v>5</v>
      </c>
      <c r="B11" s="455" t="s">
        <v>662</v>
      </c>
      <c r="C11" s="722">
        <v>16940.870000000003</v>
      </c>
      <c r="D11" s="722">
        <v>16889.350000000002</v>
      </c>
      <c r="E11" s="722">
        <v>6.25</v>
      </c>
      <c r="F11" s="722">
        <v>45.269999999999996</v>
      </c>
      <c r="G11" s="722"/>
      <c r="H11" s="722">
        <v>18311.580000000002</v>
      </c>
      <c r="I11" s="722">
        <v>18260.060000000001</v>
      </c>
      <c r="J11" s="722">
        <v>6.25</v>
      </c>
      <c r="K11" s="722">
        <v>45.269999999999996</v>
      </c>
      <c r="L11" s="722"/>
      <c r="M11" s="722">
        <v>738.51881297399996</v>
      </c>
      <c r="N11" s="722">
        <v>705.21177305100002</v>
      </c>
      <c r="O11" s="722">
        <v>2.8312578670000002</v>
      </c>
      <c r="P11" s="722">
        <v>30.475782056</v>
      </c>
      <c r="Q11" s="722"/>
      <c r="R11" s="722">
        <v>780</v>
      </c>
      <c r="S11" s="722">
        <v>0</v>
      </c>
      <c r="T11" s="722">
        <v>0</v>
      </c>
      <c r="U11" s="722">
        <v>0.17687034919284061</v>
      </c>
      <c r="V11" s="722">
        <v>8.7601400893593251</v>
      </c>
    </row>
    <row r="12" spans="1:22">
      <c r="A12" s="452">
        <v>6</v>
      </c>
      <c r="B12" s="455" t="s">
        <v>663</v>
      </c>
      <c r="C12" s="722">
        <v>23499348.310000002</v>
      </c>
      <c r="D12" s="722">
        <v>22299570.07</v>
      </c>
      <c r="E12" s="722">
        <v>386012.23</v>
      </c>
      <c r="F12" s="722">
        <v>813766.01</v>
      </c>
      <c r="G12" s="722"/>
      <c r="H12" s="722">
        <v>23745748.85193</v>
      </c>
      <c r="I12" s="722">
        <v>22385368.731929999</v>
      </c>
      <c r="J12" s="722">
        <v>411246.68</v>
      </c>
      <c r="K12" s="722">
        <v>949133.44</v>
      </c>
      <c r="L12" s="722"/>
      <c r="M12" s="722">
        <v>1371732.163880625</v>
      </c>
      <c r="N12" s="722">
        <v>560898.12060983502</v>
      </c>
      <c r="O12" s="722">
        <v>170914.66630951801</v>
      </c>
      <c r="P12" s="722">
        <v>639919.37696127198</v>
      </c>
      <c r="Q12" s="722"/>
      <c r="R12" s="722">
        <v>15667</v>
      </c>
      <c r="S12" s="722">
        <v>0.36</v>
      </c>
      <c r="T12" s="722">
        <v>0.44900000000000001</v>
      </c>
      <c r="U12" s="722">
        <v>0.35977337878705962</v>
      </c>
      <c r="V12" s="722">
        <v>39.966120513803673</v>
      </c>
    </row>
    <row r="13" spans="1:22">
      <c r="A13" s="452">
        <v>7</v>
      </c>
      <c r="B13" s="455" t="s">
        <v>664</v>
      </c>
      <c r="C13" s="722">
        <v>7688612.2500000009</v>
      </c>
      <c r="D13" s="722">
        <v>6771668.2700000005</v>
      </c>
      <c r="E13" s="722">
        <v>619497.36</v>
      </c>
      <c r="F13" s="722">
        <v>297446.62</v>
      </c>
      <c r="G13" s="722"/>
      <c r="H13" s="722">
        <v>7730557.9624750009</v>
      </c>
      <c r="I13" s="722">
        <v>6779123.5044750003</v>
      </c>
      <c r="J13" s="722">
        <v>629492.85679999995</v>
      </c>
      <c r="K13" s="722">
        <v>321941.60119999998</v>
      </c>
      <c r="L13" s="722"/>
      <c r="M13" s="722">
        <v>430828.5664747</v>
      </c>
      <c r="N13" s="722">
        <v>84720.0321597</v>
      </c>
      <c r="O13" s="722">
        <v>166304.17886499999</v>
      </c>
      <c r="P13" s="722">
        <v>179804.35545</v>
      </c>
      <c r="Q13" s="722"/>
      <c r="R13" s="722">
        <v>53</v>
      </c>
      <c r="S13" s="722">
        <v>0.17936646850573462</v>
      </c>
      <c r="T13" s="722">
        <v>0.1965297713735692</v>
      </c>
      <c r="U13" s="722">
        <v>0.15255573592919841</v>
      </c>
      <c r="V13" s="722">
        <v>134.90573786056123</v>
      </c>
    </row>
    <row r="14" spans="1:22">
      <c r="A14" s="450">
        <v>7.1</v>
      </c>
      <c r="B14" s="449" t="s">
        <v>665</v>
      </c>
      <c r="C14" s="722">
        <v>5459743.1899999995</v>
      </c>
      <c r="D14" s="722">
        <v>4760143.68</v>
      </c>
      <c r="E14" s="722">
        <v>418715.89</v>
      </c>
      <c r="F14" s="722">
        <v>280883.62</v>
      </c>
      <c r="G14" s="722"/>
      <c r="H14" s="722">
        <v>5498852.4144100007</v>
      </c>
      <c r="I14" s="722">
        <v>4767451.1119100004</v>
      </c>
      <c r="J14" s="722">
        <v>426621.05680000002</v>
      </c>
      <c r="K14" s="722">
        <v>304780.24570000003</v>
      </c>
      <c r="L14" s="722"/>
      <c r="M14" s="722">
        <v>378753.08495559997</v>
      </c>
      <c r="N14" s="722">
        <v>57455.814455599997</v>
      </c>
      <c r="O14" s="722">
        <v>164490.35320000001</v>
      </c>
      <c r="P14" s="722">
        <v>156806.9173</v>
      </c>
      <c r="Q14" s="722"/>
      <c r="R14" s="722">
        <v>30</v>
      </c>
      <c r="S14" s="722">
        <v>0.16977070973142927</v>
      </c>
      <c r="T14" s="722">
        <v>0.18708137802793054</v>
      </c>
      <c r="U14" s="722">
        <v>0.14529301000327818</v>
      </c>
      <c r="V14" s="722">
        <v>136.36399053798718</v>
      </c>
    </row>
    <row r="15" spans="1:22" ht="24">
      <c r="A15" s="450">
        <v>7.2</v>
      </c>
      <c r="B15" s="449" t="s">
        <v>666</v>
      </c>
      <c r="C15" s="722">
        <v>948866.98</v>
      </c>
      <c r="D15" s="722">
        <v>948866.98</v>
      </c>
      <c r="E15" s="722">
        <v>0</v>
      </c>
      <c r="F15" s="722">
        <v>0</v>
      </c>
      <c r="G15" s="722"/>
      <c r="H15" s="722">
        <v>948232.99971500004</v>
      </c>
      <c r="I15" s="722">
        <v>948232.99971500004</v>
      </c>
      <c r="J15" s="722">
        <v>0</v>
      </c>
      <c r="K15" s="722">
        <v>0</v>
      </c>
      <c r="L15" s="722"/>
      <c r="M15" s="722">
        <v>11276.590472</v>
      </c>
      <c r="N15" s="722">
        <v>11276.590472</v>
      </c>
      <c r="O15" s="722">
        <v>0</v>
      </c>
      <c r="P15" s="722">
        <v>0</v>
      </c>
      <c r="Q15" s="722"/>
      <c r="R15" s="722">
        <v>7</v>
      </c>
      <c r="S15" s="722">
        <v>0</v>
      </c>
      <c r="T15" s="722">
        <v>0</v>
      </c>
      <c r="U15" s="722">
        <v>0.15486141787756175</v>
      </c>
      <c r="V15" s="722">
        <v>174.38143509746752</v>
      </c>
    </row>
    <row r="16" spans="1:22">
      <c r="A16" s="450">
        <v>7.3</v>
      </c>
      <c r="B16" s="449" t="s">
        <v>667</v>
      </c>
      <c r="C16" s="722">
        <v>1280002.08</v>
      </c>
      <c r="D16" s="722">
        <v>1062657.6100000001</v>
      </c>
      <c r="E16" s="722">
        <v>200781.47</v>
      </c>
      <c r="F16" s="722">
        <v>16563</v>
      </c>
      <c r="G16" s="722"/>
      <c r="H16" s="722">
        <v>1283472.5483500001</v>
      </c>
      <c r="I16" s="722">
        <v>1063439.3928499999</v>
      </c>
      <c r="J16" s="722">
        <v>202871.8</v>
      </c>
      <c r="K16" s="722">
        <v>17161.355500000001</v>
      </c>
      <c r="L16" s="722"/>
      <c r="M16" s="722">
        <v>40798.891047099998</v>
      </c>
      <c r="N16" s="722">
        <v>15987.6272321</v>
      </c>
      <c r="O16" s="722">
        <v>1813.8256650000001</v>
      </c>
      <c r="P16" s="722">
        <v>22997.438150000002</v>
      </c>
      <c r="Q16" s="722"/>
      <c r="R16" s="722">
        <v>16</v>
      </c>
      <c r="S16" s="722">
        <v>0.19</v>
      </c>
      <c r="T16" s="722">
        <v>0.20699999999999999</v>
      </c>
      <c r="U16" s="722">
        <v>0.18182508910688647</v>
      </c>
      <c r="V16" s="722">
        <v>99.422302751258016</v>
      </c>
    </row>
    <row r="17" spans="1:22">
      <c r="A17" s="452">
        <v>8</v>
      </c>
      <c r="B17" s="455" t="s">
        <v>668</v>
      </c>
      <c r="C17" s="722">
        <v>0</v>
      </c>
      <c r="D17" s="722">
        <v>0</v>
      </c>
      <c r="E17" s="722">
        <v>0</v>
      </c>
      <c r="F17" s="722">
        <v>0</v>
      </c>
      <c r="G17" s="722"/>
      <c r="H17" s="722">
        <v>0</v>
      </c>
      <c r="I17" s="722">
        <v>0</v>
      </c>
      <c r="J17" s="722">
        <v>0</v>
      </c>
      <c r="K17" s="722">
        <v>0</v>
      </c>
      <c r="L17" s="722"/>
      <c r="M17" s="722">
        <v>0</v>
      </c>
      <c r="N17" s="722">
        <v>0</v>
      </c>
      <c r="O17" s="722">
        <v>0</v>
      </c>
      <c r="P17" s="722">
        <v>0</v>
      </c>
      <c r="Q17" s="722"/>
      <c r="R17" s="722">
        <v>0</v>
      </c>
      <c r="S17" s="722">
        <v>0</v>
      </c>
      <c r="T17" s="722">
        <v>0</v>
      </c>
      <c r="U17" s="722">
        <v>0</v>
      </c>
      <c r="V17" s="722">
        <v>0</v>
      </c>
    </row>
    <row r="18" spans="1:22">
      <c r="A18" s="454">
        <v>9</v>
      </c>
      <c r="B18" s="453" t="s">
        <v>669</v>
      </c>
      <c r="C18" s="723">
        <v>0</v>
      </c>
      <c r="D18" s="723">
        <v>0</v>
      </c>
      <c r="E18" s="723">
        <v>0</v>
      </c>
      <c r="F18" s="723">
        <v>0</v>
      </c>
      <c r="G18" s="723"/>
      <c r="H18" s="723">
        <v>0</v>
      </c>
      <c r="I18" s="723">
        <v>0</v>
      </c>
      <c r="J18" s="723">
        <v>0</v>
      </c>
      <c r="K18" s="723">
        <v>0</v>
      </c>
      <c r="L18" s="723"/>
      <c r="M18" s="723">
        <v>0</v>
      </c>
      <c r="N18" s="723">
        <v>0</v>
      </c>
      <c r="O18" s="723">
        <v>0</v>
      </c>
      <c r="P18" s="723">
        <v>0</v>
      </c>
      <c r="Q18" s="723"/>
      <c r="R18" s="723">
        <v>0</v>
      </c>
      <c r="S18" s="723">
        <v>0</v>
      </c>
      <c r="T18" s="723">
        <v>0</v>
      </c>
      <c r="U18" s="723">
        <v>0</v>
      </c>
      <c r="V18" s="723">
        <v>0</v>
      </c>
    </row>
    <row r="19" spans="1:22">
      <c r="A19" s="452">
        <v>10</v>
      </c>
      <c r="B19" s="451" t="s">
        <v>685</v>
      </c>
      <c r="C19" s="722">
        <v>121988972.36999997</v>
      </c>
      <c r="D19" s="722">
        <v>111502305.00999998</v>
      </c>
      <c r="E19" s="722">
        <v>4986448.3400000008</v>
      </c>
      <c r="F19" s="722">
        <v>5500219.0199999996</v>
      </c>
      <c r="G19" s="722"/>
      <c r="H19" s="722">
        <v>122038287.67250556</v>
      </c>
      <c r="I19" s="722">
        <v>110894363.81993942</v>
      </c>
      <c r="J19" s="722">
        <v>5118893.4843702605</v>
      </c>
      <c r="K19" s="722">
        <v>6025030.36819587</v>
      </c>
      <c r="L19" s="722"/>
      <c r="M19" s="722">
        <v>7558759.6776590953</v>
      </c>
      <c r="N19" s="722">
        <v>1866850.8335207801</v>
      </c>
      <c r="O19" s="722">
        <v>1619324.4960062539</v>
      </c>
      <c r="P19" s="722">
        <v>4072584.3481320613</v>
      </c>
      <c r="Q19" s="722"/>
      <c r="R19" s="722">
        <v>32983</v>
      </c>
      <c r="S19" s="722">
        <v>0.24763609034490161</v>
      </c>
      <c r="T19" s="722">
        <v>0.29993988132964083</v>
      </c>
      <c r="U19" s="722">
        <v>0.24917910909057248</v>
      </c>
      <c r="V19" s="722">
        <v>49.322076975534614</v>
      </c>
    </row>
    <row r="20" spans="1:22" ht="24">
      <c r="A20" s="450">
        <v>10.1</v>
      </c>
      <c r="B20" s="449" t="s">
        <v>688</v>
      </c>
      <c r="C20" s="444"/>
      <c r="D20" s="444"/>
      <c r="E20" s="444"/>
      <c r="F20" s="444"/>
      <c r="G20" s="444"/>
      <c r="H20" s="444"/>
      <c r="I20" s="444"/>
      <c r="J20" s="444"/>
      <c r="K20" s="444"/>
      <c r="L20" s="444"/>
      <c r="M20" s="444"/>
      <c r="N20" s="444"/>
      <c r="O20" s="444"/>
      <c r="P20" s="444"/>
      <c r="Q20" s="444"/>
      <c r="R20" s="444"/>
      <c r="S20" s="444"/>
      <c r="T20" s="444"/>
      <c r="U20" s="444"/>
      <c r="V20" s="444"/>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topLeftCell="B60" zoomScale="110" zoomScaleNormal="110" workbookViewId="0">
      <selection activeCell="B62" sqref="B62:C62"/>
    </sheetView>
  </sheetViews>
  <sheetFormatPr defaultColWidth="43.5546875" defaultRowHeight="12"/>
  <cols>
    <col min="1" max="1" width="8" style="126" customWidth="1"/>
    <col min="2" max="2" width="66.33203125" style="127" customWidth="1"/>
    <col min="3" max="3" width="131.44140625" style="128" customWidth="1"/>
    <col min="4" max="5" width="10.33203125" style="119" customWidth="1"/>
    <col min="6" max="6" width="67.6640625" style="119" customWidth="1"/>
    <col min="7" max="16384" width="43.5546875" style="119"/>
  </cols>
  <sheetData>
    <row r="1" spans="1:3" ht="13.2" thickTop="1" thickBot="1">
      <c r="A1" s="893" t="s">
        <v>176</v>
      </c>
      <c r="B1" s="894"/>
      <c r="C1" s="895"/>
    </row>
    <row r="2" spans="1:3" ht="26.25" customHeight="1">
      <c r="A2" s="311"/>
      <c r="B2" s="896" t="s">
        <v>177</v>
      </c>
      <c r="C2" s="896"/>
    </row>
    <row r="3" spans="1:3" s="124" customFormat="1" ht="11.25" customHeight="1">
      <c r="A3" s="123"/>
      <c r="B3" s="896" t="s">
        <v>251</v>
      </c>
      <c r="C3" s="896"/>
    </row>
    <row r="4" spans="1:3" ht="12" customHeight="1" thickBot="1">
      <c r="A4" s="897" t="s">
        <v>255</v>
      </c>
      <c r="B4" s="898"/>
      <c r="C4" s="899"/>
    </row>
    <row r="5" spans="1:3" ht="12.6" thickTop="1">
      <c r="A5" s="120"/>
      <c r="B5" s="900" t="s">
        <v>178</v>
      </c>
      <c r="C5" s="901"/>
    </row>
    <row r="6" spans="1:3">
      <c r="A6" s="311"/>
      <c r="B6" s="902" t="s">
        <v>252</v>
      </c>
      <c r="C6" s="903"/>
    </row>
    <row r="7" spans="1:3">
      <c r="A7" s="311"/>
      <c r="B7" s="902" t="s">
        <v>179</v>
      </c>
      <c r="C7" s="903"/>
    </row>
    <row r="8" spans="1:3">
      <c r="A8" s="311"/>
      <c r="B8" s="902" t="s">
        <v>253</v>
      </c>
      <c r="C8" s="903"/>
    </row>
    <row r="9" spans="1:3">
      <c r="A9" s="311"/>
      <c r="B9" s="908" t="s">
        <v>254</v>
      </c>
      <c r="C9" s="909"/>
    </row>
    <row r="10" spans="1:3">
      <c r="A10" s="311"/>
      <c r="B10" s="906" t="s">
        <v>180</v>
      </c>
      <c r="C10" s="907" t="s">
        <v>180</v>
      </c>
    </row>
    <row r="11" spans="1:3">
      <c r="A11" s="311"/>
      <c r="B11" s="906" t="s">
        <v>181</v>
      </c>
      <c r="C11" s="907" t="s">
        <v>181</v>
      </c>
    </row>
    <row r="12" spans="1:3">
      <c r="A12" s="311"/>
      <c r="B12" s="906" t="s">
        <v>182</v>
      </c>
      <c r="C12" s="907" t="s">
        <v>182</v>
      </c>
    </row>
    <row r="13" spans="1:3">
      <c r="A13" s="311"/>
      <c r="B13" s="906" t="s">
        <v>183</v>
      </c>
      <c r="C13" s="907" t="s">
        <v>183</v>
      </c>
    </row>
    <row r="14" spans="1:3">
      <c r="A14" s="311"/>
      <c r="B14" s="906" t="s">
        <v>184</v>
      </c>
      <c r="C14" s="907" t="s">
        <v>184</v>
      </c>
    </row>
    <row r="15" spans="1:3" ht="21.75" customHeight="1">
      <c r="A15" s="311"/>
      <c r="B15" s="906" t="s">
        <v>185</v>
      </c>
      <c r="C15" s="907" t="s">
        <v>185</v>
      </c>
    </row>
    <row r="16" spans="1:3">
      <c r="A16" s="311"/>
      <c r="B16" s="906" t="s">
        <v>186</v>
      </c>
      <c r="C16" s="907" t="s">
        <v>187</v>
      </c>
    </row>
    <row r="17" spans="1:6">
      <c r="A17" s="311"/>
      <c r="B17" s="906" t="s">
        <v>188</v>
      </c>
      <c r="C17" s="907" t="s">
        <v>189</v>
      </c>
    </row>
    <row r="18" spans="1:6">
      <c r="A18" s="311"/>
      <c r="B18" s="906" t="s">
        <v>190</v>
      </c>
      <c r="C18" s="907" t="s">
        <v>191</v>
      </c>
    </row>
    <row r="19" spans="1:6">
      <c r="A19" s="538"/>
      <c r="B19" s="904" t="s">
        <v>192</v>
      </c>
      <c r="C19" s="905" t="s">
        <v>192</v>
      </c>
    </row>
    <row r="20" spans="1:6">
      <c r="A20" s="538"/>
      <c r="B20" s="904" t="s">
        <v>918</v>
      </c>
      <c r="C20" s="905" t="s">
        <v>193</v>
      </c>
    </row>
    <row r="21" spans="1:6">
      <c r="A21" s="311"/>
      <c r="B21" s="904" t="s">
        <v>961</v>
      </c>
      <c r="C21" s="905" t="s">
        <v>194</v>
      </c>
    </row>
    <row r="22" spans="1:6" ht="23.25" customHeight="1">
      <c r="A22" s="311"/>
      <c r="B22" s="906" t="s">
        <v>195</v>
      </c>
      <c r="C22" s="907" t="s">
        <v>196</v>
      </c>
      <c r="F22" s="502"/>
    </row>
    <row r="23" spans="1:6">
      <c r="A23" s="311"/>
      <c r="B23" s="906" t="s">
        <v>197</v>
      </c>
      <c r="C23" s="907" t="s">
        <v>197</v>
      </c>
    </row>
    <row r="24" spans="1:6">
      <c r="A24" s="311"/>
      <c r="B24" s="906" t="s">
        <v>198</v>
      </c>
      <c r="C24" s="907" t="s">
        <v>199</v>
      </c>
    </row>
    <row r="25" spans="1:6" ht="12.6" thickBot="1">
      <c r="A25" s="121"/>
      <c r="B25" s="915" t="s">
        <v>200</v>
      </c>
      <c r="C25" s="916"/>
    </row>
    <row r="26" spans="1:6" ht="13.2" thickTop="1" thickBot="1">
      <c r="A26" s="897" t="s">
        <v>812</v>
      </c>
      <c r="B26" s="898"/>
      <c r="C26" s="899"/>
    </row>
    <row r="27" spans="1:6" ht="13.2" thickTop="1" thickBot="1">
      <c r="A27" s="122"/>
      <c r="B27" s="917" t="s">
        <v>813</v>
      </c>
      <c r="C27" s="918"/>
    </row>
    <row r="28" spans="1:6" ht="13.2" thickTop="1" thickBot="1">
      <c r="A28" s="897" t="s">
        <v>256</v>
      </c>
      <c r="B28" s="898"/>
      <c r="C28" s="899"/>
    </row>
    <row r="29" spans="1:6" ht="12.6" thickTop="1">
      <c r="A29" s="120"/>
      <c r="B29" s="919" t="s">
        <v>816</v>
      </c>
      <c r="C29" s="920" t="s">
        <v>201</v>
      </c>
    </row>
    <row r="30" spans="1:6">
      <c r="A30" s="311"/>
      <c r="B30" s="910" t="s">
        <v>205</v>
      </c>
      <c r="C30" s="911" t="s">
        <v>202</v>
      </c>
    </row>
    <row r="31" spans="1:6">
      <c r="A31" s="311"/>
      <c r="B31" s="910" t="s">
        <v>814</v>
      </c>
      <c r="C31" s="911" t="s">
        <v>203</v>
      </c>
    </row>
    <row r="32" spans="1:6">
      <c r="A32" s="311"/>
      <c r="B32" s="910" t="s">
        <v>815</v>
      </c>
      <c r="C32" s="911" t="s">
        <v>204</v>
      </c>
    </row>
    <row r="33" spans="1:3">
      <c r="A33" s="311"/>
      <c r="B33" s="910" t="s">
        <v>208</v>
      </c>
      <c r="C33" s="911" t="s">
        <v>209</v>
      </c>
    </row>
    <row r="34" spans="1:3">
      <c r="A34" s="311"/>
      <c r="B34" s="910" t="s">
        <v>817</v>
      </c>
      <c r="C34" s="911" t="s">
        <v>206</v>
      </c>
    </row>
    <row r="35" spans="1:3">
      <c r="A35" s="311"/>
      <c r="B35" s="910" t="s">
        <v>818</v>
      </c>
      <c r="C35" s="911" t="s">
        <v>207</v>
      </c>
    </row>
    <row r="36" spans="1:3">
      <c r="A36" s="311"/>
      <c r="B36" s="912" t="s">
        <v>819</v>
      </c>
      <c r="C36" s="913"/>
    </row>
    <row r="37" spans="1:3" ht="24.75" customHeight="1">
      <c r="A37" s="311"/>
      <c r="B37" s="910" t="s">
        <v>820</v>
      </c>
      <c r="C37" s="911" t="s">
        <v>210</v>
      </c>
    </row>
    <row r="38" spans="1:3" ht="23.25" customHeight="1">
      <c r="A38" s="311"/>
      <c r="B38" s="910" t="s">
        <v>821</v>
      </c>
      <c r="C38" s="911" t="s">
        <v>211</v>
      </c>
    </row>
    <row r="39" spans="1:3" ht="23.25" customHeight="1">
      <c r="A39" s="373"/>
      <c r="B39" s="912" t="s">
        <v>822</v>
      </c>
      <c r="C39" s="914"/>
    </row>
    <row r="40" spans="1:3" ht="12" customHeight="1">
      <c r="A40" s="311"/>
      <c r="B40" s="910" t="s">
        <v>823</v>
      </c>
      <c r="C40" s="911"/>
    </row>
    <row r="41" spans="1:3" ht="12.6" thickBot="1">
      <c r="A41" s="897" t="s">
        <v>257</v>
      </c>
      <c r="B41" s="898"/>
      <c r="C41" s="899"/>
    </row>
    <row r="42" spans="1:3" ht="12.6" thickTop="1">
      <c r="A42" s="120"/>
      <c r="B42" s="900" t="s">
        <v>287</v>
      </c>
      <c r="C42" s="901" t="s">
        <v>212</v>
      </c>
    </row>
    <row r="43" spans="1:3">
      <c r="A43" s="311"/>
      <c r="B43" s="902" t="s">
        <v>286</v>
      </c>
      <c r="C43" s="903"/>
    </row>
    <row r="44" spans="1:3" ht="23.25" customHeight="1" thickBot="1">
      <c r="A44" s="121"/>
      <c r="B44" s="921" t="s">
        <v>213</v>
      </c>
      <c r="C44" s="922" t="s">
        <v>214</v>
      </c>
    </row>
    <row r="45" spans="1:3" ht="11.25" customHeight="1" thickTop="1" thickBot="1">
      <c r="A45" s="897" t="s">
        <v>258</v>
      </c>
      <c r="B45" s="898"/>
      <c r="C45" s="899"/>
    </row>
    <row r="46" spans="1:3" ht="26.25" customHeight="1" thickTop="1">
      <c r="A46" s="311"/>
      <c r="B46" s="902" t="s">
        <v>259</v>
      </c>
      <c r="C46" s="903"/>
    </row>
    <row r="47" spans="1:3" ht="12.6" thickBot="1">
      <c r="A47" s="897" t="s">
        <v>260</v>
      </c>
      <c r="B47" s="898"/>
      <c r="C47" s="899"/>
    </row>
    <row r="48" spans="1:3" ht="12.6" thickTop="1">
      <c r="A48" s="120"/>
      <c r="B48" s="900" t="s">
        <v>215</v>
      </c>
      <c r="C48" s="901" t="s">
        <v>215</v>
      </c>
    </row>
    <row r="49" spans="1:3" ht="11.25" customHeight="1">
      <c r="A49" s="311"/>
      <c r="B49" s="902" t="s">
        <v>216</v>
      </c>
      <c r="C49" s="903" t="s">
        <v>216</v>
      </c>
    </row>
    <row r="50" spans="1:3">
      <c r="A50" s="311"/>
      <c r="B50" s="902" t="s">
        <v>217</v>
      </c>
      <c r="C50" s="903" t="s">
        <v>217</v>
      </c>
    </row>
    <row r="51" spans="1:3" ht="11.25" customHeight="1">
      <c r="A51" s="311"/>
      <c r="B51" s="902" t="s">
        <v>825</v>
      </c>
      <c r="C51" s="903" t="s">
        <v>218</v>
      </c>
    </row>
    <row r="52" spans="1:3" ht="33.6" customHeight="1">
      <c r="A52" s="311"/>
      <c r="B52" s="902" t="s">
        <v>219</v>
      </c>
      <c r="C52" s="903" t="s">
        <v>219</v>
      </c>
    </row>
    <row r="53" spans="1:3" ht="11.25" customHeight="1">
      <c r="A53" s="311"/>
      <c r="B53" s="902" t="s">
        <v>307</v>
      </c>
      <c r="C53" s="903" t="s">
        <v>220</v>
      </c>
    </row>
    <row r="54" spans="1:3" ht="11.25" customHeight="1" thickBot="1">
      <c r="A54" s="897" t="s">
        <v>261</v>
      </c>
      <c r="B54" s="898"/>
      <c r="C54" s="899"/>
    </row>
    <row r="55" spans="1:3" ht="12.6" thickTop="1">
      <c r="A55" s="120"/>
      <c r="B55" s="900" t="s">
        <v>215</v>
      </c>
      <c r="C55" s="901" t="s">
        <v>215</v>
      </c>
    </row>
    <row r="56" spans="1:3">
      <c r="A56" s="311"/>
      <c r="B56" s="902" t="s">
        <v>221</v>
      </c>
      <c r="C56" s="903" t="s">
        <v>221</v>
      </c>
    </row>
    <row r="57" spans="1:3">
      <c r="A57" s="311"/>
      <c r="B57" s="902" t="s">
        <v>264</v>
      </c>
      <c r="C57" s="903" t="s">
        <v>222</v>
      </c>
    </row>
    <row r="58" spans="1:3">
      <c r="A58" s="311"/>
      <c r="B58" s="902" t="s">
        <v>223</v>
      </c>
      <c r="C58" s="903" t="s">
        <v>223</v>
      </c>
    </row>
    <row r="59" spans="1:3">
      <c r="A59" s="311"/>
      <c r="B59" s="902" t="s">
        <v>224</v>
      </c>
      <c r="C59" s="903" t="s">
        <v>224</v>
      </c>
    </row>
    <row r="60" spans="1:3">
      <c r="A60" s="311"/>
      <c r="B60" s="902" t="s">
        <v>225</v>
      </c>
      <c r="C60" s="903" t="s">
        <v>225</v>
      </c>
    </row>
    <row r="61" spans="1:3">
      <c r="A61" s="311"/>
      <c r="B61" s="902" t="s">
        <v>265</v>
      </c>
      <c r="C61" s="903" t="s">
        <v>226</v>
      </c>
    </row>
    <row r="62" spans="1:3" ht="12" customHeight="1">
      <c r="A62" s="311"/>
      <c r="B62" s="927" t="s">
        <v>998</v>
      </c>
      <c r="C62" s="928" t="s">
        <v>227</v>
      </c>
    </row>
    <row r="63" spans="1:3" ht="22.5" customHeight="1" thickBot="1">
      <c r="A63" s="121"/>
      <c r="B63" s="921" t="s">
        <v>228</v>
      </c>
      <c r="C63" s="922" t="s">
        <v>228</v>
      </c>
    </row>
    <row r="64" spans="1:3" ht="11.25" customHeight="1" thickTop="1">
      <c r="A64" s="929" t="s">
        <v>262</v>
      </c>
      <c r="B64" s="930"/>
      <c r="C64" s="931"/>
    </row>
    <row r="65" spans="1:3" ht="12.6" thickBot="1">
      <c r="A65" s="121"/>
      <c r="B65" s="921" t="s">
        <v>229</v>
      </c>
      <c r="C65" s="922" t="s">
        <v>229</v>
      </c>
    </row>
    <row r="66" spans="1:3" ht="11.25" customHeight="1" thickTop="1">
      <c r="A66" s="929" t="s">
        <v>951</v>
      </c>
      <c r="B66" s="930"/>
      <c r="C66" s="931"/>
    </row>
    <row r="67" spans="1:3" ht="12.6" thickBot="1">
      <c r="A67" s="121"/>
      <c r="B67" s="921" t="s">
        <v>950</v>
      </c>
      <c r="C67" s="922"/>
    </row>
    <row r="68" spans="1:3" ht="11.25" customHeight="1" thickTop="1" thickBot="1">
      <c r="A68" s="897" t="s">
        <v>263</v>
      </c>
      <c r="B68" s="898"/>
      <c r="C68" s="899"/>
    </row>
    <row r="69" spans="1:3" ht="12.6" thickTop="1">
      <c r="A69" s="120"/>
      <c r="B69" s="900" t="s">
        <v>230</v>
      </c>
      <c r="C69" s="901" t="s">
        <v>230</v>
      </c>
    </row>
    <row r="70" spans="1:3">
      <c r="A70" s="311"/>
      <c r="B70" s="902" t="s">
        <v>827</v>
      </c>
      <c r="C70" s="903" t="s">
        <v>231</v>
      </c>
    </row>
    <row r="71" spans="1:3">
      <c r="A71" s="311"/>
      <c r="B71" s="902" t="s">
        <v>232</v>
      </c>
      <c r="C71" s="903" t="s">
        <v>232</v>
      </c>
    </row>
    <row r="72" spans="1:3" ht="55.2" customHeight="1">
      <c r="A72" s="311"/>
      <c r="B72" s="923" t="s">
        <v>962</v>
      </c>
      <c r="C72" s="924" t="s">
        <v>233</v>
      </c>
    </row>
    <row r="73" spans="1:3" ht="33.75" customHeight="1">
      <c r="A73" s="311"/>
      <c r="B73" s="925" t="s">
        <v>266</v>
      </c>
      <c r="C73" s="926" t="s">
        <v>234</v>
      </c>
    </row>
    <row r="74" spans="1:3" ht="15.75" customHeight="1">
      <c r="A74" s="311"/>
      <c r="B74" s="925" t="s">
        <v>828</v>
      </c>
      <c r="C74" s="926" t="s">
        <v>235</v>
      </c>
    </row>
    <row r="75" spans="1:3">
      <c r="A75" s="311"/>
      <c r="B75" s="902" t="s">
        <v>236</v>
      </c>
      <c r="C75" s="903" t="s">
        <v>236</v>
      </c>
    </row>
    <row r="76" spans="1:3" ht="12.6" thickBot="1">
      <c r="A76" s="121"/>
      <c r="B76" s="921" t="s">
        <v>237</v>
      </c>
      <c r="C76" s="922" t="s">
        <v>237</v>
      </c>
    </row>
    <row r="77" spans="1:3" ht="12.6" thickTop="1">
      <c r="A77" s="929" t="s">
        <v>290</v>
      </c>
      <c r="B77" s="930"/>
      <c r="C77" s="931"/>
    </row>
    <row r="78" spans="1:3">
      <c r="A78" s="311"/>
      <c r="B78" s="902" t="s">
        <v>229</v>
      </c>
      <c r="C78" s="903"/>
    </row>
    <row r="79" spans="1:3">
      <c r="A79" s="311"/>
      <c r="B79" s="902" t="s">
        <v>288</v>
      </c>
      <c r="C79" s="903"/>
    </row>
    <row r="80" spans="1:3">
      <c r="A80" s="311"/>
      <c r="B80" s="902" t="s">
        <v>289</v>
      </c>
      <c r="C80" s="903"/>
    </row>
    <row r="81" spans="1:3">
      <c r="A81" s="929" t="s">
        <v>291</v>
      </c>
      <c r="B81" s="930"/>
      <c r="C81" s="931"/>
    </row>
    <row r="82" spans="1:3">
      <c r="A82" s="311"/>
      <c r="B82" s="902" t="s">
        <v>229</v>
      </c>
      <c r="C82" s="903"/>
    </row>
    <row r="83" spans="1:3">
      <c r="A83" s="311"/>
      <c r="B83" s="902" t="s">
        <v>292</v>
      </c>
      <c r="C83" s="903"/>
    </row>
    <row r="84" spans="1:3" ht="79.5" customHeight="1">
      <c r="A84" s="311"/>
      <c r="B84" s="902" t="s">
        <v>306</v>
      </c>
      <c r="C84" s="903"/>
    </row>
    <row r="85" spans="1:3" ht="53.25" customHeight="1">
      <c r="A85" s="311"/>
      <c r="B85" s="902" t="s">
        <v>305</v>
      </c>
      <c r="C85" s="903"/>
    </row>
    <row r="86" spans="1:3">
      <c r="A86" s="311"/>
      <c r="B86" s="902" t="s">
        <v>293</v>
      </c>
      <c r="C86" s="903"/>
    </row>
    <row r="87" spans="1:3">
      <c r="A87" s="311"/>
      <c r="B87" s="902" t="s">
        <v>294</v>
      </c>
      <c r="C87" s="903"/>
    </row>
    <row r="88" spans="1:3">
      <c r="A88" s="311"/>
      <c r="B88" s="902" t="s">
        <v>295</v>
      </c>
      <c r="C88" s="903"/>
    </row>
    <row r="89" spans="1:3">
      <c r="A89" s="929" t="s">
        <v>296</v>
      </c>
      <c r="B89" s="930"/>
      <c r="C89" s="931"/>
    </row>
    <row r="90" spans="1:3">
      <c r="A90" s="311"/>
      <c r="B90" s="902" t="s">
        <v>229</v>
      </c>
      <c r="C90" s="903"/>
    </row>
    <row r="91" spans="1:3">
      <c r="A91" s="311"/>
      <c r="B91" s="902" t="s">
        <v>298</v>
      </c>
      <c r="C91" s="903"/>
    </row>
    <row r="92" spans="1:3" ht="12" customHeight="1">
      <c r="A92" s="311"/>
      <c r="B92" s="902" t="s">
        <v>299</v>
      </c>
      <c r="C92" s="903"/>
    </row>
    <row r="93" spans="1:3">
      <c r="A93" s="311"/>
      <c r="B93" s="902" t="s">
        <v>300</v>
      </c>
      <c r="C93" s="903"/>
    </row>
    <row r="94" spans="1:3" ht="24.75" customHeight="1">
      <c r="A94" s="311"/>
      <c r="B94" s="910" t="s">
        <v>336</v>
      </c>
      <c r="C94" s="911"/>
    </row>
    <row r="95" spans="1:3" ht="24" customHeight="1">
      <c r="A95" s="311"/>
      <c r="B95" s="910" t="s">
        <v>337</v>
      </c>
      <c r="C95" s="911"/>
    </row>
    <row r="96" spans="1:3" ht="13.5" customHeight="1">
      <c r="A96" s="311"/>
      <c r="B96" s="910" t="s">
        <v>301</v>
      </c>
      <c r="C96" s="911"/>
    </row>
    <row r="97" spans="1:3" ht="11.25" customHeight="1" thickBot="1">
      <c r="A97" s="932" t="s">
        <v>332</v>
      </c>
      <c r="B97" s="933"/>
      <c r="C97" s="934"/>
    </row>
    <row r="98" spans="1:3" ht="13.2" thickTop="1" thickBot="1">
      <c r="A98" s="941" t="s">
        <v>238</v>
      </c>
      <c r="B98" s="941"/>
      <c r="C98" s="941"/>
    </row>
    <row r="99" spans="1:3">
      <c r="A99" s="180">
        <v>2</v>
      </c>
      <c r="B99" s="299" t="s">
        <v>312</v>
      </c>
      <c r="C99" s="299" t="s">
        <v>333</v>
      </c>
    </row>
    <row r="100" spans="1:3">
      <c r="A100" s="125">
        <v>3</v>
      </c>
      <c r="B100" s="300" t="s">
        <v>313</v>
      </c>
      <c r="C100" s="301" t="s">
        <v>334</v>
      </c>
    </row>
    <row r="101" spans="1:3">
      <c r="A101" s="125">
        <v>4</v>
      </c>
      <c r="B101" s="300" t="s">
        <v>314</v>
      </c>
      <c r="C101" s="301" t="s">
        <v>338</v>
      </c>
    </row>
    <row r="102" spans="1:3" ht="11.25" customHeight="1">
      <c r="A102" s="125">
        <v>5</v>
      </c>
      <c r="B102" s="300" t="s">
        <v>315</v>
      </c>
      <c r="C102" s="301" t="s">
        <v>335</v>
      </c>
    </row>
    <row r="103" spans="1:3" ht="12" customHeight="1">
      <c r="A103" s="125">
        <v>6</v>
      </c>
      <c r="B103" s="300" t="s">
        <v>330</v>
      </c>
      <c r="C103" s="301" t="s">
        <v>316</v>
      </c>
    </row>
    <row r="104" spans="1:3" ht="12" customHeight="1">
      <c r="A104" s="125">
        <v>7</v>
      </c>
      <c r="B104" s="300" t="s">
        <v>317</v>
      </c>
      <c r="C104" s="301" t="s">
        <v>331</v>
      </c>
    </row>
    <row r="105" spans="1:3">
      <c r="A105" s="125">
        <v>8</v>
      </c>
      <c r="B105" s="300" t="s">
        <v>322</v>
      </c>
      <c r="C105" s="301" t="s">
        <v>342</v>
      </c>
    </row>
    <row r="106" spans="1:3" ht="11.25" customHeight="1">
      <c r="A106" s="929" t="s">
        <v>302</v>
      </c>
      <c r="B106" s="930"/>
      <c r="C106" s="931"/>
    </row>
    <row r="107" spans="1:3" ht="12" customHeight="1">
      <c r="A107" s="311"/>
      <c r="B107" s="927" t="s">
        <v>999</v>
      </c>
      <c r="C107" s="928"/>
    </row>
    <row r="108" spans="1:3">
      <c r="A108" s="929" t="s">
        <v>458</v>
      </c>
      <c r="B108" s="930"/>
      <c r="C108" s="931"/>
    </row>
    <row r="109" spans="1:3" ht="12" customHeight="1">
      <c r="A109" s="311"/>
      <c r="B109" s="902" t="s">
        <v>460</v>
      </c>
      <c r="C109" s="903"/>
    </row>
    <row r="110" spans="1:3">
      <c r="A110" s="311"/>
      <c r="B110" s="902" t="s">
        <v>461</v>
      </c>
      <c r="C110" s="903"/>
    </row>
    <row r="111" spans="1:3">
      <c r="A111" s="311"/>
      <c r="B111" s="902" t="s">
        <v>459</v>
      </c>
      <c r="C111" s="903"/>
    </row>
    <row r="112" spans="1:3">
      <c r="A112" s="935" t="s">
        <v>692</v>
      </c>
      <c r="B112" s="935"/>
      <c r="C112" s="935"/>
    </row>
    <row r="113" spans="1:3">
      <c r="A113" s="936" t="s">
        <v>176</v>
      </c>
      <c r="B113" s="936"/>
      <c r="C113" s="936"/>
    </row>
    <row r="114" spans="1:3">
      <c r="A114" s="485">
        <v>1</v>
      </c>
      <c r="B114" s="937" t="s">
        <v>576</v>
      </c>
      <c r="C114" s="938"/>
    </row>
    <row r="115" spans="1:3">
      <c r="A115" s="485">
        <v>2</v>
      </c>
      <c r="B115" s="939" t="s">
        <v>577</v>
      </c>
      <c r="C115" s="940"/>
    </row>
    <row r="116" spans="1:3">
      <c r="A116" s="485">
        <v>3</v>
      </c>
      <c r="B116" s="937" t="s">
        <v>902</v>
      </c>
      <c r="C116" s="938"/>
    </row>
    <row r="117" spans="1:3">
      <c r="A117" s="485">
        <v>4</v>
      </c>
      <c r="B117" s="937" t="s">
        <v>901</v>
      </c>
      <c r="C117" s="938"/>
    </row>
    <row r="118" spans="1:3">
      <c r="A118" s="485">
        <v>5</v>
      </c>
      <c r="B118" s="489" t="s">
        <v>900</v>
      </c>
      <c r="C118" s="488"/>
    </row>
    <row r="119" spans="1:3">
      <c r="A119" s="485">
        <v>6</v>
      </c>
      <c r="B119" s="949" t="s">
        <v>968</v>
      </c>
      <c r="C119" s="950"/>
    </row>
    <row r="120" spans="1:3" ht="48.45" customHeight="1">
      <c r="A120" s="485">
        <v>7</v>
      </c>
      <c r="B120" s="949" t="s">
        <v>969</v>
      </c>
      <c r="C120" s="950"/>
    </row>
    <row r="121" spans="1:3">
      <c r="A121" s="463">
        <v>8</v>
      </c>
      <c r="B121" s="458" t="s">
        <v>603</v>
      </c>
      <c r="C121" s="482" t="s">
        <v>899</v>
      </c>
    </row>
    <row r="122" spans="1:3" ht="24">
      <c r="A122" s="485">
        <v>9.01</v>
      </c>
      <c r="B122" s="458" t="s">
        <v>487</v>
      </c>
      <c r="C122" s="459" t="s">
        <v>652</v>
      </c>
    </row>
    <row r="123" spans="1:3" ht="36">
      <c r="A123" s="485">
        <v>9.02</v>
      </c>
      <c r="B123" s="458" t="s">
        <v>488</v>
      </c>
      <c r="C123" s="459" t="s">
        <v>655</v>
      </c>
    </row>
    <row r="124" spans="1:3">
      <c r="A124" s="485">
        <v>9.0299999999999994</v>
      </c>
      <c r="B124" s="459" t="s">
        <v>836</v>
      </c>
      <c r="C124" s="459" t="s">
        <v>578</v>
      </c>
    </row>
    <row r="125" spans="1:3">
      <c r="A125" s="485">
        <v>9.0399999999999991</v>
      </c>
      <c r="B125" s="458" t="s">
        <v>489</v>
      </c>
      <c r="C125" s="459" t="s">
        <v>579</v>
      </c>
    </row>
    <row r="126" spans="1:3">
      <c r="A126" s="485">
        <v>9.0500000000000007</v>
      </c>
      <c r="B126" s="458" t="s">
        <v>490</v>
      </c>
      <c r="C126" s="459" t="s">
        <v>580</v>
      </c>
    </row>
    <row r="127" spans="1:3" ht="24">
      <c r="A127" s="485">
        <v>9.06</v>
      </c>
      <c r="B127" s="458" t="s">
        <v>491</v>
      </c>
      <c r="C127" s="459" t="s">
        <v>581</v>
      </c>
    </row>
    <row r="128" spans="1:3">
      <c r="A128" s="485">
        <v>9.07</v>
      </c>
      <c r="B128" s="487" t="s">
        <v>492</v>
      </c>
      <c r="C128" s="459" t="s">
        <v>582</v>
      </c>
    </row>
    <row r="129" spans="1:3" ht="24">
      <c r="A129" s="485">
        <v>9.08</v>
      </c>
      <c r="B129" s="458" t="s">
        <v>493</v>
      </c>
      <c r="C129" s="459" t="s">
        <v>583</v>
      </c>
    </row>
    <row r="130" spans="1:3" ht="24">
      <c r="A130" s="485">
        <v>9.09</v>
      </c>
      <c r="B130" s="458" t="s">
        <v>494</v>
      </c>
      <c r="C130" s="459" t="s">
        <v>584</v>
      </c>
    </row>
    <row r="131" spans="1:3">
      <c r="A131" s="486">
        <v>9.1</v>
      </c>
      <c r="B131" s="458" t="s">
        <v>495</v>
      </c>
      <c r="C131" s="459" t="s">
        <v>585</v>
      </c>
    </row>
    <row r="132" spans="1:3">
      <c r="A132" s="485">
        <v>9.11</v>
      </c>
      <c r="B132" s="458" t="s">
        <v>496</v>
      </c>
      <c r="C132" s="459" t="s">
        <v>586</v>
      </c>
    </row>
    <row r="133" spans="1:3">
      <c r="A133" s="485">
        <v>9.1199999999999992</v>
      </c>
      <c r="B133" s="458" t="s">
        <v>497</v>
      </c>
      <c r="C133" s="459" t="s">
        <v>587</v>
      </c>
    </row>
    <row r="134" spans="1:3">
      <c r="A134" s="485">
        <v>9.1300000000000008</v>
      </c>
      <c r="B134" s="458" t="s">
        <v>498</v>
      </c>
      <c r="C134" s="459" t="s">
        <v>588</v>
      </c>
    </row>
    <row r="135" spans="1:3">
      <c r="A135" s="485">
        <v>9.14</v>
      </c>
      <c r="B135" s="458" t="s">
        <v>499</v>
      </c>
      <c r="C135" s="459" t="s">
        <v>589</v>
      </c>
    </row>
    <row r="136" spans="1:3">
      <c r="A136" s="485">
        <v>9.15</v>
      </c>
      <c r="B136" s="458" t="s">
        <v>500</v>
      </c>
      <c r="C136" s="459" t="s">
        <v>590</v>
      </c>
    </row>
    <row r="137" spans="1:3">
      <c r="A137" s="485">
        <v>9.16</v>
      </c>
      <c r="B137" s="458" t="s">
        <v>501</v>
      </c>
      <c r="C137" s="459" t="s">
        <v>591</v>
      </c>
    </row>
    <row r="138" spans="1:3">
      <c r="A138" s="485">
        <v>9.17</v>
      </c>
      <c r="B138" s="459" t="s">
        <v>502</v>
      </c>
      <c r="C138" s="459" t="s">
        <v>592</v>
      </c>
    </row>
    <row r="139" spans="1:3" ht="24">
      <c r="A139" s="485">
        <v>9.18</v>
      </c>
      <c r="B139" s="458" t="s">
        <v>503</v>
      </c>
      <c r="C139" s="459" t="s">
        <v>593</v>
      </c>
    </row>
    <row r="140" spans="1:3">
      <c r="A140" s="485">
        <v>9.19</v>
      </c>
      <c r="B140" s="458" t="s">
        <v>504</v>
      </c>
      <c r="C140" s="459" t="s">
        <v>594</v>
      </c>
    </row>
    <row r="141" spans="1:3">
      <c r="A141" s="486">
        <v>9.1999999999999993</v>
      </c>
      <c r="B141" s="458" t="s">
        <v>505</v>
      </c>
      <c r="C141" s="459" t="s">
        <v>595</v>
      </c>
    </row>
    <row r="142" spans="1:3">
      <c r="A142" s="485">
        <v>9.2100000000000009</v>
      </c>
      <c r="B142" s="458" t="s">
        <v>506</v>
      </c>
      <c r="C142" s="459" t="s">
        <v>596</v>
      </c>
    </row>
    <row r="143" spans="1:3">
      <c r="A143" s="485">
        <v>9.2200000000000006</v>
      </c>
      <c r="B143" s="458" t="s">
        <v>507</v>
      </c>
      <c r="C143" s="459" t="s">
        <v>597</v>
      </c>
    </row>
    <row r="144" spans="1:3" ht="24">
      <c r="A144" s="485">
        <v>9.23</v>
      </c>
      <c r="B144" s="458" t="s">
        <v>508</v>
      </c>
      <c r="C144" s="459" t="s">
        <v>598</v>
      </c>
    </row>
    <row r="145" spans="1:3" ht="24">
      <c r="A145" s="485">
        <v>9.24</v>
      </c>
      <c r="B145" s="458" t="s">
        <v>509</v>
      </c>
      <c r="C145" s="459" t="s">
        <v>599</v>
      </c>
    </row>
    <row r="146" spans="1:3">
      <c r="A146" s="485">
        <v>9.2500000000000107</v>
      </c>
      <c r="B146" s="458" t="s">
        <v>510</v>
      </c>
      <c r="C146" s="459" t="s">
        <v>600</v>
      </c>
    </row>
    <row r="147" spans="1:3" ht="24">
      <c r="A147" s="485">
        <v>9.2600000000000193</v>
      </c>
      <c r="B147" s="458" t="s">
        <v>601</v>
      </c>
      <c r="C147" s="484" t="s">
        <v>602</v>
      </c>
    </row>
    <row r="148" spans="1:3" s="312" customFormat="1" ht="24">
      <c r="A148" s="485">
        <v>9.2700000000000298</v>
      </c>
      <c r="B148" s="458" t="s">
        <v>88</v>
      </c>
      <c r="C148" s="484" t="s">
        <v>653</v>
      </c>
    </row>
    <row r="149" spans="1:3" s="312" customFormat="1">
      <c r="A149" s="464"/>
      <c r="B149" s="943" t="s">
        <v>604</v>
      </c>
      <c r="C149" s="944"/>
    </row>
    <row r="150" spans="1:3" s="312" customFormat="1">
      <c r="A150" s="463">
        <v>1</v>
      </c>
      <c r="B150" s="927" t="s">
        <v>898</v>
      </c>
      <c r="C150" s="928"/>
    </row>
    <row r="151" spans="1:3" s="312" customFormat="1">
      <c r="A151" s="463">
        <v>2</v>
      </c>
      <c r="B151" s="927" t="s">
        <v>654</v>
      </c>
      <c r="C151" s="928"/>
    </row>
    <row r="152" spans="1:3" s="312" customFormat="1">
      <c r="A152" s="463">
        <v>3</v>
      </c>
      <c r="B152" s="927" t="s">
        <v>651</v>
      </c>
      <c r="C152" s="928"/>
    </row>
    <row r="153" spans="1:3" s="312" customFormat="1">
      <c r="A153" s="464"/>
      <c r="B153" s="943" t="s">
        <v>605</v>
      </c>
      <c r="C153" s="944"/>
    </row>
    <row r="154" spans="1:3" s="312" customFormat="1">
      <c r="A154" s="463">
        <v>1</v>
      </c>
      <c r="B154" s="946" t="s">
        <v>897</v>
      </c>
      <c r="C154" s="951"/>
    </row>
    <row r="155" spans="1:3" s="312" customFormat="1">
      <c r="A155" s="463">
        <v>2</v>
      </c>
      <c r="B155" s="458" t="s">
        <v>834</v>
      </c>
      <c r="C155" s="539" t="s">
        <v>963</v>
      </c>
    </row>
    <row r="156" spans="1:3" ht="24">
      <c r="A156" s="463">
        <v>3</v>
      </c>
      <c r="B156" s="458" t="s">
        <v>833</v>
      </c>
      <c r="C156" s="482" t="s">
        <v>896</v>
      </c>
    </row>
    <row r="157" spans="1:3">
      <c r="A157" s="463">
        <v>4</v>
      </c>
      <c r="B157" s="458" t="s">
        <v>480</v>
      </c>
      <c r="C157" s="458" t="s">
        <v>914</v>
      </c>
    </row>
    <row r="158" spans="1:3" ht="25.2" customHeight="1">
      <c r="A158" s="464"/>
      <c r="B158" s="943" t="s">
        <v>606</v>
      </c>
      <c r="C158" s="944"/>
    </row>
    <row r="159" spans="1:3" ht="36">
      <c r="A159" s="463"/>
      <c r="B159" s="458" t="s">
        <v>885</v>
      </c>
      <c r="C159" s="540" t="s">
        <v>964</v>
      </c>
    </row>
    <row r="160" spans="1:3">
      <c r="A160" s="464"/>
      <c r="B160" s="943" t="s">
        <v>607</v>
      </c>
      <c r="C160" s="944"/>
    </row>
    <row r="161" spans="1:3" ht="39" customHeight="1">
      <c r="A161" s="464"/>
      <c r="B161" s="927" t="s">
        <v>895</v>
      </c>
      <c r="C161" s="928"/>
    </row>
    <row r="162" spans="1:3">
      <c r="A162" s="464" t="s">
        <v>608</v>
      </c>
      <c r="B162" s="483" t="s">
        <v>518</v>
      </c>
      <c r="C162" s="475" t="s">
        <v>609</v>
      </c>
    </row>
    <row r="163" spans="1:3">
      <c r="A163" s="464" t="s">
        <v>357</v>
      </c>
      <c r="B163" s="480" t="s">
        <v>519</v>
      </c>
      <c r="C163" s="482" t="s">
        <v>894</v>
      </c>
    </row>
    <row r="164" spans="1:3" ht="24">
      <c r="A164" s="464" t="s">
        <v>364</v>
      </c>
      <c r="B164" s="475" t="s">
        <v>520</v>
      </c>
      <c r="C164" s="482" t="s">
        <v>610</v>
      </c>
    </row>
    <row r="165" spans="1:3">
      <c r="A165" s="464" t="s">
        <v>611</v>
      </c>
      <c r="B165" s="480" t="s">
        <v>521</v>
      </c>
      <c r="C165" s="481" t="s">
        <v>612</v>
      </c>
    </row>
    <row r="166" spans="1:3" ht="24">
      <c r="A166" s="464" t="s">
        <v>613</v>
      </c>
      <c r="B166" s="480" t="s">
        <v>849</v>
      </c>
      <c r="C166" s="474" t="s">
        <v>893</v>
      </c>
    </row>
    <row r="167" spans="1:3" ht="24">
      <c r="A167" s="464" t="s">
        <v>365</v>
      </c>
      <c r="B167" s="480" t="s">
        <v>522</v>
      </c>
      <c r="C167" s="474" t="s">
        <v>615</v>
      </c>
    </row>
    <row r="168" spans="1:3" ht="24">
      <c r="A168" s="464" t="s">
        <v>614</v>
      </c>
      <c r="B168" s="478" t="s">
        <v>525</v>
      </c>
      <c r="C168" s="479" t="s">
        <v>622</v>
      </c>
    </row>
    <row r="169" spans="1:3" ht="24">
      <c r="A169" s="464" t="s">
        <v>616</v>
      </c>
      <c r="B169" s="478" t="s">
        <v>523</v>
      </c>
      <c r="C169" s="474" t="s">
        <v>618</v>
      </c>
    </row>
    <row r="170" spans="1:3" ht="26.7" customHeight="1">
      <c r="A170" s="464" t="s">
        <v>617</v>
      </c>
      <c r="B170" s="478" t="s">
        <v>524</v>
      </c>
      <c r="C170" s="479" t="s">
        <v>620</v>
      </c>
    </row>
    <row r="171" spans="1:3">
      <c r="A171" s="464" t="s">
        <v>619</v>
      </c>
      <c r="B171" s="459" t="s">
        <v>526</v>
      </c>
      <c r="C171" s="479" t="s">
        <v>624</v>
      </c>
    </row>
    <row r="172" spans="1:3" ht="24">
      <c r="A172" s="464" t="s">
        <v>621</v>
      </c>
      <c r="B172" s="478" t="s">
        <v>527</v>
      </c>
      <c r="C172" s="477" t="s">
        <v>625</v>
      </c>
    </row>
    <row r="173" spans="1:3">
      <c r="A173" s="464" t="s">
        <v>623</v>
      </c>
      <c r="B173" s="476" t="s">
        <v>528</v>
      </c>
      <c r="C173" s="475" t="s">
        <v>626</v>
      </c>
    </row>
    <row r="174" spans="1:3" ht="24">
      <c r="A174" s="464"/>
      <c r="B174" s="474" t="s">
        <v>892</v>
      </c>
      <c r="C174" s="459" t="s">
        <v>627</v>
      </c>
    </row>
    <row r="175" spans="1:3" ht="24">
      <c r="A175" s="464"/>
      <c r="B175" s="474" t="s">
        <v>891</v>
      </c>
      <c r="C175" s="459" t="s">
        <v>628</v>
      </c>
    </row>
    <row r="176" spans="1:3" ht="24">
      <c r="A176" s="464"/>
      <c r="B176" s="474" t="s">
        <v>890</v>
      </c>
      <c r="C176" s="459" t="s">
        <v>629</v>
      </c>
    </row>
    <row r="177" spans="1:3">
      <c r="A177" s="464"/>
      <c r="B177" s="943" t="s">
        <v>630</v>
      </c>
      <c r="C177" s="944"/>
    </row>
    <row r="178" spans="1:3">
      <c r="A178" s="464"/>
      <c r="B178" s="927" t="s">
        <v>889</v>
      </c>
      <c r="C178" s="928"/>
    </row>
    <row r="179" spans="1:3">
      <c r="A179" s="463">
        <v>1</v>
      </c>
      <c r="B179" s="459" t="s">
        <v>532</v>
      </c>
      <c r="C179" s="459" t="s">
        <v>532</v>
      </c>
    </row>
    <row r="180" spans="1:3" ht="24">
      <c r="A180" s="463">
        <v>2</v>
      </c>
      <c r="B180" s="459" t="s">
        <v>631</v>
      </c>
      <c r="C180" s="459" t="s">
        <v>632</v>
      </c>
    </row>
    <row r="181" spans="1:3">
      <c r="A181" s="463">
        <v>3</v>
      </c>
      <c r="B181" s="459" t="s">
        <v>534</v>
      </c>
      <c r="C181" s="459" t="s">
        <v>633</v>
      </c>
    </row>
    <row r="182" spans="1:3" ht="24">
      <c r="A182" s="463">
        <v>4</v>
      </c>
      <c r="B182" s="459" t="s">
        <v>535</v>
      </c>
      <c r="C182" s="459" t="s">
        <v>634</v>
      </c>
    </row>
    <row r="183" spans="1:3" ht="24">
      <c r="A183" s="463">
        <v>5</v>
      </c>
      <c r="B183" s="459" t="s">
        <v>536</v>
      </c>
      <c r="C183" s="459" t="s">
        <v>656</v>
      </c>
    </row>
    <row r="184" spans="1:3" ht="48">
      <c r="A184" s="463">
        <v>6</v>
      </c>
      <c r="B184" s="459" t="s">
        <v>537</v>
      </c>
      <c r="C184" s="459" t="s">
        <v>635</v>
      </c>
    </row>
    <row r="185" spans="1:3">
      <c r="A185" s="464"/>
      <c r="B185" s="943" t="s">
        <v>636</v>
      </c>
      <c r="C185" s="944"/>
    </row>
    <row r="186" spans="1:3">
      <c r="A186" s="464"/>
      <c r="B186" s="945" t="s">
        <v>888</v>
      </c>
      <c r="C186" s="946"/>
    </row>
    <row r="187" spans="1:3" ht="24">
      <c r="A187" s="464">
        <v>1.1000000000000001</v>
      </c>
      <c r="B187" s="473" t="s">
        <v>542</v>
      </c>
      <c r="C187" s="459" t="s">
        <v>637</v>
      </c>
    </row>
    <row r="188" spans="1:3" ht="49.95" customHeight="1">
      <c r="A188" s="464" t="s">
        <v>146</v>
      </c>
      <c r="B188" s="460" t="s">
        <v>543</v>
      </c>
      <c r="C188" s="459" t="s">
        <v>638</v>
      </c>
    </row>
    <row r="189" spans="1:3">
      <c r="A189" s="464" t="s">
        <v>544</v>
      </c>
      <c r="B189" s="472" t="s">
        <v>545</v>
      </c>
      <c r="C189" s="947" t="s">
        <v>887</v>
      </c>
    </row>
    <row r="190" spans="1:3">
      <c r="A190" s="464" t="s">
        <v>546</v>
      </c>
      <c r="B190" s="472" t="s">
        <v>547</v>
      </c>
      <c r="C190" s="947"/>
    </row>
    <row r="191" spans="1:3">
      <c r="A191" s="464" t="s">
        <v>548</v>
      </c>
      <c r="B191" s="472" t="s">
        <v>549</v>
      </c>
      <c r="C191" s="947"/>
    </row>
    <row r="192" spans="1:3">
      <c r="A192" s="464" t="s">
        <v>550</v>
      </c>
      <c r="B192" s="472" t="s">
        <v>551</v>
      </c>
      <c r="C192" s="947"/>
    </row>
    <row r="193" spans="1:4" ht="25.5" customHeight="1">
      <c r="A193" s="464">
        <v>1.2</v>
      </c>
      <c r="B193" s="471" t="s">
        <v>863</v>
      </c>
      <c r="C193" s="541" t="s">
        <v>965</v>
      </c>
    </row>
    <row r="194" spans="1:4" ht="24">
      <c r="A194" s="464" t="s">
        <v>553</v>
      </c>
      <c r="B194" s="466" t="s">
        <v>554</v>
      </c>
      <c r="C194" s="469" t="s">
        <v>639</v>
      </c>
    </row>
    <row r="195" spans="1:4" ht="24">
      <c r="A195" s="464" t="s">
        <v>555</v>
      </c>
      <c r="B195" s="470" t="s">
        <v>556</v>
      </c>
      <c r="C195" s="469" t="s">
        <v>640</v>
      </c>
    </row>
    <row r="196" spans="1:4" ht="25.95" customHeight="1">
      <c r="A196" s="464" t="s">
        <v>557</v>
      </c>
      <c r="B196" s="468" t="s">
        <v>558</v>
      </c>
      <c r="C196" s="458" t="s">
        <v>641</v>
      </c>
    </row>
    <row r="197" spans="1:4" ht="24">
      <c r="A197" s="464" t="s">
        <v>559</v>
      </c>
      <c r="B197" s="467" t="s">
        <v>560</v>
      </c>
      <c r="C197" s="458" t="s">
        <v>642</v>
      </c>
      <c r="D197" s="313"/>
    </row>
    <row r="198" spans="1:4" ht="12.6">
      <c r="A198" s="464">
        <v>1.4</v>
      </c>
      <c r="B198" s="466" t="s">
        <v>649</v>
      </c>
      <c r="C198" s="465" t="s">
        <v>643</v>
      </c>
      <c r="D198" s="314"/>
    </row>
    <row r="199" spans="1:4" ht="12.6">
      <c r="A199" s="464">
        <v>1.5</v>
      </c>
      <c r="B199" s="466" t="s">
        <v>650</v>
      </c>
      <c r="C199" s="465" t="s">
        <v>643</v>
      </c>
      <c r="D199" s="315"/>
    </row>
    <row r="200" spans="1:4" ht="12.6">
      <c r="A200" s="464"/>
      <c r="B200" s="935" t="s">
        <v>644</v>
      </c>
      <c r="C200" s="935"/>
      <c r="D200" s="315"/>
    </row>
    <row r="201" spans="1:4" ht="12.6">
      <c r="A201" s="464"/>
      <c r="B201" s="945" t="s">
        <v>886</v>
      </c>
      <c r="C201" s="945"/>
      <c r="D201" s="315"/>
    </row>
    <row r="202" spans="1:4" ht="12.6">
      <c r="A202" s="463"/>
      <c r="B202" s="458" t="s">
        <v>885</v>
      </c>
      <c r="C202" s="540" t="s">
        <v>963</v>
      </c>
      <c r="D202" s="315"/>
    </row>
    <row r="203" spans="1:4" ht="12.6">
      <c r="A203" s="464"/>
      <c r="B203" s="935" t="s">
        <v>645</v>
      </c>
      <c r="C203" s="935"/>
      <c r="D203" s="316"/>
    </row>
    <row r="204" spans="1:4" ht="12.6">
      <c r="A204" s="463"/>
      <c r="B204" s="945" t="s">
        <v>884</v>
      </c>
      <c r="C204" s="945"/>
      <c r="D204" s="317"/>
    </row>
    <row r="205" spans="1:4" ht="12.6">
      <c r="B205" s="935" t="s">
        <v>682</v>
      </c>
      <c r="C205" s="935"/>
      <c r="D205" s="318"/>
    </row>
    <row r="206" spans="1:4" ht="24">
      <c r="A206" s="460">
        <v>1</v>
      </c>
      <c r="B206" s="458" t="s">
        <v>658</v>
      </c>
      <c r="C206" s="458" t="s">
        <v>670</v>
      </c>
      <c r="D206" s="317"/>
    </row>
    <row r="207" spans="1:4" ht="18" customHeight="1">
      <c r="A207" s="460">
        <v>2</v>
      </c>
      <c r="B207" s="458" t="s">
        <v>659</v>
      </c>
      <c r="C207" s="458" t="s">
        <v>671</v>
      </c>
      <c r="D207" s="318"/>
    </row>
    <row r="208" spans="1:4" ht="24">
      <c r="A208" s="460">
        <v>3</v>
      </c>
      <c r="B208" s="458" t="s">
        <v>660</v>
      </c>
      <c r="C208" s="458" t="s">
        <v>672</v>
      </c>
      <c r="D208" s="319"/>
    </row>
    <row r="209" spans="1:4" ht="12.6">
      <c r="A209" s="460">
        <v>4</v>
      </c>
      <c r="B209" s="458" t="s">
        <v>661</v>
      </c>
      <c r="C209" s="458" t="s">
        <v>673</v>
      </c>
      <c r="D209" s="319"/>
    </row>
    <row r="210" spans="1:4" ht="24">
      <c r="A210" s="460">
        <v>5</v>
      </c>
      <c r="B210" s="458" t="s">
        <v>662</v>
      </c>
      <c r="C210" s="458" t="s">
        <v>674</v>
      </c>
    </row>
    <row r="211" spans="1:4" ht="24.45" customHeight="1">
      <c r="A211" s="460">
        <v>6</v>
      </c>
      <c r="B211" s="458" t="s">
        <v>663</v>
      </c>
      <c r="C211" s="458" t="s">
        <v>675</v>
      </c>
    </row>
    <row r="212" spans="1:4" ht="24">
      <c r="A212" s="460">
        <v>7</v>
      </c>
      <c r="B212" s="458" t="s">
        <v>664</v>
      </c>
      <c r="C212" s="458" t="s">
        <v>676</v>
      </c>
    </row>
    <row r="213" spans="1:4">
      <c r="A213" s="460">
        <v>7.1</v>
      </c>
      <c r="B213" s="462" t="s">
        <v>665</v>
      </c>
      <c r="C213" s="458" t="s">
        <v>677</v>
      </c>
    </row>
    <row r="214" spans="1:4">
      <c r="A214" s="460">
        <v>7.2</v>
      </c>
      <c r="B214" s="462" t="s">
        <v>666</v>
      </c>
      <c r="C214" s="458" t="s">
        <v>678</v>
      </c>
    </row>
    <row r="215" spans="1:4">
      <c r="A215" s="460">
        <v>7.3</v>
      </c>
      <c r="B215" s="461" t="s">
        <v>667</v>
      </c>
      <c r="C215" s="458" t="s">
        <v>679</v>
      </c>
    </row>
    <row r="216" spans="1:4" ht="39.450000000000003" customHeight="1">
      <c r="A216" s="460">
        <v>8</v>
      </c>
      <c r="B216" s="458" t="s">
        <v>668</v>
      </c>
      <c r="C216" s="458" t="s">
        <v>680</v>
      </c>
    </row>
    <row r="217" spans="1:4">
      <c r="A217" s="460">
        <v>9</v>
      </c>
      <c r="B217" s="458" t="s">
        <v>669</v>
      </c>
      <c r="C217" s="458" t="s">
        <v>681</v>
      </c>
    </row>
    <row r="218" spans="1:4" ht="24">
      <c r="A218" s="497">
        <v>10.1</v>
      </c>
      <c r="B218" s="498" t="s">
        <v>689</v>
      </c>
      <c r="C218" s="490" t="s">
        <v>690</v>
      </c>
    </row>
    <row r="219" spans="1:4">
      <c r="A219" s="948"/>
      <c r="B219" s="499" t="s">
        <v>876</v>
      </c>
      <c r="C219" s="458" t="s">
        <v>883</v>
      </c>
    </row>
    <row r="220" spans="1:4">
      <c r="A220" s="948"/>
      <c r="B220" s="459" t="s">
        <v>541</v>
      </c>
      <c r="C220" s="458" t="s">
        <v>882</v>
      </c>
    </row>
    <row r="221" spans="1:4">
      <c r="A221" s="948"/>
      <c r="B221" s="459" t="s">
        <v>875</v>
      </c>
      <c r="C221" s="541" t="s">
        <v>966</v>
      </c>
    </row>
    <row r="222" spans="1:4">
      <c r="A222" s="948"/>
      <c r="B222" s="459" t="s">
        <v>683</v>
      </c>
      <c r="C222" s="458" t="s">
        <v>881</v>
      </c>
    </row>
    <row r="223" spans="1:4" ht="24">
      <c r="A223" s="948"/>
      <c r="B223" s="459" t="s">
        <v>687</v>
      </c>
      <c r="C223" s="459" t="s">
        <v>880</v>
      </c>
    </row>
    <row r="224" spans="1:4" ht="36">
      <c r="A224" s="948"/>
      <c r="B224" s="459" t="s">
        <v>686</v>
      </c>
      <c r="C224" s="458" t="s">
        <v>879</v>
      </c>
    </row>
    <row r="225" spans="1:3">
      <c r="A225" s="948"/>
      <c r="B225" s="459" t="s">
        <v>915</v>
      </c>
      <c r="C225" s="458" t="s">
        <v>878</v>
      </c>
    </row>
    <row r="226" spans="1:3" ht="24">
      <c r="A226" s="948"/>
      <c r="B226" s="459" t="s">
        <v>916</v>
      </c>
      <c r="C226" s="458" t="s">
        <v>877</v>
      </c>
    </row>
    <row r="227" spans="1:3" ht="12.6">
      <c r="A227" s="491"/>
      <c r="B227" s="492"/>
      <c r="C227" s="493"/>
    </row>
    <row r="228" spans="1:3" ht="12.6">
      <c r="A228" s="491"/>
      <c r="B228" s="493"/>
      <c r="C228" s="493"/>
    </row>
    <row r="229" spans="1:3" ht="12.6">
      <c r="A229" s="491"/>
      <c r="B229" s="493"/>
      <c r="C229" s="493"/>
    </row>
    <row r="230" spans="1:3" ht="12.6">
      <c r="A230" s="491"/>
      <c r="B230" s="494"/>
      <c r="C230" s="493"/>
    </row>
    <row r="231" spans="1:3">
      <c r="A231" s="942"/>
      <c r="B231" s="495"/>
      <c r="C231" s="493"/>
    </row>
    <row r="232" spans="1:3">
      <c r="A232" s="942"/>
      <c r="B232" s="495"/>
      <c r="C232" s="493"/>
    </row>
    <row r="233" spans="1:3">
      <c r="A233" s="942"/>
      <c r="B233" s="495"/>
      <c r="C233" s="493"/>
    </row>
    <row r="234" spans="1:3">
      <c r="A234" s="942"/>
      <c r="B234" s="495"/>
      <c r="C234" s="496"/>
    </row>
    <row r="235" spans="1:3" ht="40.5" customHeight="1">
      <c r="A235" s="942"/>
      <c r="B235" s="495"/>
      <c r="C235" s="493"/>
    </row>
    <row r="236" spans="1:3" ht="24" customHeight="1">
      <c r="A236" s="942"/>
      <c r="B236" s="495"/>
      <c r="C236" s="493"/>
    </row>
    <row r="237" spans="1:3">
      <c r="A237" s="942"/>
      <c r="B237" s="495"/>
      <c r="C237" s="493"/>
    </row>
  </sheetData>
  <mergeCells count="133">
    <mergeCell ref="B158:C158"/>
    <mergeCell ref="B160:C160"/>
    <mergeCell ref="B161:C161"/>
    <mergeCell ref="B117:C117"/>
    <mergeCell ref="B119:C119"/>
    <mergeCell ref="B120:C120"/>
    <mergeCell ref="B149:C149"/>
    <mergeCell ref="B150:C150"/>
    <mergeCell ref="B151:C151"/>
    <mergeCell ref="B152:C152"/>
    <mergeCell ref="B153:C153"/>
    <mergeCell ref="B154:C154"/>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11:C111"/>
    <mergeCell ref="A112:C112"/>
    <mergeCell ref="A113:C113"/>
    <mergeCell ref="B114:C114"/>
    <mergeCell ref="B115:C115"/>
    <mergeCell ref="B116:C116"/>
    <mergeCell ref="A98:C98"/>
    <mergeCell ref="A106:C106"/>
    <mergeCell ref="B107:C107"/>
    <mergeCell ref="A108:C108"/>
    <mergeCell ref="B109:C109"/>
    <mergeCell ref="B110:C110"/>
    <mergeCell ref="B92:C92"/>
    <mergeCell ref="B93:C93"/>
    <mergeCell ref="B94:C94"/>
    <mergeCell ref="B95:C95"/>
    <mergeCell ref="B96:C96"/>
    <mergeCell ref="A97:C97"/>
    <mergeCell ref="B86:C86"/>
    <mergeCell ref="B87:C87"/>
    <mergeCell ref="B88:C88"/>
    <mergeCell ref="A89:C89"/>
    <mergeCell ref="B90:C90"/>
    <mergeCell ref="B91:C91"/>
    <mergeCell ref="B80:C80"/>
    <mergeCell ref="A81:C81"/>
    <mergeCell ref="B82:C82"/>
    <mergeCell ref="B83:C83"/>
    <mergeCell ref="B84:C84"/>
    <mergeCell ref="B85:C85"/>
    <mergeCell ref="B74:C74"/>
    <mergeCell ref="B75:C75"/>
    <mergeCell ref="B76:C76"/>
    <mergeCell ref="A77:C77"/>
    <mergeCell ref="B78:C78"/>
    <mergeCell ref="B79:C79"/>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K45"/>
  <sheetViews>
    <sheetView zoomScale="80" zoomScaleNormal="80" workbookViewId="0">
      <selection activeCell="M26" sqref="M26"/>
    </sheetView>
  </sheetViews>
  <sheetFormatPr defaultRowHeight="14.4"/>
  <cols>
    <col min="2" max="2" width="66.6640625" customWidth="1"/>
    <col min="3" max="8" width="17.6640625" customWidth="1"/>
    <col min="10" max="10" width="14.5546875" bestFit="1" customWidth="1"/>
    <col min="11" max="11" width="11.21875" bestFit="1" customWidth="1"/>
  </cols>
  <sheetData>
    <row r="1" spans="1:11">
      <c r="A1" s="12" t="s">
        <v>97</v>
      </c>
      <c r="B1" s="222" t="str">
        <f>Info!C2</f>
        <v>სს სილქ ბანკი</v>
      </c>
      <c r="C1" s="11"/>
      <c r="D1" s="1"/>
      <c r="E1" s="1"/>
      <c r="F1" s="1"/>
      <c r="G1" s="1"/>
    </row>
    <row r="2" spans="1:11">
      <c r="A2" s="12" t="s">
        <v>98</v>
      </c>
      <c r="B2" s="593">
        <f>'1. key ratios'!B2</f>
        <v>46203</v>
      </c>
      <c r="C2" s="11"/>
      <c r="D2" s="1"/>
      <c r="E2" s="1"/>
      <c r="F2" s="1"/>
      <c r="G2" s="1"/>
    </row>
    <row r="3" spans="1:11">
      <c r="A3" s="12"/>
      <c r="B3" s="11"/>
      <c r="C3" s="11"/>
      <c r="D3" s="1"/>
      <c r="E3" s="1"/>
      <c r="F3" s="1"/>
      <c r="G3" s="1"/>
    </row>
    <row r="4" spans="1:11">
      <c r="A4" s="789" t="s">
        <v>25</v>
      </c>
      <c r="B4" s="787" t="s">
        <v>155</v>
      </c>
      <c r="C4" s="782" t="s">
        <v>103</v>
      </c>
      <c r="D4" s="782"/>
      <c r="E4" s="782"/>
      <c r="F4" s="782" t="s">
        <v>104</v>
      </c>
      <c r="G4" s="782"/>
      <c r="H4" s="783"/>
    </row>
    <row r="5" spans="1:11" ht="15.45" customHeight="1">
      <c r="A5" s="790"/>
      <c r="B5" s="788"/>
      <c r="C5" s="349" t="s">
        <v>26</v>
      </c>
      <c r="D5" s="349" t="s">
        <v>77</v>
      </c>
      <c r="E5" s="349" t="s">
        <v>66</v>
      </c>
      <c r="F5" s="349" t="s">
        <v>26</v>
      </c>
      <c r="G5" s="349" t="s">
        <v>77</v>
      </c>
      <c r="H5" s="349" t="s">
        <v>66</v>
      </c>
    </row>
    <row r="6" spans="1:11">
      <c r="A6" s="374">
        <v>1</v>
      </c>
      <c r="B6" s="350" t="s">
        <v>744</v>
      </c>
      <c r="C6" s="608">
        <f>SUM(C7:C12)</f>
        <v>15788152.000684876</v>
      </c>
      <c r="D6" s="608">
        <f>SUM(D7:D12)</f>
        <v>779584.76328300312</v>
      </c>
      <c r="E6" s="609">
        <f>C6+D6</f>
        <v>16567736.763967879</v>
      </c>
      <c r="F6" s="608">
        <f>SUM(F7:F12)</f>
        <v>10268309.926864002</v>
      </c>
      <c r="G6" s="608">
        <f>SUM(G7:G12)</f>
        <v>2149042.3039328852</v>
      </c>
      <c r="H6" s="609">
        <f>F6+G6</f>
        <v>12417352.230796887</v>
      </c>
      <c r="J6" s="611"/>
      <c r="K6" s="611"/>
    </row>
    <row r="7" spans="1:11">
      <c r="A7" s="374">
        <v>1.1000000000000001</v>
      </c>
      <c r="B7" s="351" t="s">
        <v>698</v>
      </c>
      <c r="C7" s="608"/>
      <c r="D7" s="608"/>
      <c r="E7" s="609">
        <f t="shared" ref="E7:E45" si="0">C7+D7</f>
        <v>0</v>
      </c>
      <c r="F7" s="608"/>
      <c r="G7" s="608"/>
      <c r="H7" s="609">
        <f t="shared" ref="H7:H44" si="1">F7+G7</f>
        <v>0</v>
      </c>
      <c r="J7" s="611"/>
      <c r="K7" s="611"/>
    </row>
    <row r="8" spans="1:11" ht="20.399999999999999">
      <c r="A8" s="374">
        <v>1.2</v>
      </c>
      <c r="B8" s="351" t="s">
        <v>745</v>
      </c>
      <c r="C8" s="608"/>
      <c r="D8" s="608"/>
      <c r="E8" s="609">
        <f t="shared" si="0"/>
        <v>0</v>
      </c>
      <c r="F8" s="608"/>
      <c r="G8" s="608"/>
      <c r="H8" s="609">
        <f t="shared" si="1"/>
        <v>0</v>
      </c>
      <c r="J8" s="611"/>
      <c r="K8" s="611"/>
    </row>
    <row r="9" spans="1:11" ht="21.45" customHeight="1">
      <c r="A9" s="374">
        <v>1.3</v>
      </c>
      <c r="B9" s="341" t="s">
        <v>746</v>
      </c>
      <c r="C9" s="608"/>
      <c r="D9" s="608"/>
      <c r="E9" s="609">
        <f t="shared" si="0"/>
        <v>0</v>
      </c>
      <c r="F9" s="608"/>
      <c r="G9" s="608"/>
      <c r="H9" s="609">
        <f t="shared" si="1"/>
        <v>0</v>
      </c>
      <c r="J9" s="611"/>
      <c r="K9" s="611"/>
    </row>
    <row r="10" spans="1:11" ht="20.399999999999999">
      <c r="A10" s="374">
        <v>1.4</v>
      </c>
      <c r="B10" s="341" t="s">
        <v>702</v>
      </c>
      <c r="C10" s="608"/>
      <c r="D10" s="608"/>
      <c r="E10" s="609">
        <f t="shared" si="0"/>
        <v>0</v>
      </c>
      <c r="F10" s="608"/>
      <c r="G10" s="608"/>
      <c r="H10" s="609">
        <f t="shared" si="1"/>
        <v>0</v>
      </c>
      <c r="J10" s="611"/>
      <c r="K10" s="611"/>
    </row>
    <row r="11" spans="1:11">
      <c r="A11" s="374">
        <v>1.5</v>
      </c>
      <c r="B11" s="341" t="s">
        <v>705</v>
      </c>
      <c r="C11" s="608">
        <v>15788152.000684876</v>
      </c>
      <c r="D11" s="608">
        <v>779584.76328300312</v>
      </c>
      <c r="E11" s="609">
        <f t="shared" si="0"/>
        <v>16567736.763967879</v>
      </c>
      <c r="F11" s="608">
        <v>10268309.926864002</v>
      </c>
      <c r="G11" s="608">
        <v>2149042.3039328852</v>
      </c>
      <c r="H11" s="609">
        <f t="shared" si="1"/>
        <v>12417352.230796887</v>
      </c>
      <c r="J11" s="611"/>
      <c r="K11" s="611"/>
    </row>
    <row r="12" spans="1:11">
      <c r="A12" s="374">
        <v>1.6</v>
      </c>
      <c r="B12" s="342" t="s">
        <v>88</v>
      </c>
      <c r="C12" s="608"/>
      <c r="D12" s="608"/>
      <c r="E12" s="609">
        <f t="shared" si="0"/>
        <v>0</v>
      </c>
      <c r="F12" s="608"/>
      <c r="G12" s="608"/>
      <c r="H12" s="609">
        <f t="shared" si="1"/>
        <v>0</v>
      </c>
      <c r="J12" s="611"/>
      <c r="K12" s="611"/>
    </row>
    <row r="13" spans="1:11">
      <c r="A13" s="374">
        <v>2</v>
      </c>
      <c r="B13" s="352" t="s">
        <v>747</v>
      </c>
      <c r="C13" s="608">
        <f>SUM(C14:C17)</f>
        <v>-7962695.0027631056</v>
      </c>
      <c r="D13" s="608">
        <f>SUM(D14:D17)</f>
        <v>-927332.42325254262</v>
      </c>
      <c r="E13" s="609">
        <f t="shared" si="0"/>
        <v>-8890027.426015649</v>
      </c>
      <c r="F13" s="608">
        <f>SUM(F14:F17)</f>
        <v>-6412634.3012381084</v>
      </c>
      <c r="G13" s="608">
        <f>SUM(G14:G17)</f>
        <v>-821149.48983927304</v>
      </c>
      <c r="H13" s="609">
        <f t="shared" si="1"/>
        <v>-7233783.791077381</v>
      </c>
      <c r="J13" s="611"/>
      <c r="K13" s="611"/>
    </row>
    <row r="14" spans="1:11">
      <c r="A14" s="374">
        <v>2.1</v>
      </c>
      <c r="B14" s="341" t="s">
        <v>748</v>
      </c>
      <c r="C14" s="608"/>
      <c r="D14" s="608"/>
      <c r="E14" s="609">
        <f t="shared" si="0"/>
        <v>0</v>
      </c>
      <c r="F14" s="608"/>
      <c r="G14" s="608"/>
      <c r="H14" s="609">
        <f t="shared" si="1"/>
        <v>0</v>
      </c>
      <c r="J14" s="611"/>
      <c r="K14" s="611"/>
    </row>
    <row r="15" spans="1:11" ht="24.45" customHeight="1">
      <c r="A15" s="374">
        <v>2.2000000000000002</v>
      </c>
      <c r="B15" s="341" t="s">
        <v>749</v>
      </c>
      <c r="C15" s="608"/>
      <c r="D15" s="608"/>
      <c r="E15" s="609">
        <f t="shared" si="0"/>
        <v>0</v>
      </c>
      <c r="F15" s="608"/>
      <c r="G15" s="608"/>
      <c r="H15" s="609">
        <f t="shared" si="1"/>
        <v>0</v>
      </c>
      <c r="J15" s="611"/>
      <c r="K15" s="611"/>
    </row>
    <row r="16" spans="1:11" ht="20.7" customHeight="1">
      <c r="A16" s="374">
        <v>2.2999999999999998</v>
      </c>
      <c r="B16" s="341" t="s">
        <v>750</v>
      </c>
      <c r="C16" s="608">
        <v>-7962695.0027631056</v>
      </c>
      <c r="D16" s="608">
        <v>-927332.42325254262</v>
      </c>
      <c r="E16" s="609">
        <f t="shared" si="0"/>
        <v>-8890027.426015649</v>
      </c>
      <c r="F16" s="608">
        <v>-6412634.3012381084</v>
      </c>
      <c r="G16" s="608">
        <v>-821149.48983927304</v>
      </c>
      <c r="H16" s="609">
        <f t="shared" si="1"/>
        <v>-7233783.791077381</v>
      </c>
      <c r="J16" s="611"/>
      <c r="K16" s="611"/>
    </row>
    <row r="17" spans="1:11">
      <c r="A17" s="374">
        <v>2.4</v>
      </c>
      <c r="B17" s="341" t="s">
        <v>751</v>
      </c>
      <c r="C17" s="608"/>
      <c r="D17" s="608"/>
      <c r="E17" s="609">
        <f t="shared" si="0"/>
        <v>0</v>
      </c>
      <c r="F17" s="608"/>
      <c r="G17" s="608"/>
      <c r="H17" s="609">
        <f t="shared" si="1"/>
        <v>0</v>
      </c>
      <c r="J17" s="611"/>
      <c r="K17" s="611"/>
    </row>
    <row r="18" spans="1:11">
      <c r="A18" s="374">
        <v>3</v>
      </c>
      <c r="B18" s="352" t="s">
        <v>752</v>
      </c>
      <c r="C18" s="608"/>
      <c r="D18" s="608"/>
      <c r="E18" s="609">
        <f t="shared" si="0"/>
        <v>0</v>
      </c>
      <c r="F18" s="608"/>
      <c r="G18" s="608"/>
      <c r="H18" s="609">
        <f t="shared" si="1"/>
        <v>0</v>
      </c>
      <c r="J18" s="611"/>
      <c r="K18" s="611"/>
    </row>
    <row r="19" spans="1:11">
      <c r="A19" s="374">
        <v>4</v>
      </c>
      <c r="B19" s="352" t="s">
        <v>753</v>
      </c>
      <c r="C19" s="608">
        <v>567628.28701997432</v>
      </c>
      <c r="D19" s="608">
        <v>14900.440000000181</v>
      </c>
      <c r="E19" s="609">
        <f t="shared" si="0"/>
        <v>582528.7270199745</v>
      </c>
      <c r="F19" s="608">
        <v>291636.25999999756</v>
      </c>
      <c r="G19" s="608">
        <v>121812.39</v>
      </c>
      <c r="H19" s="609">
        <f t="shared" si="1"/>
        <v>413448.64999999758</v>
      </c>
      <c r="J19" s="611"/>
      <c r="K19" s="611"/>
    </row>
    <row r="20" spans="1:11">
      <c r="A20" s="374">
        <v>5</v>
      </c>
      <c r="B20" s="352" t="s">
        <v>754</v>
      </c>
      <c r="C20" s="608">
        <v>-267095.59999999998</v>
      </c>
      <c r="D20" s="608">
        <v>-130731.8</v>
      </c>
      <c r="E20" s="609">
        <f t="shared" si="0"/>
        <v>-397827.39999999997</v>
      </c>
      <c r="F20" s="608">
        <v>-419928.42</v>
      </c>
      <c r="G20" s="608">
        <v>-80089.840000000026</v>
      </c>
      <c r="H20" s="609">
        <f t="shared" si="1"/>
        <v>-500018.26</v>
      </c>
      <c r="J20" s="611"/>
      <c r="K20" s="611"/>
    </row>
    <row r="21" spans="1:11" ht="38.700000000000003" customHeight="1">
      <c r="A21" s="374">
        <v>6</v>
      </c>
      <c r="B21" s="352" t="s">
        <v>755</v>
      </c>
      <c r="C21" s="608"/>
      <c r="D21" s="608"/>
      <c r="E21" s="609">
        <f t="shared" si="0"/>
        <v>0</v>
      </c>
      <c r="F21" s="608"/>
      <c r="G21" s="608"/>
      <c r="H21" s="609">
        <f t="shared" si="1"/>
        <v>0</v>
      </c>
      <c r="J21" s="611"/>
      <c r="K21" s="611"/>
    </row>
    <row r="22" spans="1:11" ht="27.45" customHeight="1">
      <c r="A22" s="374">
        <v>7</v>
      </c>
      <c r="B22" s="352" t="s">
        <v>756</v>
      </c>
      <c r="C22" s="608">
        <v>-337714.89982912189</v>
      </c>
      <c r="D22" s="608"/>
      <c r="E22" s="609">
        <f t="shared" si="0"/>
        <v>-337714.89982912189</v>
      </c>
      <c r="F22" s="608">
        <v>820612.49953295977</v>
      </c>
      <c r="G22" s="608"/>
      <c r="H22" s="609">
        <f t="shared" si="1"/>
        <v>820612.49953295977</v>
      </c>
      <c r="J22" s="611"/>
      <c r="K22" s="611"/>
    </row>
    <row r="23" spans="1:11" ht="37.200000000000003" customHeight="1">
      <c r="A23" s="374">
        <v>8</v>
      </c>
      <c r="B23" s="353" t="s">
        <v>757</v>
      </c>
      <c r="C23" s="608"/>
      <c r="D23" s="608"/>
      <c r="E23" s="609">
        <f t="shared" si="0"/>
        <v>0</v>
      </c>
      <c r="F23" s="608"/>
      <c r="G23" s="608"/>
      <c r="H23" s="609">
        <f t="shared" si="1"/>
        <v>0</v>
      </c>
      <c r="J23" s="611"/>
      <c r="K23" s="611"/>
    </row>
    <row r="24" spans="1:11" ht="34.5" customHeight="1">
      <c r="A24" s="374">
        <v>9</v>
      </c>
      <c r="B24" s="353" t="s">
        <v>758</v>
      </c>
      <c r="C24" s="608"/>
      <c r="D24" s="608"/>
      <c r="E24" s="609">
        <f t="shared" si="0"/>
        <v>0</v>
      </c>
      <c r="F24" s="608"/>
      <c r="G24" s="608"/>
      <c r="H24" s="609">
        <f t="shared" si="1"/>
        <v>0</v>
      </c>
      <c r="J24" s="611"/>
      <c r="K24" s="611"/>
    </row>
    <row r="25" spans="1:11">
      <c r="A25" s="374">
        <v>10</v>
      </c>
      <c r="B25" s="352" t="s">
        <v>759</v>
      </c>
      <c r="C25" s="608">
        <v>789062.67973110266</v>
      </c>
      <c r="D25" s="608"/>
      <c r="E25" s="609">
        <f t="shared" si="0"/>
        <v>789062.67973110266</v>
      </c>
      <c r="F25" s="608">
        <v>-712198.39159643278</v>
      </c>
      <c r="G25" s="608">
        <v>0</v>
      </c>
      <c r="H25" s="609">
        <f t="shared" si="1"/>
        <v>-712198.39159643278</v>
      </c>
      <c r="J25" s="611"/>
      <c r="K25" s="611"/>
    </row>
    <row r="26" spans="1:11" ht="27" customHeight="1">
      <c r="A26" s="374">
        <v>11</v>
      </c>
      <c r="B26" s="354" t="s">
        <v>760</v>
      </c>
      <c r="C26" s="608">
        <v>21331.519999999997</v>
      </c>
      <c r="D26" s="608">
        <v>0</v>
      </c>
      <c r="E26" s="609">
        <f t="shared" si="0"/>
        <v>21331.519999999997</v>
      </c>
      <c r="F26" s="608">
        <v>23258.217834758972</v>
      </c>
      <c r="G26" s="608">
        <v>0</v>
      </c>
      <c r="H26" s="609">
        <f t="shared" si="1"/>
        <v>23258.217834758972</v>
      </c>
      <c r="J26" s="611"/>
      <c r="K26" s="611"/>
    </row>
    <row r="27" spans="1:11">
      <c r="A27" s="374">
        <v>12</v>
      </c>
      <c r="B27" s="352" t="s">
        <v>761</v>
      </c>
      <c r="C27" s="608">
        <v>43317.720000000016</v>
      </c>
      <c r="D27" s="608">
        <v>82004.789999999994</v>
      </c>
      <c r="E27" s="609">
        <f t="shared" si="0"/>
        <v>125322.51000000001</v>
      </c>
      <c r="F27" s="608">
        <v>45238.43534315857</v>
      </c>
      <c r="G27" s="608">
        <v>27502.27</v>
      </c>
      <c r="H27" s="609">
        <f t="shared" si="1"/>
        <v>72740.705343158566</v>
      </c>
      <c r="J27" s="611"/>
      <c r="K27" s="611"/>
    </row>
    <row r="28" spans="1:11">
      <c r="A28" s="374">
        <v>13</v>
      </c>
      <c r="B28" s="355" t="s">
        <v>762</v>
      </c>
      <c r="C28" s="608">
        <v>-47361.252936850011</v>
      </c>
      <c r="D28" s="608">
        <v>-9644.67</v>
      </c>
      <c r="E28" s="609">
        <f t="shared" si="0"/>
        <v>-57005.922936850009</v>
      </c>
      <c r="F28" s="608">
        <v>-21778.746156040001</v>
      </c>
      <c r="G28" s="608">
        <v>-1134.71</v>
      </c>
      <c r="H28" s="609">
        <f t="shared" si="1"/>
        <v>-22913.45615604</v>
      </c>
      <c r="J28" s="611"/>
      <c r="K28" s="611"/>
    </row>
    <row r="29" spans="1:11">
      <c r="A29" s="374">
        <v>14</v>
      </c>
      <c r="B29" s="356" t="s">
        <v>763</v>
      </c>
      <c r="C29" s="608">
        <f>SUM(C30:C31)</f>
        <v>-16104807.168075856</v>
      </c>
      <c r="D29" s="608">
        <f>SUM(D30:D31)</f>
        <v>-1918038.2618518497</v>
      </c>
      <c r="E29" s="609">
        <f t="shared" si="0"/>
        <v>-18022845.429927707</v>
      </c>
      <c r="F29" s="608">
        <f>SUM(F30:F31)</f>
        <v>-12809799.961372633</v>
      </c>
      <c r="G29" s="608">
        <f>SUM(G30:G31)</f>
        <v>-1187508.4555977264</v>
      </c>
      <c r="H29" s="609">
        <f t="shared" si="1"/>
        <v>-13997308.416970359</v>
      </c>
      <c r="J29" s="611"/>
      <c r="K29" s="611"/>
    </row>
    <row r="30" spans="1:11">
      <c r="A30" s="374">
        <v>14.1</v>
      </c>
      <c r="B30" s="333" t="s">
        <v>764</v>
      </c>
      <c r="C30" s="608">
        <v>-8542459.8178255167</v>
      </c>
      <c r="D30" s="608">
        <v>0</v>
      </c>
      <c r="E30" s="609">
        <f t="shared" si="0"/>
        <v>-8542459.8178255167</v>
      </c>
      <c r="F30" s="608">
        <v>-7075957.2858129758</v>
      </c>
      <c r="G30" s="608">
        <v>0</v>
      </c>
      <c r="H30" s="609">
        <f t="shared" si="1"/>
        <v>-7075957.2858129758</v>
      </c>
      <c r="J30" s="611"/>
      <c r="K30" s="611"/>
    </row>
    <row r="31" spans="1:11">
      <c r="A31" s="374">
        <v>14.2</v>
      </c>
      <c r="B31" s="333" t="s">
        <v>765</v>
      </c>
      <c r="C31" s="608">
        <v>-7562347.3502503391</v>
      </c>
      <c r="D31" s="608">
        <v>-1918038.2618518497</v>
      </c>
      <c r="E31" s="609">
        <f t="shared" si="0"/>
        <v>-9480385.6121021882</v>
      </c>
      <c r="F31" s="608">
        <v>-5733842.6755596576</v>
      </c>
      <c r="G31" s="608">
        <v>-1187508.4555977264</v>
      </c>
      <c r="H31" s="609">
        <f t="shared" si="1"/>
        <v>-6921351.1311573843</v>
      </c>
      <c r="J31" s="611"/>
      <c r="K31" s="611"/>
    </row>
    <row r="32" spans="1:11">
      <c r="A32" s="374">
        <v>15</v>
      </c>
      <c r="B32" s="357" t="s">
        <v>766</v>
      </c>
      <c r="C32" s="608">
        <v>-1546035.3468191884</v>
      </c>
      <c r="D32" s="608"/>
      <c r="E32" s="609">
        <f t="shared" si="0"/>
        <v>-1546035.3468191884</v>
      </c>
      <c r="F32" s="608">
        <v>-1121564.8900096449</v>
      </c>
      <c r="G32" s="608">
        <v>0</v>
      </c>
      <c r="H32" s="609">
        <f t="shared" si="1"/>
        <v>-1121564.8900096449</v>
      </c>
      <c r="J32" s="611"/>
      <c r="K32" s="611"/>
    </row>
    <row r="33" spans="1:11" ht="22.5" customHeight="1">
      <c r="A33" s="374">
        <v>16</v>
      </c>
      <c r="B33" s="329" t="s">
        <v>767</v>
      </c>
      <c r="C33" s="608"/>
      <c r="D33" s="608"/>
      <c r="E33" s="609">
        <f t="shared" si="0"/>
        <v>0</v>
      </c>
      <c r="F33" s="608"/>
      <c r="G33" s="608"/>
      <c r="H33" s="609">
        <f t="shared" si="1"/>
        <v>0</v>
      </c>
      <c r="J33" s="611"/>
      <c r="K33" s="611"/>
    </row>
    <row r="34" spans="1:11">
      <c r="A34" s="374">
        <v>17</v>
      </c>
      <c r="B34" s="352" t="s">
        <v>768</v>
      </c>
      <c r="C34" s="608">
        <f>SUM(C35:C36)</f>
        <v>-63764.919020732697</v>
      </c>
      <c r="D34" s="608">
        <f>SUM(D35:D36)</f>
        <v>-1464.8538176971135</v>
      </c>
      <c r="E34" s="609">
        <f t="shared" si="0"/>
        <v>-65229.77283842981</v>
      </c>
      <c r="F34" s="608">
        <f>SUM(F35:F36)</f>
        <v>-96302.410291958411</v>
      </c>
      <c r="G34" s="608">
        <f>SUM(G35:G36)</f>
        <v>21695.261517572952</v>
      </c>
      <c r="H34" s="609">
        <f t="shared" si="1"/>
        <v>-74607.148774385452</v>
      </c>
      <c r="J34" s="611"/>
      <c r="K34" s="611"/>
    </row>
    <row r="35" spans="1:11">
      <c r="A35" s="374">
        <v>17.100000000000001</v>
      </c>
      <c r="B35" s="358" t="s">
        <v>769</v>
      </c>
      <c r="C35" s="608">
        <v>-63764.919020732697</v>
      </c>
      <c r="D35" s="608">
        <v>-1464.8538176971135</v>
      </c>
      <c r="E35" s="609">
        <f t="shared" si="0"/>
        <v>-65229.77283842981</v>
      </c>
      <c r="F35" s="608">
        <v>-96302.410291958411</v>
      </c>
      <c r="G35" s="608">
        <v>21695.261517572952</v>
      </c>
      <c r="H35" s="609">
        <f t="shared" si="1"/>
        <v>-74607.148774385452</v>
      </c>
      <c r="J35" s="611"/>
      <c r="K35" s="611"/>
    </row>
    <row r="36" spans="1:11">
      <c r="A36" s="374">
        <v>17.2</v>
      </c>
      <c r="B36" s="333" t="s">
        <v>770</v>
      </c>
      <c r="C36" s="608"/>
      <c r="D36" s="608"/>
      <c r="E36" s="609">
        <f t="shared" si="0"/>
        <v>0</v>
      </c>
      <c r="F36" s="608"/>
      <c r="G36" s="608"/>
      <c r="H36" s="609">
        <f t="shared" si="1"/>
        <v>0</v>
      </c>
      <c r="J36" s="611"/>
      <c r="K36" s="611"/>
    </row>
    <row r="37" spans="1:11" ht="41.7" customHeight="1">
      <c r="A37" s="374">
        <v>18</v>
      </c>
      <c r="B37" s="359" t="s">
        <v>771</v>
      </c>
      <c r="C37" s="608">
        <f>SUM(C38:C39)</f>
        <v>-2578454.4188345582</v>
      </c>
      <c r="D37" s="608">
        <f>SUM(D38:D39)</f>
        <v>96040.207109295909</v>
      </c>
      <c r="E37" s="609">
        <f t="shared" si="0"/>
        <v>-2482414.2117252625</v>
      </c>
      <c r="F37" s="608">
        <f>SUM(F38:F39)</f>
        <v>-1122094.091526258</v>
      </c>
      <c r="G37" s="608">
        <f>SUM(G38:G39)</f>
        <v>-175668.54271930695</v>
      </c>
      <c r="H37" s="609">
        <f t="shared" si="1"/>
        <v>-1297762.6342455649</v>
      </c>
      <c r="J37" s="611"/>
      <c r="K37" s="611"/>
    </row>
    <row r="38" spans="1:11" ht="20.399999999999999">
      <c r="A38" s="374">
        <v>18.100000000000001</v>
      </c>
      <c r="B38" s="341" t="s">
        <v>772</v>
      </c>
      <c r="C38" s="608"/>
      <c r="D38" s="608"/>
      <c r="E38" s="609">
        <f t="shared" si="0"/>
        <v>0</v>
      </c>
      <c r="F38" s="608"/>
      <c r="G38" s="608"/>
      <c r="H38" s="609">
        <f t="shared" si="1"/>
        <v>0</v>
      </c>
      <c r="J38" s="611"/>
      <c r="K38" s="611"/>
    </row>
    <row r="39" spans="1:11">
      <c r="A39" s="374">
        <v>18.2</v>
      </c>
      <c r="B39" s="341" t="s">
        <v>773</v>
      </c>
      <c r="C39" s="608">
        <v>-2578454.4188345582</v>
      </c>
      <c r="D39" s="608">
        <v>96040.207109295909</v>
      </c>
      <c r="E39" s="609">
        <f t="shared" si="0"/>
        <v>-2482414.2117252625</v>
      </c>
      <c r="F39" s="608">
        <v>-1122094.091526258</v>
      </c>
      <c r="G39" s="608">
        <v>-175668.54271930695</v>
      </c>
      <c r="H39" s="609">
        <f t="shared" si="1"/>
        <v>-1297762.6342455649</v>
      </c>
      <c r="J39" s="611"/>
      <c r="K39" s="611"/>
    </row>
    <row r="40" spans="1:11" ht="24.45" customHeight="1">
      <c r="A40" s="374">
        <v>19</v>
      </c>
      <c r="B40" s="359" t="s">
        <v>774</v>
      </c>
      <c r="C40" s="608"/>
      <c r="D40" s="608"/>
      <c r="E40" s="609">
        <f t="shared" si="0"/>
        <v>0</v>
      </c>
      <c r="F40" s="608"/>
      <c r="G40" s="608"/>
      <c r="H40" s="609">
        <f t="shared" si="1"/>
        <v>0</v>
      </c>
      <c r="J40" s="611"/>
      <c r="K40" s="611"/>
    </row>
    <row r="41" spans="1:11" ht="25.2" customHeight="1">
      <c r="A41" s="374">
        <v>20</v>
      </c>
      <c r="B41" s="359" t="s">
        <v>775</v>
      </c>
      <c r="C41" s="608">
        <v>-6131.175500000003</v>
      </c>
      <c r="D41" s="608">
        <v>6819.23</v>
      </c>
      <c r="E41" s="609">
        <f t="shared" si="0"/>
        <v>688.05449999999655</v>
      </c>
      <c r="F41" s="608">
        <v>0</v>
      </c>
      <c r="G41" s="608">
        <v>0</v>
      </c>
      <c r="H41" s="609">
        <f t="shared" si="1"/>
        <v>0</v>
      </c>
      <c r="J41" s="611"/>
      <c r="K41" s="611"/>
    </row>
    <row r="42" spans="1:11" ht="33" customHeight="1">
      <c r="A42" s="374">
        <v>21</v>
      </c>
      <c r="B42" s="360" t="s">
        <v>776</v>
      </c>
      <c r="C42" s="608"/>
      <c r="D42" s="608"/>
      <c r="E42" s="609">
        <f t="shared" si="0"/>
        <v>0</v>
      </c>
      <c r="F42" s="608"/>
      <c r="G42" s="608"/>
      <c r="H42" s="609">
        <f t="shared" si="1"/>
        <v>0</v>
      </c>
      <c r="J42" s="611"/>
      <c r="K42" s="611"/>
    </row>
    <row r="43" spans="1:11">
      <c r="A43" s="374">
        <v>22</v>
      </c>
      <c r="B43" s="361" t="s">
        <v>777</v>
      </c>
      <c r="C43" s="608">
        <f>SUM(C6,C13,C18,C19,C20,C21,C22,C23,C24,C25,C26,C27,C28,C29,C32,C33,C34,C37,C40,C41,C42)</f>
        <v>-11704567.57634346</v>
      </c>
      <c r="D43" s="608">
        <f>SUM(D6,D13,D18,D19,D20,D21,D22,D23,D24,D25,D26,D27,D28,D29,D32,D33,D34,D37,D40,D41,D42)</f>
        <v>-2007862.5785297903</v>
      </c>
      <c r="E43" s="609">
        <f t="shared" si="0"/>
        <v>-13712430.15487325</v>
      </c>
      <c r="F43" s="608">
        <f>SUM(F6,F13,F18,F19,F20,F21,F22,F23,F24,F25,F26,F27,F28,F29,F32,F33,F34,F37,F40,F41,F42)</f>
        <v>-11267245.8726162</v>
      </c>
      <c r="G43" s="608">
        <f>SUM(G6,G13,G18,G19,G20,G21,G22,G23,G24,G25,G26,G27,G28,G29,G32,G33,G34,G37,G40,G41,G42)</f>
        <v>54501.187294151605</v>
      </c>
      <c r="H43" s="609">
        <f t="shared" si="1"/>
        <v>-11212744.685322048</v>
      </c>
      <c r="J43" s="611"/>
      <c r="K43" s="611"/>
    </row>
    <row r="44" spans="1:11">
      <c r="A44" s="374">
        <v>23</v>
      </c>
      <c r="B44" s="361" t="s">
        <v>778</v>
      </c>
      <c r="C44" s="608">
        <v>-121110.34426794</v>
      </c>
      <c r="D44" s="608"/>
      <c r="E44" s="609">
        <f t="shared" si="0"/>
        <v>-121110.34426794</v>
      </c>
      <c r="F44" s="608">
        <v>-900.98950636186703</v>
      </c>
      <c r="G44" s="608"/>
      <c r="H44" s="609">
        <f t="shared" si="1"/>
        <v>-900.98950636186703</v>
      </c>
      <c r="J44" s="611"/>
      <c r="K44" s="611"/>
    </row>
    <row r="45" spans="1:11">
      <c r="A45" s="374">
        <v>24</v>
      </c>
      <c r="B45" s="361" t="s">
        <v>779</v>
      </c>
      <c r="C45" s="612">
        <f>C43+C44</f>
        <v>-11825677.9206114</v>
      </c>
      <c r="D45" s="612">
        <f>D43+D44</f>
        <v>-2007862.5785297903</v>
      </c>
      <c r="E45" s="609">
        <f t="shared" si="0"/>
        <v>-13833540.49914119</v>
      </c>
      <c r="F45" s="612">
        <f>F43+F44</f>
        <v>-11268146.862122562</v>
      </c>
      <c r="G45" s="612">
        <f>G43+G44</f>
        <v>54501.187294151605</v>
      </c>
      <c r="H45" s="609">
        <f>F45+G45</f>
        <v>-11213645.67482841</v>
      </c>
      <c r="J45" s="611"/>
      <c r="K45" s="611"/>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K47"/>
  <sheetViews>
    <sheetView zoomScale="80" zoomScaleNormal="80" workbookViewId="0">
      <selection activeCell="K10" sqref="K10"/>
    </sheetView>
  </sheetViews>
  <sheetFormatPr defaultRowHeight="14.4"/>
  <cols>
    <col min="1" max="1" width="8.6640625" style="371"/>
    <col min="2" max="2" width="87.6640625" bestFit="1" customWidth="1"/>
    <col min="3" max="3" width="12.6640625" customWidth="1"/>
    <col min="4" max="5" width="13.77734375" bestFit="1" customWidth="1"/>
    <col min="6" max="6" width="12.6640625" customWidth="1"/>
    <col min="7" max="8" width="13.77734375" bestFit="1" customWidth="1"/>
    <col min="10" max="10" width="14.88671875" bestFit="1" customWidth="1"/>
    <col min="11" max="11" width="15.5546875" bestFit="1" customWidth="1"/>
  </cols>
  <sheetData>
    <row r="1" spans="1:11">
      <c r="A1" s="12" t="s">
        <v>97</v>
      </c>
      <c r="B1" s="222" t="str">
        <f>Info!C2</f>
        <v>სს სილქ ბანკი</v>
      </c>
      <c r="C1" s="11"/>
      <c r="D1" s="1"/>
      <c r="E1" s="1"/>
      <c r="F1" s="1"/>
      <c r="G1" s="1"/>
    </row>
    <row r="2" spans="1:11">
      <c r="A2" s="12" t="s">
        <v>98</v>
      </c>
      <c r="B2" s="593">
        <f>'1. key ratios'!B2</f>
        <v>46203</v>
      </c>
      <c r="C2" s="11"/>
      <c r="D2" s="1"/>
      <c r="E2" s="1"/>
      <c r="F2" s="1"/>
      <c r="G2" s="1"/>
    </row>
    <row r="3" spans="1:11">
      <c r="A3" s="12"/>
      <c r="B3" s="11"/>
      <c r="C3" s="11"/>
      <c r="D3" s="1"/>
      <c r="E3" s="1"/>
      <c r="F3" s="1"/>
      <c r="G3" s="1"/>
    </row>
    <row r="4" spans="1:11">
      <c r="A4" s="779" t="s">
        <v>25</v>
      </c>
      <c r="B4" s="791" t="s">
        <v>140</v>
      </c>
      <c r="C4" s="792" t="s">
        <v>103</v>
      </c>
      <c r="D4" s="792"/>
      <c r="E4" s="792"/>
      <c r="F4" s="792" t="s">
        <v>104</v>
      </c>
      <c r="G4" s="792"/>
      <c r="H4" s="793"/>
    </row>
    <row r="5" spans="1:11">
      <c r="A5" s="779"/>
      <c r="B5" s="791"/>
      <c r="C5" s="349" t="s">
        <v>26</v>
      </c>
      <c r="D5" s="349" t="s">
        <v>77</v>
      </c>
      <c r="E5" s="349" t="s">
        <v>66</v>
      </c>
      <c r="F5" s="349" t="s">
        <v>26</v>
      </c>
      <c r="G5" s="349" t="s">
        <v>77</v>
      </c>
      <c r="H5" s="362" t="s">
        <v>66</v>
      </c>
    </row>
    <row r="6" spans="1:11">
      <c r="A6" s="363">
        <v>1</v>
      </c>
      <c r="B6" s="364" t="s">
        <v>780</v>
      </c>
      <c r="C6" s="613"/>
      <c r="D6" s="613"/>
      <c r="E6" s="614">
        <f t="shared" ref="E6:E43" si="0">C6+D6</f>
        <v>0</v>
      </c>
      <c r="F6" s="613"/>
      <c r="G6" s="613"/>
      <c r="H6" s="615">
        <f t="shared" ref="H6:H43" si="1">F6+G6</f>
        <v>0</v>
      </c>
      <c r="K6" s="611"/>
    </row>
    <row r="7" spans="1:11">
      <c r="A7" s="363">
        <v>2</v>
      </c>
      <c r="B7" s="364" t="s">
        <v>166</v>
      </c>
      <c r="C7" s="613"/>
      <c r="D7" s="613"/>
      <c r="E7" s="614">
        <f t="shared" si="0"/>
        <v>0</v>
      </c>
      <c r="F7" s="613"/>
      <c r="G7" s="613"/>
      <c r="H7" s="615">
        <f t="shared" si="1"/>
        <v>0</v>
      </c>
      <c r="K7" s="611"/>
    </row>
    <row r="8" spans="1:11">
      <c r="A8" s="363">
        <v>3</v>
      </c>
      <c r="B8" s="364" t="s">
        <v>168</v>
      </c>
      <c r="C8" s="613">
        <f>C9+C10</f>
        <v>731700</v>
      </c>
      <c r="D8" s="613">
        <f>D9+D10</f>
        <v>1055474700</v>
      </c>
      <c r="E8" s="614">
        <f t="shared" si="0"/>
        <v>1056206400</v>
      </c>
      <c r="F8" s="613">
        <f>F9+F10</f>
        <v>3616000</v>
      </c>
      <c r="G8" s="613">
        <f>G9+G10</f>
        <v>1669839160</v>
      </c>
      <c r="H8" s="615">
        <f t="shared" si="1"/>
        <v>1673455160</v>
      </c>
      <c r="K8" s="611"/>
    </row>
    <row r="9" spans="1:11">
      <c r="A9" s="363">
        <v>3.1</v>
      </c>
      <c r="B9" s="365" t="s">
        <v>781</v>
      </c>
      <c r="C9" s="613">
        <v>731700</v>
      </c>
      <c r="D9" s="613">
        <v>1055474700</v>
      </c>
      <c r="E9" s="614">
        <f t="shared" si="0"/>
        <v>1056206400</v>
      </c>
      <c r="F9" s="613">
        <v>3616000</v>
      </c>
      <c r="G9" s="613">
        <v>1669839160</v>
      </c>
      <c r="H9" s="615">
        <f t="shared" si="1"/>
        <v>1673455160</v>
      </c>
      <c r="K9" s="611"/>
    </row>
    <row r="10" spans="1:11">
      <c r="A10" s="363">
        <v>3.2</v>
      </c>
      <c r="B10" s="365" t="s">
        <v>782</v>
      </c>
      <c r="C10" s="613">
        <v>0</v>
      </c>
      <c r="D10" s="613">
        <v>0</v>
      </c>
      <c r="E10" s="614">
        <f t="shared" si="0"/>
        <v>0</v>
      </c>
      <c r="F10" s="613"/>
      <c r="G10" s="613"/>
      <c r="H10" s="615">
        <f t="shared" si="1"/>
        <v>0</v>
      </c>
      <c r="K10" s="611"/>
    </row>
    <row r="11" spans="1:11">
      <c r="A11" s="363">
        <v>4</v>
      </c>
      <c r="B11" s="364" t="s">
        <v>167</v>
      </c>
      <c r="C11" s="613">
        <f>C12+C13</f>
        <v>0</v>
      </c>
      <c r="D11" s="613">
        <f>D12+D13</f>
        <v>0</v>
      </c>
      <c r="E11" s="614">
        <f t="shared" si="0"/>
        <v>0</v>
      </c>
      <c r="F11" s="613">
        <f>F12+F13</f>
        <v>0</v>
      </c>
      <c r="G11" s="613">
        <f>G12+G13</f>
        <v>0</v>
      </c>
      <c r="H11" s="615">
        <f t="shared" si="1"/>
        <v>0</v>
      </c>
      <c r="K11" s="611"/>
    </row>
    <row r="12" spans="1:11">
      <c r="A12" s="363">
        <v>4.0999999999999996</v>
      </c>
      <c r="B12" s="365" t="s">
        <v>783</v>
      </c>
      <c r="C12" s="613"/>
      <c r="D12" s="613"/>
      <c r="E12" s="614">
        <f t="shared" si="0"/>
        <v>0</v>
      </c>
      <c r="F12" s="613"/>
      <c r="G12" s="613"/>
      <c r="H12" s="615">
        <f t="shared" si="1"/>
        <v>0</v>
      </c>
      <c r="K12" s="611"/>
    </row>
    <row r="13" spans="1:11">
      <c r="A13" s="363">
        <v>4.2</v>
      </c>
      <c r="B13" s="365" t="s">
        <v>784</v>
      </c>
      <c r="C13" s="613"/>
      <c r="D13" s="613"/>
      <c r="E13" s="614">
        <f t="shared" si="0"/>
        <v>0</v>
      </c>
      <c r="F13" s="613"/>
      <c r="G13" s="613"/>
      <c r="H13" s="615">
        <f t="shared" si="1"/>
        <v>0</v>
      </c>
      <c r="K13" s="611"/>
    </row>
    <row r="14" spans="1:11">
      <c r="A14" s="363">
        <v>5</v>
      </c>
      <c r="B14" s="366" t="s">
        <v>785</v>
      </c>
      <c r="C14" s="613">
        <f>C15+C16+C17+C23+C24+C25+C26</f>
        <v>587089.25</v>
      </c>
      <c r="D14" s="613">
        <f>D15+D16+D17+D23+D24+D25+D26</f>
        <v>134256178.18000001</v>
      </c>
      <c r="E14" s="614">
        <f t="shared" si="0"/>
        <v>134843267.43000001</v>
      </c>
      <c r="F14" s="613">
        <f>F15+F16+F17+F23+F24+F25+F26</f>
        <v>1393834.97</v>
      </c>
      <c r="G14" s="613">
        <f>G15+G16+G17+G23+G24+G25+G26</f>
        <v>236525515.30000001</v>
      </c>
      <c r="H14" s="615">
        <f t="shared" si="1"/>
        <v>237919350.27000001</v>
      </c>
      <c r="J14" s="611"/>
      <c r="K14" s="611"/>
    </row>
    <row r="15" spans="1:11">
      <c r="A15" s="363">
        <v>5.0999999999999996</v>
      </c>
      <c r="B15" s="367" t="s">
        <v>786</v>
      </c>
      <c r="C15" s="613">
        <v>587089.25</v>
      </c>
      <c r="D15" s="613">
        <v>227495.8</v>
      </c>
      <c r="E15" s="614">
        <f t="shared" si="0"/>
        <v>814585.05</v>
      </c>
      <c r="F15" s="613">
        <v>1393834.97</v>
      </c>
      <c r="G15" s="613">
        <v>3095708.55</v>
      </c>
      <c r="H15" s="615">
        <f t="shared" si="1"/>
        <v>4489543.5199999996</v>
      </c>
      <c r="J15" s="611"/>
      <c r="K15" s="611"/>
    </row>
    <row r="16" spans="1:11">
      <c r="A16" s="363">
        <v>5.2</v>
      </c>
      <c r="B16" s="367" t="s">
        <v>787</v>
      </c>
      <c r="C16" s="613">
        <v>0</v>
      </c>
      <c r="D16" s="613">
        <v>0</v>
      </c>
      <c r="E16" s="614">
        <f t="shared" si="0"/>
        <v>0</v>
      </c>
      <c r="F16" s="613">
        <v>0</v>
      </c>
      <c r="G16" s="613">
        <v>0</v>
      </c>
      <c r="H16" s="615">
        <f t="shared" si="1"/>
        <v>0</v>
      </c>
      <c r="J16" s="611"/>
      <c r="K16" s="611"/>
    </row>
    <row r="17" spans="1:11">
      <c r="A17" s="363">
        <v>5.3</v>
      </c>
      <c r="B17" s="367" t="s">
        <v>788</v>
      </c>
      <c r="C17" s="613">
        <f>C18+C19+C20+C21+C22</f>
        <v>0</v>
      </c>
      <c r="D17" s="613">
        <f>D18+D19+D20+D21+D22</f>
        <v>102556373.76000002</v>
      </c>
      <c r="E17" s="614">
        <f t="shared" si="0"/>
        <v>102556373.76000002</v>
      </c>
      <c r="F17" s="613">
        <f>F18+F19+F20+F21+F22</f>
        <v>0</v>
      </c>
      <c r="G17" s="613">
        <f>G18+G19+G20+G21+G22</f>
        <v>207825106.97</v>
      </c>
      <c r="H17" s="615">
        <f t="shared" si="1"/>
        <v>207825106.97</v>
      </c>
      <c r="J17" s="611"/>
      <c r="K17" s="611"/>
    </row>
    <row r="18" spans="1:11">
      <c r="A18" s="363" t="s">
        <v>169</v>
      </c>
      <c r="B18" s="368" t="s">
        <v>789</v>
      </c>
      <c r="C18" s="613">
        <v>0</v>
      </c>
      <c r="D18" s="613">
        <v>53238553.890000001</v>
      </c>
      <c r="E18" s="614">
        <f t="shared" si="0"/>
        <v>53238553.890000001</v>
      </c>
      <c r="F18" s="613">
        <v>0</v>
      </c>
      <c r="G18" s="613">
        <v>59568326.880000003</v>
      </c>
      <c r="H18" s="615">
        <f t="shared" si="1"/>
        <v>59568326.880000003</v>
      </c>
      <c r="J18" s="611"/>
      <c r="K18" s="611"/>
    </row>
    <row r="19" spans="1:11">
      <c r="A19" s="363" t="s">
        <v>170</v>
      </c>
      <c r="B19" s="369" t="s">
        <v>790</v>
      </c>
      <c r="C19" s="613">
        <v>0</v>
      </c>
      <c r="D19" s="613">
        <v>21817376.289999999</v>
      </c>
      <c r="E19" s="614">
        <f t="shared" si="0"/>
        <v>21817376.289999999</v>
      </c>
      <c r="F19" s="613">
        <v>0</v>
      </c>
      <c r="G19" s="613">
        <v>35207606.780000001</v>
      </c>
      <c r="H19" s="615">
        <f t="shared" si="1"/>
        <v>35207606.780000001</v>
      </c>
      <c r="J19" s="611"/>
      <c r="K19" s="611"/>
    </row>
    <row r="20" spans="1:11">
      <c r="A20" s="363" t="s">
        <v>171</v>
      </c>
      <c r="B20" s="369" t="s">
        <v>791</v>
      </c>
      <c r="C20" s="613">
        <v>0</v>
      </c>
      <c r="D20" s="613">
        <v>1826315.12</v>
      </c>
      <c r="E20" s="614">
        <f t="shared" si="0"/>
        <v>1826315.12</v>
      </c>
      <c r="F20" s="613">
        <v>0</v>
      </c>
      <c r="G20" s="613">
        <v>11824847.119999999</v>
      </c>
      <c r="H20" s="615">
        <f t="shared" si="1"/>
        <v>11824847.119999999</v>
      </c>
      <c r="J20" s="611"/>
      <c r="K20" s="611"/>
    </row>
    <row r="21" spans="1:11">
      <c r="A21" s="363" t="s">
        <v>172</v>
      </c>
      <c r="B21" s="369" t="s">
        <v>792</v>
      </c>
      <c r="C21" s="613">
        <v>0</v>
      </c>
      <c r="D21" s="613">
        <v>25674128.460000001</v>
      </c>
      <c r="E21" s="614">
        <f t="shared" si="0"/>
        <v>25674128.460000001</v>
      </c>
      <c r="F21" s="613">
        <v>0</v>
      </c>
      <c r="G21" s="613">
        <v>101224326.19</v>
      </c>
      <c r="H21" s="615">
        <f t="shared" si="1"/>
        <v>101224326.19</v>
      </c>
      <c r="J21" s="611"/>
      <c r="K21" s="611"/>
    </row>
    <row r="22" spans="1:11">
      <c r="A22" s="363" t="s">
        <v>173</v>
      </c>
      <c r="B22" s="369" t="s">
        <v>510</v>
      </c>
      <c r="C22" s="613">
        <v>0</v>
      </c>
      <c r="D22" s="613">
        <v>0</v>
      </c>
      <c r="E22" s="614">
        <f t="shared" si="0"/>
        <v>0</v>
      </c>
      <c r="F22" s="613">
        <v>0</v>
      </c>
      <c r="G22" s="613">
        <v>0</v>
      </c>
      <c r="H22" s="615">
        <f t="shared" si="1"/>
        <v>0</v>
      </c>
      <c r="J22" s="611"/>
      <c r="K22" s="611"/>
    </row>
    <row r="23" spans="1:11">
      <c r="A23" s="363">
        <v>5.4</v>
      </c>
      <c r="B23" s="367" t="s">
        <v>793</v>
      </c>
      <c r="C23" s="613">
        <v>0</v>
      </c>
      <c r="D23" s="613">
        <v>31472308.620000001</v>
      </c>
      <c r="E23" s="614">
        <f t="shared" si="0"/>
        <v>31472308.620000001</v>
      </c>
      <c r="F23" s="613">
        <v>0</v>
      </c>
      <c r="G23" s="613">
        <v>25604699.780000001</v>
      </c>
      <c r="H23" s="615">
        <f t="shared" si="1"/>
        <v>25604699.780000001</v>
      </c>
      <c r="J23" s="611"/>
      <c r="K23" s="611"/>
    </row>
    <row r="24" spans="1:11">
      <c r="A24" s="363">
        <v>5.5</v>
      </c>
      <c r="B24" s="367" t="s">
        <v>794</v>
      </c>
      <c r="C24" s="613">
        <v>0</v>
      </c>
      <c r="D24" s="613">
        <v>0</v>
      </c>
      <c r="E24" s="614">
        <f t="shared" si="0"/>
        <v>0</v>
      </c>
      <c r="F24" s="613">
        <v>0</v>
      </c>
      <c r="G24" s="613">
        <v>0</v>
      </c>
      <c r="H24" s="615">
        <f t="shared" si="1"/>
        <v>0</v>
      </c>
      <c r="J24" s="611"/>
      <c r="K24" s="611"/>
    </row>
    <row r="25" spans="1:11">
      <c r="A25" s="363">
        <v>5.6</v>
      </c>
      <c r="B25" s="367" t="s">
        <v>795</v>
      </c>
      <c r="C25" s="613">
        <v>0</v>
      </c>
      <c r="D25" s="613">
        <v>0</v>
      </c>
      <c r="E25" s="614">
        <f t="shared" si="0"/>
        <v>0</v>
      </c>
      <c r="F25" s="613">
        <v>0</v>
      </c>
      <c r="G25" s="613">
        <v>0</v>
      </c>
      <c r="H25" s="615">
        <f t="shared" si="1"/>
        <v>0</v>
      </c>
      <c r="J25" s="611"/>
      <c r="K25" s="611"/>
    </row>
    <row r="26" spans="1:11">
      <c r="A26" s="363">
        <v>5.7</v>
      </c>
      <c r="B26" s="367" t="s">
        <v>510</v>
      </c>
      <c r="C26" s="613">
        <v>0</v>
      </c>
      <c r="D26" s="613">
        <v>0</v>
      </c>
      <c r="E26" s="614">
        <f t="shared" si="0"/>
        <v>0</v>
      </c>
      <c r="F26" s="613">
        <v>0</v>
      </c>
      <c r="G26" s="613">
        <v>0</v>
      </c>
      <c r="H26" s="615">
        <f t="shared" si="1"/>
        <v>0</v>
      </c>
      <c r="J26" s="611"/>
      <c r="K26" s="611"/>
    </row>
    <row r="27" spans="1:11">
      <c r="A27" s="363">
        <v>6</v>
      </c>
      <c r="B27" s="366" t="s">
        <v>796</v>
      </c>
      <c r="C27" s="613">
        <v>39926895.359999999</v>
      </c>
      <c r="D27" s="613">
        <v>362406.1</v>
      </c>
      <c r="E27" s="614">
        <f t="shared" si="0"/>
        <v>40289301.460000001</v>
      </c>
      <c r="F27" s="613">
        <v>14642526.49</v>
      </c>
      <c r="G27" s="613">
        <v>813.35</v>
      </c>
      <c r="H27" s="615">
        <f t="shared" si="1"/>
        <v>14643339.84</v>
      </c>
      <c r="J27" s="611"/>
      <c r="K27" s="611"/>
    </row>
    <row r="28" spans="1:11">
      <c r="A28" s="363">
        <v>7</v>
      </c>
      <c r="B28" s="366" t="s">
        <v>797</v>
      </c>
      <c r="C28" s="613">
        <v>299147</v>
      </c>
      <c r="D28" s="613">
        <v>224850.5</v>
      </c>
      <c r="E28" s="614">
        <f t="shared" si="0"/>
        <v>523997.5</v>
      </c>
      <c r="F28" s="613">
        <v>3138088.73</v>
      </c>
      <c r="G28" s="613">
        <v>7102145.8700000001</v>
      </c>
      <c r="H28" s="615">
        <f t="shared" si="1"/>
        <v>10240234.6</v>
      </c>
      <c r="J28" s="611"/>
      <c r="K28" s="611"/>
    </row>
    <row r="29" spans="1:11">
      <c r="A29" s="363">
        <v>8</v>
      </c>
      <c r="B29" s="366" t="s">
        <v>798</v>
      </c>
      <c r="C29" s="613">
        <v>0</v>
      </c>
      <c r="D29" s="613">
        <v>0</v>
      </c>
      <c r="E29" s="614">
        <f t="shared" si="0"/>
        <v>0</v>
      </c>
      <c r="F29" s="613">
        <v>0</v>
      </c>
      <c r="G29" s="613">
        <v>0</v>
      </c>
      <c r="H29" s="615">
        <f t="shared" si="1"/>
        <v>0</v>
      </c>
      <c r="J29" s="611"/>
      <c r="K29" s="611"/>
    </row>
    <row r="30" spans="1:11">
      <c r="A30" s="363">
        <v>9</v>
      </c>
      <c r="B30" s="364" t="s">
        <v>174</v>
      </c>
      <c r="C30" s="613">
        <f>C31+C32+C33+C34+C35+C36+C37</f>
        <v>4072560</v>
      </c>
      <c r="D30" s="613">
        <f>D31+D32+D33+D34+D35+D36+D37</f>
        <v>0</v>
      </c>
      <c r="E30" s="614">
        <f t="shared" si="0"/>
        <v>4072560</v>
      </c>
      <c r="F30" s="613">
        <f>F31+F32+F33+F34+F35+F36+F37</f>
        <v>5443500</v>
      </c>
      <c r="G30" s="613">
        <f>G31+G32+G33+G34+G35+G36+G37</f>
        <v>24512400</v>
      </c>
      <c r="H30" s="615">
        <f t="shared" si="1"/>
        <v>29955900</v>
      </c>
      <c r="J30" s="611"/>
      <c r="K30" s="611"/>
    </row>
    <row r="31" spans="1:11" ht="27.6">
      <c r="A31" s="363">
        <v>9.1</v>
      </c>
      <c r="B31" s="365" t="s">
        <v>799</v>
      </c>
      <c r="C31" s="613">
        <v>0</v>
      </c>
      <c r="D31" s="613">
        <v>0</v>
      </c>
      <c r="E31" s="614">
        <f t="shared" si="0"/>
        <v>0</v>
      </c>
      <c r="F31" s="613">
        <v>0</v>
      </c>
      <c r="G31" s="613">
        <v>0</v>
      </c>
      <c r="H31" s="615">
        <f t="shared" si="1"/>
        <v>0</v>
      </c>
      <c r="J31" s="611"/>
      <c r="K31" s="611"/>
    </row>
    <row r="32" spans="1:11" ht="27.6">
      <c r="A32" s="363">
        <v>9.1999999999999993</v>
      </c>
      <c r="B32" s="365" t="s">
        <v>800</v>
      </c>
      <c r="C32" s="613">
        <v>4072560</v>
      </c>
      <c r="D32" s="613">
        <v>0</v>
      </c>
      <c r="E32" s="614">
        <f t="shared" si="0"/>
        <v>4072560</v>
      </c>
      <c r="F32" s="613">
        <v>5443500</v>
      </c>
      <c r="G32" s="613">
        <v>24512400</v>
      </c>
      <c r="H32" s="615">
        <f t="shared" si="1"/>
        <v>29955900</v>
      </c>
      <c r="J32" s="611"/>
      <c r="K32" s="611"/>
    </row>
    <row r="33" spans="1:11" ht="27.6">
      <c r="A33" s="363">
        <v>9.3000000000000007</v>
      </c>
      <c r="B33" s="365" t="s">
        <v>801</v>
      </c>
      <c r="C33" s="613">
        <v>0</v>
      </c>
      <c r="D33" s="613">
        <v>0</v>
      </c>
      <c r="E33" s="614">
        <f t="shared" si="0"/>
        <v>0</v>
      </c>
      <c r="F33" s="613">
        <v>0</v>
      </c>
      <c r="G33" s="613">
        <v>0</v>
      </c>
      <c r="H33" s="615">
        <f t="shared" si="1"/>
        <v>0</v>
      </c>
      <c r="J33" s="611"/>
      <c r="K33" s="611"/>
    </row>
    <row r="34" spans="1:11">
      <c r="A34" s="363">
        <v>9.4</v>
      </c>
      <c r="B34" s="365" t="s">
        <v>802</v>
      </c>
      <c r="C34" s="613">
        <v>0</v>
      </c>
      <c r="D34" s="613">
        <v>0</v>
      </c>
      <c r="E34" s="614">
        <f t="shared" si="0"/>
        <v>0</v>
      </c>
      <c r="F34" s="613">
        <v>0</v>
      </c>
      <c r="G34" s="613">
        <v>0</v>
      </c>
      <c r="H34" s="615">
        <f t="shared" si="1"/>
        <v>0</v>
      </c>
      <c r="J34" s="611"/>
      <c r="K34" s="611"/>
    </row>
    <row r="35" spans="1:11">
      <c r="A35" s="363">
        <v>9.5</v>
      </c>
      <c r="B35" s="365" t="s">
        <v>803</v>
      </c>
      <c r="C35" s="613">
        <v>0</v>
      </c>
      <c r="D35" s="613">
        <v>0</v>
      </c>
      <c r="E35" s="614">
        <f t="shared" si="0"/>
        <v>0</v>
      </c>
      <c r="F35" s="613">
        <v>0</v>
      </c>
      <c r="G35" s="613">
        <v>0</v>
      </c>
      <c r="H35" s="615">
        <f t="shared" si="1"/>
        <v>0</v>
      </c>
      <c r="J35" s="611"/>
      <c r="K35" s="611"/>
    </row>
    <row r="36" spans="1:11" ht="27.6">
      <c r="A36" s="363">
        <v>9.6</v>
      </c>
      <c r="B36" s="365" t="s">
        <v>804</v>
      </c>
      <c r="C36" s="613">
        <v>0</v>
      </c>
      <c r="D36" s="613">
        <v>0</v>
      </c>
      <c r="E36" s="614">
        <f t="shared" si="0"/>
        <v>0</v>
      </c>
      <c r="F36" s="613">
        <v>0</v>
      </c>
      <c r="G36" s="613">
        <v>0</v>
      </c>
      <c r="H36" s="615">
        <f t="shared" si="1"/>
        <v>0</v>
      </c>
      <c r="J36" s="611"/>
      <c r="K36" s="611"/>
    </row>
    <row r="37" spans="1:11" ht="27.6">
      <c r="A37" s="363">
        <v>9.6999999999999993</v>
      </c>
      <c r="B37" s="365" t="s">
        <v>805</v>
      </c>
      <c r="C37" s="613">
        <v>0</v>
      </c>
      <c r="D37" s="613">
        <v>0</v>
      </c>
      <c r="E37" s="614">
        <f t="shared" si="0"/>
        <v>0</v>
      </c>
      <c r="F37" s="613">
        <v>0</v>
      </c>
      <c r="G37" s="613">
        <v>0</v>
      </c>
      <c r="H37" s="615">
        <f t="shared" si="1"/>
        <v>0</v>
      </c>
      <c r="J37" s="611"/>
      <c r="K37" s="611"/>
    </row>
    <row r="38" spans="1:11">
      <c r="A38" s="363">
        <v>10</v>
      </c>
      <c r="B38" s="366" t="s">
        <v>806</v>
      </c>
      <c r="C38" s="616">
        <f>SUM(C41:C42)</f>
        <v>3041074.7500000009</v>
      </c>
      <c r="D38" s="616">
        <f>SUM(D41:D42)</f>
        <v>2568287.1699999985</v>
      </c>
      <c r="E38" s="614">
        <f t="shared" si="0"/>
        <v>5609361.9199999999</v>
      </c>
      <c r="F38" s="616">
        <f>SUM(F41:F42)</f>
        <v>2146574</v>
      </c>
      <c r="G38" s="616">
        <f>SUM(G41:G42)</f>
        <v>2245959</v>
      </c>
      <c r="H38" s="615">
        <f t="shared" si="1"/>
        <v>4392533</v>
      </c>
      <c r="J38" s="611"/>
      <c r="K38" s="611"/>
    </row>
    <row r="39" spans="1:11">
      <c r="A39" s="363">
        <v>10.1</v>
      </c>
      <c r="B39" s="365" t="s">
        <v>807</v>
      </c>
      <c r="C39" s="613">
        <v>68429.419999999984</v>
      </c>
      <c r="D39" s="613">
        <v>0</v>
      </c>
      <c r="E39" s="614">
        <f t="shared" si="0"/>
        <v>68429.419999999984</v>
      </c>
      <c r="F39" s="613">
        <v>0</v>
      </c>
      <c r="G39" s="613">
        <v>0</v>
      </c>
      <c r="H39" s="615">
        <f t="shared" si="1"/>
        <v>0</v>
      </c>
      <c r="J39" s="611"/>
      <c r="K39" s="611"/>
    </row>
    <row r="40" spans="1:11" ht="27.6">
      <c r="A40" s="363">
        <v>10.199999999999999</v>
      </c>
      <c r="B40" s="365" t="s">
        <v>808</v>
      </c>
      <c r="C40" s="613">
        <v>1826841.1699999997</v>
      </c>
      <c r="D40" s="613">
        <v>2150226.1299999985</v>
      </c>
      <c r="E40" s="614">
        <f t="shared" si="0"/>
        <v>3977067.299999998</v>
      </c>
      <c r="F40" s="613">
        <v>1661948</v>
      </c>
      <c r="G40" s="613">
        <v>2239714</v>
      </c>
      <c r="H40" s="615">
        <f t="shared" si="1"/>
        <v>3901662</v>
      </c>
      <c r="J40" s="611"/>
      <c r="K40" s="611"/>
    </row>
    <row r="41" spans="1:11" ht="27.6">
      <c r="A41" s="363">
        <v>10.3</v>
      </c>
      <c r="B41" s="365" t="s">
        <v>809</v>
      </c>
      <c r="C41" s="613">
        <v>950432.98999999929</v>
      </c>
      <c r="D41" s="613">
        <v>306947.7</v>
      </c>
      <c r="E41" s="614">
        <f t="shared" si="0"/>
        <v>1257380.6899999992</v>
      </c>
      <c r="F41" s="613">
        <v>377145</v>
      </c>
      <c r="G41" s="613">
        <v>9436</v>
      </c>
      <c r="H41" s="615">
        <f t="shared" si="1"/>
        <v>386581</v>
      </c>
      <c r="J41" s="611"/>
      <c r="K41" s="611"/>
    </row>
    <row r="42" spans="1:11" ht="27.6">
      <c r="A42" s="363">
        <v>10.4</v>
      </c>
      <c r="B42" s="365" t="s">
        <v>810</v>
      </c>
      <c r="C42" s="613">
        <v>2090641.7600000014</v>
      </c>
      <c r="D42" s="613">
        <v>2261339.4699999983</v>
      </c>
      <c r="E42" s="614">
        <f t="shared" si="0"/>
        <v>4351981.2299999995</v>
      </c>
      <c r="F42" s="613">
        <v>1769429</v>
      </c>
      <c r="G42" s="613">
        <v>2236523</v>
      </c>
      <c r="H42" s="615">
        <f t="shared" si="1"/>
        <v>4005952</v>
      </c>
      <c r="J42" s="611"/>
      <c r="K42" s="611"/>
    </row>
    <row r="43" spans="1:11">
      <c r="A43" s="363">
        <v>11</v>
      </c>
      <c r="B43" s="370" t="s">
        <v>175</v>
      </c>
      <c r="C43" s="613">
        <v>0</v>
      </c>
      <c r="D43" s="613">
        <v>0</v>
      </c>
      <c r="E43" s="614">
        <f t="shared" si="0"/>
        <v>0</v>
      </c>
      <c r="F43" s="613">
        <v>0</v>
      </c>
      <c r="G43" s="613">
        <v>0</v>
      </c>
      <c r="H43" s="615">
        <f t="shared" si="1"/>
        <v>0</v>
      </c>
      <c r="J43" s="611"/>
      <c r="K43" s="611"/>
    </row>
    <row r="44" spans="1:11">
      <c r="C44" s="372"/>
      <c r="D44" s="372"/>
      <c r="E44" s="372"/>
      <c r="F44" s="372"/>
      <c r="G44" s="372"/>
      <c r="H44" s="372"/>
    </row>
    <row r="45" spans="1:11">
      <c r="C45" s="372"/>
      <c r="D45" s="372"/>
      <c r="E45" s="372"/>
      <c r="F45" s="372"/>
      <c r="G45" s="372"/>
      <c r="H45" s="372"/>
    </row>
    <row r="46" spans="1:11">
      <c r="C46" s="372"/>
      <c r="D46" s="372"/>
      <c r="E46" s="372"/>
      <c r="F46" s="372"/>
      <c r="G46" s="372"/>
      <c r="H46" s="372"/>
    </row>
    <row r="47" spans="1:11">
      <c r="C47" s="372"/>
      <c r="D47" s="372"/>
      <c r="E47" s="372"/>
      <c r="F47" s="372"/>
      <c r="G47" s="372"/>
      <c r="H47" s="372"/>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G18"/>
  <sheetViews>
    <sheetView zoomScale="80" zoomScaleNormal="80" workbookViewId="0">
      <pane xSplit="1" ySplit="4" topLeftCell="B35" activePane="bottomRight" state="frozen"/>
      <selection activeCell="L18" sqref="L18"/>
      <selection pane="topRight" activeCell="L18" sqref="L18"/>
      <selection pane="bottomLeft" activeCell="L18" sqref="L18"/>
      <selection pane="bottomRight" activeCell="I39" sqref="I39"/>
    </sheetView>
  </sheetViews>
  <sheetFormatPr defaultColWidth="9.33203125" defaultRowHeight="13.8"/>
  <cols>
    <col min="1" max="1" width="9.5546875" style="1" bestFit="1" customWidth="1"/>
    <col min="2" max="2" width="93.5546875" style="1" customWidth="1"/>
    <col min="3" max="4" width="12.6640625" style="1" customWidth="1"/>
    <col min="5" max="7" width="11.77734375" style="8" bestFit="1" customWidth="1"/>
    <col min="8" max="11" width="9.6640625" style="8" customWidth="1"/>
    <col min="12" max="16384" width="9.33203125" style="8"/>
  </cols>
  <sheetData>
    <row r="1" spans="1:7">
      <c r="A1" s="12" t="s">
        <v>97</v>
      </c>
      <c r="B1" s="11" t="str">
        <f>Info!C2</f>
        <v>სს სილქ ბანკი</v>
      </c>
      <c r="C1" s="11"/>
    </row>
    <row r="2" spans="1:7">
      <c r="A2" s="12" t="s">
        <v>98</v>
      </c>
      <c r="B2" s="593">
        <f>'1. key ratios'!B2</f>
        <v>46203</v>
      </c>
      <c r="C2" s="11"/>
    </row>
    <row r="3" spans="1:7">
      <c r="A3" s="12"/>
      <c r="B3" s="11"/>
      <c r="C3" s="11"/>
    </row>
    <row r="4" spans="1:7" ht="15" customHeight="1" thickBot="1">
      <c r="A4" s="115" t="s">
        <v>242</v>
      </c>
      <c r="B4" s="116" t="s">
        <v>96</v>
      </c>
      <c r="C4" s="117" t="s">
        <v>76</v>
      </c>
    </row>
    <row r="5" spans="1:7" ht="15" customHeight="1">
      <c r="A5" s="113" t="s">
        <v>25</v>
      </c>
      <c r="B5" s="114"/>
      <c r="C5" s="239" t="str">
        <f>INT((MONTH($B$2))/3)&amp;"Q"&amp;"-"&amp;YEAR($B$2)</f>
        <v>2Q-2026</v>
      </c>
      <c r="D5" s="239" t="str">
        <f>IF(INT(MONTH($B$2))=3, "4"&amp;"Q"&amp;"-"&amp;YEAR($B$2)-1, IF(INT(MONTH($B$2))=6, "1"&amp;"Q"&amp;"-"&amp;YEAR($B$2), IF(INT(MONTH($B$2))=9, "2"&amp;"Q"&amp;"-"&amp;YEAR($B$2),IF(INT(MONTH($B$2))=12, "3"&amp;"Q"&amp;"-"&amp;YEAR($B$2), 0))))</f>
        <v>1Q-2026</v>
      </c>
      <c r="E5" s="239" t="str">
        <f>IF(INT(MONTH($B$2))=3, "3"&amp;"Q"&amp;"-"&amp;YEAR($B$2)-1, IF(INT(MONTH($B$2))=6, "4"&amp;"Q"&amp;"-"&amp;YEAR($B$2)-1, IF(INT(MONTH($B$2))=9, "1"&amp;"Q"&amp;"-"&amp;YEAR($B$2),IF(INT(MONTH($B$2))=12, "2"&amp;"Q"&amp;"-"&amp;YEAR($B$2), 0))))</f>
        <v>4Q-2025</v>
      </c>
      <c r="F5" s="239" t="str">
        <f>IF(INT(MONTH($B$2))=3, "2"&amp;"Q"&amp;"-"&amp;YEAR($B$2)-1, IF(INT(MONTH($B$2))=6, "3"&amp;"Q"&amp;"-"&amp;YEAR($B$2)-1, IF(INT(MONTH($B$2))=9, "4"&amp;"Q"&amp;"-"&amp;YEAR($B$2)-1,IF(INT(MONTH($B$2))=12, "1"&amp;"Q"&amp;"-"&amp;YEAR($B$2), 0))))</f>
        <v>3Q-2025</v>
      </c>
      <c r="G5" s="239" t="str">
        <f>IF(INT(MONTH($B$2))=3, "1"&amp;"Q"&amp;"-"&amp;YEAR($B$2)-1, IF(INT(MONTH($B$2))=6, "2"&amp;"Q"&amp;"-"&amp;YEAR($B$2)-1, IF(INT(MONTH($B$2))=9, "3"&amp;"Q"&amp;"-"&amp;YEAR($B$2)-1,IF(INT(MONTH($B$2))=12, "4"&amp;"Q"&amp;"-"&amp;YEAR($B$2)-1, 0))))</f>
        <v>2Q-2025</v>
      </c>
    </row>
    <row r="6" spans="1:7" ht="15" customHeight="1">
      <c r="A6" s="209">
        <v>1</v>
      </c>
      <c r="B6" s="228" t="s">
        <v>101</v>
      </c>
      <c r="C6" s="210">
        <f>C7+C9+C10</f>
        <v>151520113.88155451</v>
      </c>
      <c r="D6" s="230">
        <f>D7+D9+D10</f>
        <v>151824576.40513247</v>
      </c>
      <c r="E6" s="638">
        <f t="shared" ref="E6:G6" si="0">E7+E9+E10</f>
        <v>145706383.77027056</v>
      </c>
      <c r="F6" s="620">
        <f t="shared" si="0"/>
        <v>148642302.87270808</v>
      </c>
      <c r="G6" s="231">
        <f t="shared" si="0"/>
        <v>172542766.40225288</v>
      </c>
    </row>
    <row r="7" spans="1:7" ht="15" customHeight="1">
      <c r="A7" s="209">
        <v>1.1000000000000001</v>
      </c>
      <c r="B7" s="211" t="s">
        <v>995</v>
      </c>
      <c r="C7" s="617">
        <v>151490097.13635319</v>
      </c>
      <c r="D7" s="618">
        <v>151553984.12985319</v>
      </c>
      <c r="E7" s="617">
        <v>145071090.72343233</v>
      </c>
      <c r="F7" s="617">
        <v>146484655.09116799</v>
      </c>
      <c r="G7" s="619">
        <v>165584103.08941412</v>
      </c>
    </row>
    <row r="8" spans="1:7" ht="27.6">
      <c r="A8" s="209" t="s">
        <v>146</v>
      </c>
      <c r="B8" s="212" t="s">
        <v>239</v>
      </c>
      <c r="C8" s="617"/>
      <c r="D8" s="618"/>
      <c r="E8" s="617"/>
      <c r="F8" s="617"/>
      <c r="G8" s="619"/>
    </row>
    <row r="9" spans="1:7" ht="15" customHeight="1">
      <c r="A9" s="209">
        <v>1.2</v>
      </c>
      <c r="B9" s="211" t="s">
        <v>21</v>
      </c>
      <c r="C9" s="617">
        <v>24509.096651151805</v>
      </c>
      <c r="D9" s="618">
        <v>0</v>
      </c>
      <c r="E9" s="617">
        <v>0</v>
      </c>
      <c r="F9" s="617">
        <v>286628.37673829147</v>
      </c>
      <c r="G9" s="619">
        <v>4960405.2892759386</v>
      </c>
    </row>
    <row r="10" spans="1:7" ht="15" customHeight="1">
      <c r="A10" s="209">
        <v>1.3</v>
      </c>
      <c r="B10" s="229" t="s">
        <v>73</v>
      </c>
      <c r="C10" s="617">
        <v>5507.6485501416146</v>
      </c>
      <c r="D10" s="618">
        <v>270592.27527928934</v>
      </c>
      <c r="E10" s="617">
        <v>635293.04683823301</v>
      </c>
      <c r="F10" s="617">
        <v>1871019.4048018074</v>
      </c>
      <c r="G10" s="619">
        <v>1998258.0235628074</v>
      </c>
    </row>
    <row r="11" spans="1:7" ht="15" customHeight="1">
      <c r="A11" s="209">
        <v>2</v>
      </c>
      <c r="B11" s="228" t="s">
        <v>102</v>
      </c>
      <c r="C11" s="617">
        <v>256348.20490136411</v>
      </c>
      <c r="D11" s="618">
        <v>699618.33617624221</v>
      </c>
      <c r="E11" s="617">
        <v>539801.02856109454</v>
      </c>
      <c r="F11" s="617">
        <v>572800.80910943798</v>
      </c>
      <c r="G11" s="619">
        <v>2161740.4267189819</v>
      </c>
    </row>
    <row r="12" spans="1:7" ht="15" customHeight="1">
      <c r="A12" s="209">
        <v>3</v>
      </c>
      <c r="B12" s="228" t="s">
        <v>100</v>
      </c>
      <c r="C12" s="617">
        <v>16435665.049908156</v>
      </c>
      <c r="D12" s="618">
        <v>16426952.031259194</v>
      </c>
      <c r="E12" s="617">
        <v>16426952.031259194</v>
      </c>
      <c r="F12" s="617">
        <v>11330379.510855546</v>
      </c>
      <c r="G12" s="619">
        <v>11330379.510855546</v>
      </c>
    </row>
    <row r="13" spans="1:7" ht="15" customHeight="1" thickBot="1">
      <c r="A13" s="60">
        <v>4</v>
      </c>
      <c r="B13" s="234" t="s">
        <v>147</v>
      </c>
      <c r="C13" s="135">
        <f>C6+C11+C12</f>
        <v>168212127.13636404</v>
      </c>
      <c r="D13" s="232">
        <f>D6+D11+D12</f>
        <v>168951146.77256793</v>
      </c>
      <c r="E13" s="232">
        <f t="shared" ref="E13:G13" si="1">E6+E11+E12</f>
        <v>162673136.83009082</v>
      </c>
      <c r="F13" s="621">
        <f t="shared" si="1"/>
        <v>160545483.19267309</v>
      </c>
      <c r="G13" s="233">
        <f t="shared" si="1"/>
        <v>186034886.33982742</v>
      </c>
    </row>
    <row r="14" spans="1:7">
      <c r="B14" s="16"/>
    </row>
    <row r="15" spans="1:7">
      <c r="B15" s="16"/>
    </row>
    <row r="16" spans="1:7">
      <c r="B16" s="16"/>
    </row>
    <row r="17" spans="2:2">
      <c r="B17" s="16"/>
    </row>
    <row r="18" spans="2:2">
      <c r="B18" s="1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C32"/>
  <sheetViews>
    <sheetView showGridLines="0" zoomScale="80" zoomScaleNormal="80" workbookViewId="0">
      <pane xSplit="1" ySplit="4" topLeftCell="B5" activePane="bottomRight" state="frozen"/>
      <selection pane="topRight" activeCell="B1" sqref="B1"/>
      <selection pane="bottomLeft" activeCell="A4" sqref="A4"/>
      <selection pane="bottomRight" activeCell="C32" sqref="C32"/>
    </sheetView>
  </sheetViews>
  <sheetFormatPr defaultRowHeight="14.4"/>
  <cols>
    <col min="1" max="1" width="9.5546875" style="1" bestFit="1" customWidth="1"/>
    <col min="2" max="2" width="58.6640625" style="1" customWidth="1"/>
    <col min="3" max="3" width="41.21875" style="1" bestFit="1" customWidth="1"/>
  </cols>
  <sheetData>
    <row r="1" spans="1:3">
      <c r="A1" s="1" t="s">
        <v>97</v>
      </c>
      <c r="B1" s="1" t="str">
        <f>Info!C2</f>
        <v>სს სილქ ბანკი</v>
      </c>
    </row>
    <row r="2" spans="1:3">
      <c r="A2" s="1" t="s">
        <v>98</v>
      </c>
      <c r="B2" s="593">
        <f>'1. key ratios'!B2</f>
        <v>46203</v>
      </c>
    </row>
    <row r="4" spans="1:3" ht="25.5" customHeight="1" thickBot="1">
      <c r="A4" s="129" t="s">
        <v>243</v>
      </c>
      <c r="B4" s="21" t="s">
        <v>80</v>
      </c>
      <c r="C4" s="9"/>
    </row>
    <row r="5" spans="1:3">
      <c r="A5" s="7"/>
      <c r="B5" s="224" t="s">
        <v>81</v>
      </c>
      <c r="C5" s="237" t="s">
        <v>419</v>
      </c>
    </row>
    <row r="6" spans="1:3" ht="15">
      <c r="A6" s="10">
        <v>1</v>
      </c>
      <c r="B6" s="22" t="s">
        <v>1006</v>
      </c>
      <c r="C6" s="235" t="s">
        <v>1007</v>
      </c>
    </row>
    <row r="7" spans="1:3" ht="15">
      <c r="A7" s="10">
        <v>2</v>
      </c>
      <c r="B7" s="22" t="s">
        <v>1008</v>
      </c>
      <c r="C7" s="235" t="s">
        <v>1009</v>
      </c>
    </row>
    <row r="8" spans="1:3" ht="15">
      <c r="A8" s="10">
        <v>3</v>
      </c>
      <c r="B8" s="22" t="s">
        <v>1010</v>
      </c>
      <c r="C8" s="235" t="s">
        <v>1009</v>
      </c>
    </row>
    <row r="9" spans="1:3" ht="15">
      <c r="A9" s="10">
        <v>4</v>
      </c>
      <c r="B9" s="22" t="s">
        <v>1011</v>
      </c>
      <c r="C9" s="235" t="s">
        <v>1012</v>
      </c>
    </row>
    <row r="10" spans="1:3" ht="15">
      <c r="A10" s="10">
        <v>5</v>
      </c>
      <c r="B10" s="22" t="s">
        <v>1013</v>
      </c>
      <c r="C10" s="235" t="s">
        <v>1012</v>
      </c>
    </row>
    <row r="11" spans="1:3" ht="15">
      <c r="A11" s="10"/>
      <c r="B11" s="794"/>
      <c r="C11" s="795"/>
    </row>
    <row r="12" spans="1:3" ht="41.4">
      <c r="A12" s="10"/>
      <c r="B12" s="225" t="s">
        <v>82</v>
      </c>
      <c r="C12" s="238" t="s">
        <v>420</v>
      </c>
    </row>
    <row r="13" spans="1:3">
      <c r="A13" s="10">
        <v>1</v>
      </c>
      <c r="B13" s="19" t="s">
        <v>1014</v>
      </c>
      <c r="C13" s="236" t="s">
        <v>1015</v>
      </c>
    </row>
    <row r="14" spans="1:3">
      <c r="A14" s="10">
        <v>2</v>
      </c>
      <c r="B14" s="19" t="s">
        <v>1016</v>
      </c>
      <c r="C14" s="236" t="s">
        <v>1017</v>
      </c>
    </row>
    <row r="15" spans="1:3">
      <c r="A15" s="10">
        <v>3</v>
      </c>
      <c r="B15" s="19" t="s">
        <v>1018</v>
      </c>
      <c r="C15" s="236" t="s">
        <v>1019</v>
      </c>
    </row>
    <row r="16" spans="1:3">
      <c r="A16" s="10">
        <v>4</v>
      </c>
      <c r="B16" s="19" t="s">
        <v>1020</v>
      </c>
      <c r="C16" s="236" t="s">
        <v>1021</v>
      </c>
    </row>
    <row r="17" spans="1:3">
      <c r="A17" s="10">
        <v>5</v>
      </c>
      <c r="B17" s="19" t="s">
        <v>1022</v>
      </c>
      <c r="C17" s="236" t="s">
        <v>1023</v>
      </c>
    </row>
    <row r="18" spans="1:3">
      <c r="A18" s="10">
        <v>6</v>
      </c>
      <c r="B18" s="19" t="s">
        <v>1024</v>
      </c>
      <c r="C18" s="236" t="s">
        <v>1025</v>
      </c>
    </row>
    <row r="19" spans="1:3" ht="30" customHeight="1">
      <c r="A19" s="10"/>
      <c r="B19" s="796" t="s">
        <v>83</v>
      </c>
      <c r="C19" s="797"/>
    </row>
    <row r="20" spans="1:3" ht="15">
      <c r="A20" s="10">
        <v>1</v>
      </c>
      <c r="B20" s="22" t="s">
        <v>1026</v>
      </c>
      <c r="C20" s="627">
        <v>0.55713429999999997</v>
      </c>
    </row>
    <row r="21" spans="1:3" ht="15">
      <c r="A21" s="622">
        <v>2</v>
      </c>
      <c r="B21" s="623" t="s">
        <v>1027</v>
      </c>
      <c r="C21" s="627">
        <v>0.34483239999999998</v>
      </c>
    </row>
    <row r="22" spans="1:3" ht="15">
      <c r="A22" s="622">
        <v>3</v>
      </c>
      <c r="B22" s="623" t="s">
        <v>1028</v>
      </c>
      <c r="C22" s="627">
        <v>9.8003599999999996E-2</v>
      </c>
    </row>
    <row r="23" spans="1:3" ht="29.25" customHeight="1">
      <c r="A23" s="10"/>
      <c r="B23" s="796" t="s">
        <v>163</v>
      </c>
      <c r="C23" s="797"/>
    </row>
    <row r="24" spans="1:3" ht="15">
      <c r="A24" s="10">
        <v>1</v>
      </c>
      <c r="B24" s="22" t="s">
        <v>1026</v>
      </c>
      <c r="C24" s="628">
        <v>0.55713429999999997</v>
      </c>
    </row>
    <row r="25" spans="1:3" ht="15">
      <c r="A25" s="624">
        <v>1.1000000000000001</v>
      </c>
      <c r="B25" s="625" t="s">
        <v>1029</v>
      </c>
      <c r="C25" s="629">
        <v>0.34487000000000001</v>
      </c>
    </row>
    <row r="26" spans="1:3" ht="15">
      <c r="A26" s="624">
        <v>1.2</v>
      </c>
      <c r="B26" s="625" t="s">
        <v>1030</v>
      </c>
      <c r="C26" s="629">
        <v>0.15923000000000001</v>
      </c>
    </row>
    <row r="27" spans="1:3" ht="15">
      <c r="A27" s="624">
        <v>1.3</v>
      </c>
      <c r="B27" s="625" t="s">
        <v>1031</v>
      </c>
      <c r="C27" s="629">
        <v>5.3039999999999997E-2</v>
      </c>
    </row>
    <row r="28" spans="1:3" ht="15">
      <c r="A28" s="624">
        <v>2</v>
      </c>
      <c r="B28" s="625" t="s">
        <v>1027</v>
      </c>
      <c r="C28" s="629">
        <v>0.34483239999999998</v>
      </c>
    </row>
    <row r="29" spans="1:3" ht="28.8">
      <c r="A29" s="624">
        <v>2.1</v>
      </c>
      <c r="B29" s="625" t="s">
        <v>1032</v>
      </c>
      <c r="C29" s="629">
        <v>0.34483239999999998</v>
      </c>
    </row>
    <row r="30" spans="1:3" ht="15">
      <c r="A30" s="624" t="s">
        <v>1033</v>
      </c>
      <c r="B30" s="625" t="s">
        <v>1034</v>
      </c>
      <c r="C30" s="629">
        <v>0.34483239999999998</v>
      </c>
    </row>
    <row r="31" spans="1:3" ht="15">
      <c r="A31" s="624">
        <v>3</v>
      </c>
      <c r="B31" s="625" t="s">
        <v>1028</v>
      </c>
      <c r="C31" s="629">
        <v>9.8003599999999996E-2</v>
      </c>
    </row>
    <row r="32" spans="1:3" ht="15.6" thickBot="1">
      <c r="A32" s="626">
        <v>3.1</v>
      </c>
      <c r="B32" s="23" t="s">
        <v>1035</v>
      </c>
      <c r="C32" s="630">
        <v>8.7220000000000006E-2</v>
      </c>
    </row>
  </sheetData>
  <mergeCells count="3">
    <mergeCell ref="B11:C11"/>
    <mergeCell ref="B23:C23"/>
    <mergeCell ref="B19:C19"/>
  </mergeCells>
  <dataValidations count="1">
    <dataValidation type="list" allowBlank="1" showInputMessage="1" showErrorMessage="1" sqref="C6:C10"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L53"/>
  <sheetViews>
    <sheetView zoomScale="80" zoomScaleNormal="80" workbookViewId="0">
      <pane xSplit="1" ySplit="5" topLeftCell="B6" activePane="bottomRight" state="frozen"/>
      <selection activeCell="H6" sqref="H6"/>
      <selection pane="topRight" activeCell="H6" sqref="H6"/>
      <selection pane="bottomLeft" activeCell="H6" sqref="H6"/>
      <selection pane="bottomRight" activeCell="C34" sqref="C34:E34"/>
    </sheetView>
  </sheetViews>
  <sheetFormatPr defaultRowHeight="14.4"/>
  <cols>
    <col min="1" max="1" width="9.5546875" style="1" bestFit="1" customWidth="1"/>
    <col min="2" max="2" width="47.5546875" style="1" customWidth="1"/>
    <col min="3" max="3" width="28" style="1" customWidth="1"/>
    <col min="4" max="4" width="25.6640625" style="1" customWidth="1"/>
    <col min="5" max="5" width="18.6640625" style="1" customWidth="1"/>
    <col min="6" max="6" width="12" bestFit="1" customWidth="1"/>
    <col min="7" max="7" width="12.5546875" bestFit="1" customWidth="1"/>
  </cols>
  <sheetData>
    <row r="1" spans="1:12">
      <c r="A1" s="12" t="s">
        <v>97</v>
      </c>
      <c r="B1" s="11" t="str">
        <f>Info!C2</f>
        <v>სს სილქ ბანკი</v>
      </c>
    </row>
    <row r="2" spans="1:12" s="12" customFormat="1" ht="15.75" customHeight="1">
      <c r="A2" s="12" t="s">
        <v>98</v>
      </c>
      <c r="B2" s="593">
        <f>'1. key ratios'!B2</f>
        <v>46203</v>
      </c>
    </row>
    <row r="3" spans="1:12" s="12" customFormat="1" ht="15.75" customHeight="1"/>
    <row r="4" spans="1:12" s="12" customFormat="1" ht="15.75" customHeight="1" thickBot="1">
      <c r="A4" s="130" t="s">
        <v>244</v>
      </c>
      <c r="B4" s="131" t="s">
        <v>157</v>
      </c>
      <c r="C4" s="95"/>
      <c r="D4" s="95"/>
      <c r="E4" s="96" t="s">
        <v>76</v>
      </c>
    </row>
    <row r="5" spans="1:12" s="56" customFormat="1" ht="17.7" customHeight="1">
      <c r="A5" s="189"/>
      <c r="B5" s="190"/>
      <c r="C5" s="94" t="s">
        <v>0</v>
      </c>
      <c r="D5" s="94" t="s">
        <v>1</v>
      </c>
      <c r="E5" s="191" t="s">
        <v>2</v>
      </c>
    </row>
    <row r="6" spans="1:12" ht="14.7" customHeight="1">
      <c r="A6" s="727"/>
      <c r="B6" s="798" t="s">
        <v>133</v>
      </c>
      <c r="C6" s="798" t="s">
        <v>824</v>
      </c>
      <c r="D6" s="799" t="s">
        <v>132</v>
      </c>
      <c r="E6" s="800"/>
    </row>
    <row r="7" spans="1:12" ht="99.6" customHeight="1">
      <c r="A7" s="727"/>
      <c r="B7" s="798"/>
      <c r="C7" s="798"/>
      <c r="D7" s="187" t="s">
        <v>131</v>
      </c>
      <c r="E7" s="188" t="s">
        <v>341</v>
      </c>
    </row>
    <row r="8" spans="1:12" ht="22.5" customHeight="1">
      <c r="A8" s="728">
        <v>1</v>
      </c>
      <c r="B8" s="729" t="s">
        <v>811</v>
      </c>
      <c r="C8" s="730">
        <f>SUM(C9:C11)</f>
        <v>39296165.480000034</v>
      </c>
      <c r="D8" s="730">
        <f t="shared" ref="D8:E8" si="0">SUM(D9:D11)</f>
        <v>0</v>
      </c>
      <c r="E8" s="731">
        <f t="shared" si="0"/>
        <v>39296165.480000034</v>
      </c>
      <c r="J8" s="632"/>
      <c r="K8" s="632"/>
      <c r="L8" s="632"/>
    </row>
    <row r="9" spans="1:12">
      <c r="A9" s="728">
        <v>1.1000000000000001</v>
      </c>
      <c r="B9" s="732" t="s">
        <v>85</v>
      </c>
      <c r="C9" s="730">
        <v>4137056.5200000014</v>
      </c>
      <c r="D9" s="730"/>
      <c r="E9" s="731">
        <v>4137056.5200000014</v>
      </c>
      <c r="J9" s="632"/>
      <c r="K9" s="632"/>
      <c r="L9" s="632"/>
    </row>
    <row r="10" spans="1:12">
      <c r="A10" s="728">
        <v>1.2</v>
      </c>
      <c r="B10" s="732" t="s">
        <v>86</v>
      </c>
      <c r="C10" s="730">
        <v>2441324.3200000348</v>
      </c>
      <c r="D10" s="730"/>
      <c r="E10" s="731">
        <v>2441324.3200000348</v>
      </c>
      <c r="J10" s="632"/>
      <c r="K10" s="632"/>
      <c r="L10" s="632"/>
    </row>
    <row r="11" spans="1:12">
      <c r="A11" s="728">
        <v>1.3</v>
      </c>
      <c r="B11" s="732" t="s">
        <v>87</v>
      </c>
      <c r="C11" s="730">
        <v>32717784.639999997</v>
      </c>
      <c r="D11" s="730"/>
      <c r="E11" s="731">
        <v>32717784.639999997</v>
      </c>
      <c r="J11" s="632"/>
      <c r="K11" s="632"/>
      <c r="L11" s="632"/>
    </row>
    <row r="12" spans="1:12">
      <c r="A12" s="728">
        <v>2</v>
      </c>
      <c r="B12" s="733" t="s">
        <v>698</v>
      </c>
      <c r="C12" s="730">
        <v>0</v>
      </c>
      <c r="D12" s="730"/>
      <c r="E12" s="731">
        <v>0</v>
      </c>
      <c r="J12" s="632"/>
      <c r="K12" s="632"/>
      <c r="L12" s="632"/>
    </row>
    <row r="13" spans="1:12">
      <c r="A13" s="728">
        <v>2.1</v>
      </c>
      <c r="B13" s="734" t="s">
        <v>699</v>
      </c>
      <c r="C13" s="730">
        <v>0</v>
      </c>
      <c r="D13" s="730"/>
      <c r="E13" s="731">
        <v>0</v>
      </c>
      <c r="J13" s="632"/>
      <c r="K13" s="632"/>
      <c r="L13" s="632"/>
    </row>
    <row r="14" spans="1:12" ht="34.200000000000003" customHeight="1">
      <c r="A14" s="728">
        <v>3</v>
      </c>
      <c r="B14" s="328" t="s">
        <v>700</v>
      </c>
      <c r="C14" s="730">
        <v>0</v>
      </c>
      <c r="D14" s="730"/>
      <c r="E14" s="731">
        <v>0</v>
      </c>
      <c r="J14" s="632"/>
      <c r="K14" s="632"/>
      <c r="L14" s="632"/>
    </row>
    <row r="15" spans="1:12" ht="32.700000000000003" customHeight="1">
      <c r="A15" s="728">
        <v>4</v>
      </c>
      <c r="B15" s="329" t="s">
        <v>701</v>
      </c>
      <c r="C15" s="730">
        <v>0</v>
      </c>
      <c r="D15" s="730"/>
      <c r="E15" s="731">
        <v>0</v>
      </c>
      <c r="J15" s="632"/>
      <c r="K15" s="632"/>
      <c r="L15" s="632"/>
    </row>
    <row r="16" spans="1:12" ht="22.95" customHeight="1">
      <c r="A16" s="728">
        <v>5</v>
      </c>
      <c r="B16" s="329" t="s">
        <v>702</v>
      </c>
      <c r="C16" s="730">
        <f>SUM(C17:C19)</f>
        <v>20000</v>
      </c>
      <c r="D16" s="730">
        <f t="shared" ref="D16:E16" si="1">SUM(D17:D19)</f>
        <v>0</v>
      </c>
      <c r="E16" s="731">
        <f t="shared" si="1"/>
        <v>20000</v>
      </c>
      <c r="J16" s="632"/>
      <c r="K16" s="632"/>
      <c r="L16" s="632"/>
    </row>
    <row r="17" spans="1:12">
      <c r="A17" s="728">
        <v>5.0999999999999996</v>
      </c>
      <c r="B17" s="330" t="s">
        <v>703</v>
      </c>
      <c r="C17" s="730">
        <v>20000</v>
      </c>
      <c r="D17" s="730"/>
      <c r="E17" s="731">
        <v>20000</v>
      </c>
      <c r="J17" s="632"/>
      <c r="K17" s="632"/>
      <c r="L17" s="632"/>
    </row>
    <row r="18" spans="1:12">
      <c r="A18" s="728">
        <v>5.2</v>
      </c>
      <c r="B18" s="330" t="s">
        <v>538</v>
      </c>
      <c r="C18" s="730"/>
      <c r="D18" s="730"/>
      <c r="E18" s="731"/>
      <c r="J18" s="632"/>
      <c r="K18" s="632"/>
      <c r="L18" s="632"/>
    </row>
    <row r="19" spans="1:12">
      <c r="A19" s="728">
        <v>5.3</v>
      </c>
      <c r="B19" s="330" t="s">
        <v>704</v>
      </c>
      <c r="C19" s="730"/>
      <c r="D19" s="730"/>
      <c r="E19" s="731"/>
      <c r="J19" s="632"/>
      <c r="K19" s="632"/>
      <c r="L19" s="632"/>
    </row>
    <row r="20" spans="1:12" ht="20.399999999999999">
      <c r="A20" s="728">
        <v>6</v>
      </c>
      <c r="B20" s="328" t="s">
        <v>705</v>
      </c>
      <c r="C20" s="730">
        <f>SUM(C21:C22)</f>
        <v>156498830.83414498</v>
      </c>
      <c r="D20" s="730">
        <f t="shared" ref="D20:E20" si="2">SUM(D21:D22)</f>
        <v>0</v>
      </c>
      <c r="E20" s="731">
        <f t="shared" si="2"/>
        <v>156498830.83414498</v>
      </c>
      <c r="J20" s="632"/>
      <c r="K20" s="632"/>
      <c r="L20" s="632"/>
    </row>
    <row r="21" spans="1:12">
      <c r="A21" s="728">
        <v>6.1</v>
      </c>
      <c r="B21" s="330" t="s">
        <v>538</v>
      </c>
      <c r="C21" s="735">
        <v>17305485.285383351</v>
      </c>
      <c r="D21" s="735"/>
      <c r="E21" s="736">
        <v>17305485.285383351</v>
      </c>
      <c r="J21" s="632"/>
      <c r="K21" s="632"/>
      <c r="L21" s="632"/>
    </row>
    <row r="22" spans="1:12">
      <c r="A22" s="728">
        <v>6.2</v>
      </c>
      <c r="B22" s="330" t="s">
        <v>704</v>
      </c>
      <c r="C22" s="735">
        <v>139193345.54876164</v>
      </c>
      <c r="D22" s="735"/>
      <c r="E22" s="736">
        <v>139193345.54876164</v>
      </c>
      <c r="J22" s="632"/>
      <c r="K22" s="632"/>
      <c r="L22" s="632"/>
    </row>
    <row r="23" spans="1:12" ht="20.399999999999999">
      <c r="A23" s="728">
        <v>7</v>
      </c>
      <c r="B23" s="331" t="s">
        <v>706</v>
      </c>
      <c r="C23" s="735">
        <v>0</v>
      </c>
      <c r="D23" s="735"/>
      <c r="E23" s="736">
        <v>0</v>
      </c>
      <c r="J23" s="632"/>
      <c r="K23" s="632"/>
      <c r="L23" s="632"/>
    </row>
    <row r="24" spans="1:12" ht="20.399999999999999">
      <c r="A24" s="728">
        <v>8</v>
      </c>
      <c r="B24" s="332" t="s">
        <v>707</v>
      </c>
      <c r="C24" s="735">
        <v>3550712.0956031801</v>
      </c>
      <c r="D24" s="735"/>
      <c r="E24" s="736">
        <v>3550712.0956031801</v>
      </c>
      <c r="J24" s="632"/>
      <c r="K24" s="632"/>
      <c r="L24" s="632"/>
    </row>
    <row r="25" spans="1:12">
      <c r="A25" s="728">
        <v>9</v>
      </c>
      <c r="B25" s="329" t="s">
        <v>708</v>
      </c>
      <c r="C25" s="735">
        <f>SUM(C26:C27)</f>
        <v>17710643.777957112</v>
      </c>
      <c r="D25" s="735">
        <f t="shared" ref="D25:E25" si="3">SUM(D26:D27)</f>
        <v>0</v>
      </c>
      <c r="E25" s="736">
        <f t="shared" si="3"/>
        <v>17710643.777957112</v>
      </c>
      <c r="J25" s="632"/>
      <c r="K25" s="632"/>
      <c r="L25" s="632"/>
    </row>
    <row r="26" spans="1:12">
      <c r="A26" s="728">
        <v>9.1</v>
      </c>
      <c r="B26" s="333" t="s">
        <v>709</v>
      </c>
      <c r="C26" s="735">
        <v>17710643.777957112</v>
      </c>
      <c r="D26" s="735"/>
      <c r="E26" s="736">
        <v>17710643.777957112</v>
      </c>
      <c r="J26" s="632"/>
      <c r="K26" s="632"/>
      <c r="L26" s="632"/>
    </row>
    <row r="27" spans="1:12">
      <c r="A27" s="728">
        <v>9.1999999999999993</v>
      </c>
      <c r="B27" s="333" t="s">
        <v>710</v>
      </c>
      <c r="C27" s="735">
        <v>0</v>
      </c>
      <c r="D27" s="735"/>
      <c r="E27" s="736">
        <v>0</v>
      </c>
      <c r="J27" s="632"/>
      <c r="K27" s="632"/>
      <c r="L27" s="632"/>
    </row>
    <row r="28" spans="1:12">
      <c r="A28" s="728">
        <v>10</v>
      </c>
      <c r="B28" s="329" t="s">
        <v>36</v>
      </c>
      <c r="C28" s="735">
        <f>SUM(C29:C30)</f>
        <v>12266091.089999996</v>
      </c>
      <c r="D28" s="735">
        <f t="shared" ref="D28:E28" si="4">SUM(D29:D30)</f>
        <v>12266091.089999996</v>
      </c>
      <c r="E28" s="736">
        <f t="shared" si="4"/>
        <v>0</v>
      </c>
      <c r="J28" s="632"/>
      <c r="K28" s="632"/>
      <c r="L28" s="632"/>
    </row>
    <row r="29" spans="1:12">
      <c r="A29" s="728">
        <v>10.1</v>
      </c>
      <c r="B29" s="333" t="s">
        <v>711</v>
      </c>
      <c r="C29" s="735">
        <v>0</v>
      </c>
      <c r="D29" s="735"/>
      <c r="E29" s="736">
        <v>0</v>
      </c>
      <c r="J29" s="632"/>
      <c r="K29" s="632"/>
      <c r="L29" s="632"/>
    </row>
    <row r="30" spans="1:12">
      <c r="A30" s="728">
        <v>10.199999999999999</v>
      </c>
      <c r="B30" s="333" t="s">
        <v>712</v>
      </c>
      <c r="C30" s="735">
        <v>12266091.089999996</v>
      </c>
      <c r="D30" s="735">
        <v>12266091.089999996</v>
      </c>
      <c r="E30" s="736">
        <v>0</v>
      </c>
      <c r="J30" s="632"/>
      <c r="K30" s="632"/>
      <c r="L30" s="632"/>
    </row>
    <row r="31" spans="1:12">
      <c r="A31" s="728">
        <v>11</v>
      </c>
      <c r="B31" s="329" t="s">
        <v>713</v>
      </c>
      <c r="C31" s="735">
        <f>SUM(C32:C33)</f>
        <v>2797322.8261955706</v>
      </c>
      <c r="D31" s="735">
        <f t="shared" ref="D31:E31" si="5">SUM(D32:D33)</f>
        <v>2752074.3261955706</v>
      </c>
      <c r="E31" s="736">
        <f t="shared" si="5"/>
        <v>45248.5</v>
      </c>
      <c r="J31" s="632"/>
      <c r="K31" s="632"/>
      <c r="L31" s="632"/>
    </row>
    <row r="32" spans="1:12">
      <c r="A32" s="728">
        <v>11.1</v>
      </c>
      <c r="B32" s="333" t="s">
        <v>714</v>
      </c>
      <c r="C32" s="735">
        <v>45248.5</v>
      </c>
      <c r="D32" s="735"/>
      <c r="E32" s="736">
        <v>45248.5</v>
      </c>
      <c r="J32" s="632"/>
      <c r="K32" s="632"/>
      <c r="L32" s="632"/>
    </row>
    <row r="33" spans="1:12">
      <c r="A33" s="728">
        <v>11.2</v>
      </c>
      <c r="B33" s="333" t="s">
        <v>715</v>
      </c>
      <c r="C33" s="735">
        <v>2752074.3261955706</v>
      </c>
      <c r="D33" s="735">
        <v>2752074.3261955706</v>
      </c>
      <c r="E33" s="736">
        <v>0</v>
      </c>
      <c r="J33" s="632"/>
      <c r="K33" s="632"/>
      <c r="L33" s="632"/>
    </row>
    <row r="34" spans="1:12">
      <c r="A34" s="728">
        <v>13</v>
      </c>
      <c r="B34" s="329" t="s">
        <v>88</v>
      </c>
      <c r="C34" s="735">
        <v>5746236.4517499981</v>
      </c>
      <c r="D34" s="735">
        <v>3374000</v>
      </c>
      <c r="E34" s="736">
        <v>2372236.4517499981</v>
      </c>
      <c r="J34" s="632"/>
      <c r="K34" s="632"/>
      <c r="L34" s="632"/>
    </row>
    <row r="35" spans="1:12">
      <c r="A35" s="728">
        <v>13.1</v>
      </c>
      <c r="B35" s="737" t="s">
        <v>716</v>
      </c>
      <c r="C35" s="735">
        <v>0</v>
      </c>
      <c r="D35" s="735"/>
      <c r="E35" s="736">
        <v>0</v>
      </c>
      <c r="J35" s="632"/>
      <c r="K35" s="632"/>
      <c r="L35" s="632"/>
    </row>
    <row r="36" spans="1:12">
      <c r="A36" s="728">
        <v>13.2</v>
      </c>
      <c r="B36" s="737" t="s">
        <v>717</v>
      </c>
      <c r="C36" s="735">
        <v>0</v>
      </c>
      <c r="D36" s="735"/>
      <c r="E36" s="736">
        <v>0</v>
      </c>
      <c r="J36" s="632"/>
      <c r="K36" s="632"/>
      <c r="L36" s="632"/>
    </row>
    <row r="37" spans="1:12" ht="42" thickBot="1">
      <c r="A37" s="738"/>
      <c r="B37" s="192" t="s">
        <v>308</v>
      </c>
      <c r="C37" s="739">
        <f>SUM(C8,C12,C14,C15,C16,C20,C23,C24,C25,C28,C31,C34)</f>
        <v>237886002.55565089</v>
      </c>
      <c r="D37" s="739">
        <f t="shared" ref="D37:E37" si="6">SUM(D8,D12,D14,D15,D16,D20,D23,D24,D25,D28,D31,D34)</f>
        <v>18392165.416195568</v>
      </c>
      <c r="E37" s="740">
        <f t="shared" si="6"/>
        <v>219493837.13945532</v>
      </c>
      <c r="J37" s="632"/>
      <c r="K37" s="632"/>
      <c r="L37" s="632"/>
    </row>
    <row r="38" spans="1:12">
      <c r="A38"/>
      <c r="B38"/>
      <c r="C38"/>
      <c r="D38"/>
      <c r="E38"/>
    </row>
    <row r="39" spans="1:12">
      <c r="A39"/>
      <c r="B39"/>
      <c r="C39" s="631"/>
      <c r="D39" s="631"/>
      <c r="E39" s="631"/>
    </row>
    <row r="41" spans="1:12" s="1" customFormat="1">
      <c r="B41" s="25"/>
      <c r="F41"/>
      <c r="G41"/>
    </row>
    <row r="42" spans="1:12" s="1" customFormat="1">
      <c r="B42" s="26"/>
      <c r="F42"/>
      <c r="G42"/>
    </row>
    <row r="43" spans="1:12" s="1" customFormat="1">
      <c r="B43" s="25"/>
      <c r="F43"/>
      <c r="G43"/>
    </row>
    <row r="44" spans="1:12" s="1" customFormat="1">
      <c r="B44" s="25"/>
      <c r="F44"/>
      <c r="G44"/>
    </row>
    <row r="45" spans="1:12" s="1" customFormat="1">
      <c r="B45" s="25"/>
      <c r="F45"/>
      <c r="G45"/>
    </row>
    <row r="46" spans="1:12" s="1" customFormat="1">
      <c r="B46" s="25"/>
      <c r="F46"/>
      <c r="G46"/>
    </row>
    <row r="47" spans="1:12" s="1" customFormat="1">
      <c r="B47" s="25"/>
      <c r="F47"/>
      <c r="G47"/>
    </row>
    <row r="48" spans="1:12" s="1" customFormat="1">
      <c r="B48" s="26"/>
      <c r="F48"/>
      <c r="G48"/>
    </row>
    <row r="49" spans="2:7" s="1" customFormat="1">
      <c r="B49" s="26"/>
      <c r="F49"/>
      <c r="G49"/>
    </row>
    <row r="50" spans="2:7" s="1" customFormat="1">
      <c r="B50" s="26"/>
      <c r="F50"/>
      <c r="G50"/>
    </row>
    <row r="51" spans="2:7" s="1" customFormat="1">
      <c r="B51" s="26"/>
      <c r="F51"/>
      <c r="G51"/>
    </row>
    <row r="52" spans="2:7" s="1" customFormat="1">
      <c r="B52" s="26"/>
      <c r="F52"/>
      <c r="G52"/>
    </row>
    <row r="53" spans="2:7" s="1" customFormat="1">
      <c r="B53" s="26"/>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zoomScale="80" zoomScaleNormal="80" workbookViewId="0">
      <pane xSplit="1" ySplit="4" topLeftCell="B5" activePane="bottomRight" state="frozen"/>
      <selection activeCell="H6" sqref="H6"/>
      <selection pane="topRight" activeCell="H6" sqref="H6"/>
      <selection pane="bottomLeft" activeCell="H6" sqref="H6"/>
      <selection pane="bottomRight" activeCell="D13" sqref="D13"/>
    </sheetView>
  </sheetViews>
  <sheetFormatPr defaultRowHeight="14.4" outlineLevelRow="1"/>
  <cols>
    <col min="1" max="1" width="9.5546875" style="1" bestFit="1" customWidth="1"/>
    <col min="2" max="2" width="114.33203125" style="1" customWidth="1"/>
    <col min="3" max="3" width="18.6640625" customWidth="1"/>
    <col min="4" max="4" width="25.44140625" customWidth="1"/>
    <col min="5" max="5" width="24.33203125" customWidth="1"/>
    <col min="6" max="6" width="24" customWidth="1"/>
    <col min="7" max="7" width="10" bestFit="1" customWidth="1"/>
    <col min="8" max="8" width="12" bestFit="1" customWidth="1"/>
    <col min="9" max="9" width="12.5546875" bestFit="1" customWidth="1"/>
  </cols>
  <sheetData>
    <row r="1" spans="1:6">
      <c r="A1" s="12" t="s">
        <v>97</v>
      </c>
      <c r="B1" s="11" t="str">
        <f>Info!C2</f>
        <v>სს სილქ ბანკი</v>
      </c>
    </row>
    <row r="2" spans="1:6" s="12" customFormat="1" ht="15.75" customHeight="1">
      <c r="A2" s="12" t="s">
        <v>98</v>
      </c>
      <c r="B2" s="593">
        <f>'1. key ratios'!B2</f>
        <v>46203</v>
      </c>
      <c r="C2"/>
      <c r="D2"/>
      <c r="E2"/>
      <c r="F2"/>
    </row>
    <row r="3" spans="1:6" s="12" customFormat="1" ht="15.75" customHeight="1">
      <c r="C3"/>
      <c r="D3"/>
      <c r="E3"/>
      <c r="F3"/>
    </row>
    <row r="4" spans="1:6" s="12" customFormat="1" ht="28.2" thickBot="1">
      <c r="A4" s="12" t="s">
        <v>245</v>
      </c>
      <c r="B4" s="102" t="s">
        <v>160</v>
      </c>
      <c r="C4" s="96" t="s">
        <v>76</v>
      </c>
      <c r="D4"/>
      <c r="E4"/>
      <c r="F4"/>
    </row>
    <row r="5" spans="1:6">
      <c r="A5" s="97">
        <v>1</v>
      </c>
      <c r="B5" s="98" t="s">
        <v>695</v>
      </c>
      <c r="C5" s="635">
        <f>'7. LI1'!E37</f>
        <v>219493837.13945532</v>
      </c>
    </row>
    <row r="6" spans="1:6">
      <c r="A6" s="55">
        <v>2.1</v>
      </c>
      <c r="B6" s="104" t="s">
        <v>829</v>
      </c>
      <c r="C6" s="633">
        <v>40648899.764618918</v>
      </c>
    </row>
    <row r="7" spans="1:6" s="2" customFormat="1" ht="27.6" outlineLevel="1">
      <c r="A7" s="103">
        <v>2.2000000000000002</v>
      </c>
      <c r="B7" s="99" t="s">
        <v>830</v>
      </c>
      <c r="C7" s="634">
        <v>3967950</v>
      </c>
    </row>
    <row r="8" spans="1:6" s="2" customFormat="1" ht="27.6">
      <c r="A8" s="103">
        <v>3</v>
      </c>
      <c r="B8" s="100" t="s">
        <v>696</v>
      </c>
      <c r="C8" s="636">
        <f>SUM(C5:C7)</f>
        <v>264110686.90407425</v>
      </c>
    </row>
    <row r="9" spans="1:6">
      <c r="A9" s="55">
        <v>4</v>
      </c>
      <c r="B9" s="107" t="s">
        <v>158</v>
      </c>
      <c r="C9" s="633">
        <v>0</v>
      </c>
    </row>
    <row r="10" spans="1:6" s="2" customFormat="1" ht="27.6" outlineLevel="1">
      <c r="A10" s="103">
        <v>5.0999999999999996</v>
      </c>
      <c r="B10" s="99" t="s">
        <v>164</v>
      </c>
      <c r="C10" s="634">
        <v>-40386965.417967767</v>
      </c>
    </row>
    <row r="11" spans="1:6" s="2" customFormat="1" ht="27.6" outlineLevel="1">
      <c r="A11" s="103">
        <v>5.2</v>
      </c>
      <c r="B11" s="99" t="s">
        <v>165</v>
      </c>
      <c r="C11" s="634">
        <v>-3962442.3514498584</v>
      </c>
    </row>
    <row r="12" spans="1:6" s="2" customFormat="1">
      <c r="A12" s="103">
        <v>6</v>
      </c>
      <c r="B12" s="105" t="s">
        <v>996</v>
      </c>
      <c r="C12" s="634"/>
    </row>
    <row r="13" spans="1:6" s="2" customFormat="1" ht="15" thickBot="1">
      <c r="A13" s="106">
        <v>7</v>
      </c>
      <c r="B13" s="101" t="s">
        <v>159</v>
      </c>
      <c r="C13" s="637">
        <f>SUM(C8:C12)</f>
        <v>219761279.13465664</v>
      </c>
    </row>
    <row r="15" spans="1:6">
      <c r="B15" s="16"/>
    </row>
    <row r="17" spans="2:9" s="1" customFormat="1">
      <c r="B17" s="27"/>
      <c r="C17"/>
      <c r="D17"/>
      <c r="E17"/>
      <c r="F17"/>
      <c r="G17"/>
      <c r="H17"/>
      <c r="I17"/>
    </row>
    <row r="18" spans="2:9" s="1" customFormat="1">
      <c r="B18" s="24"/>
      <c r="C18"/>
      <c r="D18"/>
      <c r="E18"/>
      <c r="F18"/>
      <c r="G18"/>
      <c r="H18"/>
      <c r="I18"/>
    </row>
    <row r="19" spans="2:9" s="1" customFormat="1">
      <c r="B19" s="24"/>
      <c r="C19"/>
      <c r="D19"/>
      <c r="E19"/>
      <c r="F19"/>
      <c r="G19"/>
      <c r="H19"/>
      <c r="I19"/>
    </row>
    <row r="20" spans="2:9" s="1" customFormat="1">
      <c r="B20" s="26"/>
      <c r="C20"/>
      <c r="D20"/>
      <c r="E20"/>
      <c r="F20"/>
      <c r="G20"/>
      <c r="H20"/>
      <c r="I20"/>
    </row>
    <row r="21" spans="2:9" s="1" customFormat="1">
      <c r="B21" s="25"/>
      <c r="C21"/>
      <c r="D21"/>
      <c r="E21"/>
      <c r="F21"/>
      <c r="G21"/>
      <c r="H21"/>
      <c r="I21"/>
    </row>
    <row r="22" spans="2:9" s="1" customFormat="1">
      <c r="B22" s="26"/>
      <c r="C22"/>
      <c r="D22"/>
      <c r="E22"/>
      <c r="F22"/>
      <c r="G22"/>
      <c r="H22"/>
      <c r="I22"/>
    </row>
    <row r="23" spans="2:9" s="1" customFormat="1">
      <c r="B23" s="25"/>
      <c r="C23"/>
      <c r="D23"/>
      <c r="E23"/>
      <c r="F23"/>
      <c r="G23"/>
      <c r="H23"/>
      <c r="I23"/>
    </row>
    <row r="24" spans="2:9" s="1" customFormat="1">
      <c r="B24" s="25"/>
      <c r="C24"/>
      <c r="D24"/>
      <c r="E24"/>
      <c r="F24"/>
      <c r="G24"/>
      <c r="H24"/>
      <c r="I24"/>
    </row>
    <row r="25" spans="2:9" s="1" customFormat="1">
      <c r="B25" s="25"/>
      <c r="C25"/>
      <c r="D25"/>
      <c r="E25"/>
      <c r="F25"/>
      <c r="G25"/>
      <c r="H25"/>
      <c r="I25"/>
    </row>
    <row r="26" spans="2:9" s="1" customFormat="1">
      <c r="B26" s="25"/>
      <c r="C26"/>
      <c r="D26"/>
      <c r="E26"/>
      <c r="F26"/>
      <c r="G26"/>
      <c r="H26"/>
      <c r="I26"/>
    </row>
    <row r="27" spans="2:9" s="1" customFormat="1">
      <c r="B27" s="25"/>
      <c r="C27"/>
      <c r="D27"/>
      <c r="E27"/>
      <c r="F27"/>
      <c r="G27"/>
      <c r="H27"/>
      <c r="I27"/>
    </row>
    <row r="28" spans="2:9" s="1" customFormat="1">
      <c r="B28" s="26"/>
      <c r="C28"/>
      <c r="D28"/>
      <c r="E28"/>
      <c r="F28"/>
      <c r="G28"/>
      <c r="H28"/>
      <c r="I28"/>
    </row>
    <row r="29" spans="2:9" s="1" customFormat="1">
      <c r="B29" s="26"/>
      <c r="C29"/>
      <c r="D29"/>
      <c r="E29"/>
      <c r="F29"/>
      <c r="G29"/>
      <c r="H29"/>
      <c r="I29"/>
    </row>
    <row r="30" spans="2:9" s="1" customFormat="1">
      <c r="B30" s="26"/>
      <c r="C30"/>
      <c r="D30"/>
      <c r="E30"/>
      <c r="F30"/>
      <c r="G30"/>
      <c r="H30"/>
      <c r="I30"/>
    </row>
    <row r="31" spans="2:9" s="1" customFormat="1">
      <c r="B31" s="26"/>
      <c r="C31"/>
      <c r="D31"/>
      <c r="E31"/>
      <c r="F31"/>
      <c r="G31"/>
      <c r="H31"/>
      <c r="I31"/>
    </row>
    <row r="32" spans="2:9" s="1" customFormat="1">
      <c r="B32" s="26"/>
      <c r="C32"/>
      <c r="D32"/>
      <c r="E32"/>
      <c r="F32"/>
      <c r="G32"/>
      <c r="H32"/>
      <c r="I32"/>
    </row>
    <row r="33" spans="2:9" s="1" customFormat="1">
      <c r="B33" s="26"/>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A02C2B3-6690-489B-845B-648AF82E8F0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2026-07-30T13:26:16Z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2250bde7-4d65-43cb-a260-e37a11446c04</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