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0" documentId="13_ncr:1_{F9A256B6-63F2-4C77-8379-2974495826C2}"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7" l="1"/>
  <c r="E18" i="37"/>
  <c r="F18" i="37"/>
  <c r="G18" i="37"/>
  <c r="C18" i="37"/>
  <c r="G39" i="80" l="1"/>
  <c r="B1" i="107"/>
  <c r="C22" i="74"/>
  <c r="C12" i="72"/>
  <c r="E12" i="72" s="1"/>
  <c r="E33" i="72"/>
  <c r="E34" i="72"/>
  <c r="E35" i="72"/>
  <c r="E36" i="72"/>
  <c r="E32" i="72"/>
  <c r="E30" i="72"/>
  <c r="E26" i="72"/>
  <c r="E24" i="72"/>
  <c r="E22" i="72"/>
  <c r="E21" i="72"/>
  <c r="E17" i="72"/>
  <c r="E14" i="72"/>
  <c r="E15" i="72"/>
  <c r="E11" i="72"/>
  <c r="E13" i="72"/>
  <c r="E10" i="72"/>
  <c r="E9" i="72"/>
  <c r="F45" i="93"/>
  <c r="C45" i="93"/>
  <c r="H71" i="92"/>
  <c r="G38" i="92"/>
  <c r="F69" i="92"/>
  <c r="C38" i="94" l="1"/>
  <c r="Q33" i="37" l="1"/>
  <c r="I33" i="37"/>
  <c r="Q32" i="37"/>
  <c r="I32" i="37"/>
  <c r="Q31" i="37"/>
  <c r="I31" i="37"/>
  <c r="I30" i="37"/>
  <c r="Q29" i="37"/>
  <c r="I29" i="37"/>
  <c r="Q28" i="37"/>
  <c r="I28" i="37"/>
  <c r="Q27" i="37"/>
  <c r="I27" i="37"/>
  <c r="I26" i="37"/>
  <c r="Q25" i="37"/>
  <c r="I25" i="37"/>
  <c r="Q24" i="37"/>
  <c r="I24" i="37"/>
  <c r="Q23" i="37"/>
  <c r="Q22" i="37" s="1"/>
  <c r="I23" i="37"/>
  <c r="I22" i="37"/>
  <c r="Q21" i="37"/>
  <c r="I21" i="37"/>
  <c r="Q20" i="37"/>
  <c r="I20" i="37"/>
  <c r="Q19" i="37"/>
  <c r="I19" i="37"/>
  <c r="I18" i="37"/>
  <c r="Q17" i="37"/>
  <c r="I17" i="37"/>
  <c r="Q16" i="37"/>
  <c r="Q14" i="37" s="1"/>
  <c r="I16" i="37"/>
  <c r="Q15" i="37"/>
  <c r="I15" i="37"/>
  <c r="I14" i="37"/>
  <c r="Q13" i="37"/>
  <c r="I13" i="37"/>
  <c r="Q12" i="37"/>
  <c r="I12" i="37"/>
  <c r="Q11" i="37"/>
  <c r="I11" i="37"/>
  <c r="I10" i="37"/>
  <c r="P9" i="37"/>
  <c r="O9" i="37"/>
  <c r="N9" i="37"/>
  <c r="M9" i="37"/>
  <c r="L9" i="37"/>
  <c r="K9" i="37"/>
  <c r="J9" i="37"/>
  <c r="G9" i="37"/>
  <c r="F9" i="37"/>
  <c r="I9" i="37" s="1"/>
  <c r="C9" i="37"/>
  <c r="P8" i="37"/>
  <c r="O8" i="37"/>
  <c r="N8" i="37"/>
  <c r="N6" i="37" s="1"/>
  <c r="N34" i="37" s="1"/>
  <c r="M8" i="37"/>
  <c r="L8" i="37"/>
  <c r="K8" i="37"/>
  <c r="J8" i="37"/>
  <c r="J6" i="37" s="1"/>
  <c r="J34" i="37" s="1"/>
  <c r="G8" i="37"/>
  <c r="I8" i="37" s="1"/>
  <c r="F8" i="37"/>
  <c r="C8" i="37"/>
  <c r="P7" i="37"/>
  <c r="P6" i="37" s="1"/>
  <c r="P34" i="37" s="1"/>
  <c r="O7" i="37"/>
  <c r="O6" i="37" s="1"/>
  <c r="O34" i="37" s="1"/>
  <c r="N7" i="37"/>
  <c r="M7" i="37"/>
  <c r="L7" i="37"/>
  <c r="L6" i="37" s="1"/>
  <c r="L34" i="37" s="1"/>
  <c r="K7" i="37"/>
  <c r="K6" i="37" s="1"/>
  <c r="K34" i="37" s="1"/>
  <c r="J7" i="37"/>
  <c r="G7" i="37"/>
  <c r="G6" i="37" s="1"/>
  <c r="G34" i="37" s="1"/>
  <c r="C11" i="79" s="1"/>
  <c r="F7" i="37"/>
  <c r="I7" i="37" s="1"/>
  <c r="I6" i="37" s="1"/>
  <c r="C7" i="37"/>
  <c r="E6" i="37"/>
  <c r="E34" i="37" s="1"/>
  <c r="D6" i="37"/>
  <c r="D34" i="37" s="1"/>
  <c r="C26" i="79"/>
  <c r="C22" i="79"/>
  <c r="C8" i="79"/>
  <c r="M6" i="37" l="1"/>
  <c r="M34" i="37" s="1"/>
  <c r="Q18" i="37"/>
  <c r="F6" i="37"/>
  <c r="F34" i="37" s="1"/>
  <c r="Q10" i="37"/>
  <c r="Q30" i="37"/>
  <c r="Q8" i="37"/>
  <c r="Q9" i="37"/>
  <c r="C6" i="37"/>
  <c r="C34" i="37" s="1"/>
  <c r="Q26" i="37"/>
  <c r="Q7" i="37"/>
  <c r="Q6" i="37" l="1"/>
  <c r="Q34" i="37" s="1"/>
  <c r="I34" i="37"/>
  <c r="C12" i="79" s="1"/>
  <c r="C14" i="79" s="1"/>
  <c r="C32" i="79" s="1"/>
  <c r="C34" i="79" s="1"/>
  <c r="C10" i="79"/>
  <c r="F6" i="107"/>
  <c r="E6" i="107"/>
  <c r="D6" i="107"/>
  <c r="C6" i="107"/>
  <c r="H8" i="74" l="1"/>
  <c r="G38" i="94"/>
  <c r="F38" i="94"/>
  <c r="D38" i="94" l="1"/>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8" i="99" l="1"/>
  <c r="C7" i="98"/>
  <c r="C15" i="98" s="1"/>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D15" i="98" l="1"/>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68" i="69" s="1"/>
  <c r="C35" i="69"/>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H36" i="93"/>
  <c r="E36" i="93"/>
  <c r="H35" i="93"/>
  <c r="E35" i="93"/>
  <c r="G34" i="93"/>
  <c r="F34" i="93"/>
  <c r="H34" i="93" s="1"/>
  <c r="D34" i="93"/>
  <c r="C34" i="93"/>
  <c r="E34" i="93" s="1"/>
  <c r="H33" i="93"/>
  <c r="E33" i="93"/>
  <c r="H32" i="93"/>
  <c r="E32" i="93"/>
  <c r="H31" i="93"/>
  <c r="E31" i="93"/>
  <c r="H30" i="93"/>
  <c r="E30" i="93"/>
  <c r="G29" i="93"/>
  <c r="F29" i="93"/>
  <c r="H29" i="93" s="1"/>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E13" i="93" s="1"/>
  <c r="C13" i="93"/>
  <c r="H12" i="93"/>
  <c r="E12" i="93"/>
  <c r="H11" i="93"/>
  <c r="E11" i="93"/>
  <c r="H10" i="93"/>
  <c r="E10" i="93"/>
  <c r="H9" i="93"/>
  <c r="E9" i="93"/>
  <c r="H8" i="93"/>
  <c r="E8" i="93"/>
  <c r="H7" i="93"/>
  <c r="E7" i="93"/>
  <c r="G6" i="93"/>
  <c r="F6" i="93"/>
  <c r="D6" i="93"/>
  <c r="C6" i="93"/>
  <c r="C43" i="93" s="1"/>
  <c r="G68" i="92"/>
  <c r="F68" i="92"/>
  <c r="H67" i="92"/>
  <c r="E67" i="92"/>
  <c r="H66" i="92"/>
  <c r="E66" i="92"/>
  <c r="H65" i="92"/>
  <c r="E65" i="92"/>
  <c r="H64" i="92"/>
  <c r="E64" i="92"/>
  <c r="H63" i="92"/>
  <c r="D63" i="92"/>
  <c r="C63" i="92"/>
  <c r="E63" i="92" s="1"/>
  <c r="H62" i="92"/>
  <c r="E62" i="92"/>
  <c r="H61" i="92"/>
  <c r="E61" i="92"/>
  <c r="H60" i="92"/>
  <c r="E60" i="92"/>
  <c r="H59" i="92"/>
  <c r="D59" i="92"/>
  <c r="D68" i="92" s="1"/>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D53" i="92" s="1"/>
  <c r="C41" i="92"/>
  <c r="H40" i="92"/>
  <c r="E40" i="92"/>
  <c r="H39" i="92"/>
  <c r="H38" i="92"/>
  <c r="E38" i="92"/>
  <c r="H35" i="92"/>
  <c r="E35" i="92"/>
  <c r="H34" i="92"/>
  <c r="E34" i="92"/>
  <c r="H33" i="92"/>
  <c r="E33" i="92"/>
  <c r="H32" i="92"/>
  <c r="E32" i="92"/>
  <c r="H31" i="92"/>
  <c r="E31" i="92"/>
  <c r="G30" i="92"/>
  <c r="F30" i="92"/>
  <c r="D30" i="92"/>
  <c r="C30" i="92"/>
  <c r="H29" i="92"/>
  <c r="E29" i="92"/>
  <c r="H28" i="92"/>
  <c r="E28" i="92"/>
  <c r="G27" i="92"/>
  <c r="F27" i="92"/>
  <c r="H27" i="92" s="1"/>
  <c r="D27" i="92"/>
  <c r="C27" i="92"/>
  <c r="E27" i="92" s="1"/>
  <c r="H26" i="92"/>
  <c r="E26" i="92"/>
  <c r="H25" i="92"/>
  <c r="E25" i="92"/>
  <c r="G24" i="92"/>
  <c r="F24" i="92"/>
  <c r="D24" i="92"/>
  <c r="C24" i="92"/>
  <c r="E24" i="92" s="1"/>
  <c r="H23" i="92"/>
  <c r="E23" i="92"/>
  <c r="H22" i="92"/>
  <c r="E22" i="92"/>
  <c r="H21" i="92"/>
  <c r="E21" i="92"/>
  <c r="H20" i="92"/>
  <c r="E20" i="92"/>
  <c r="G19" i="92"/>
  <c r="F19" i="92"/>
  <c r="D19" i="92"/>
  <c r="C19" i="92"/>
  <c r="E19" i="92" s="1"/>
  <c r="H18" i="92"/>
  <c r="E18" i="92"/>
  <c r="H17" i="92"/>
  <c r="E17" i="92"/>
  <c r="H16" i="92"/>
  <c r="E16" i="92"/>
  <c r="G15" i="92"/>
  <c r="F15" i="92"/>
  <c r="H15" i="92" s="1"/>
  <c r="D15" i="92"/>
  <c r="C15" i="92"/>
  <c r="H14" i="92"/>
  <c r="E14" i="92"/>
  <c r="H13" i="92"/>
  <c r="E13" i="92"/>
  <c r="H12" i="92"/>
  <c r="E12" i="92"/>
  <c r="H11" i="92"/>
  <c r="E11" i="92"/>
  <c r="H10" i="92"/>
  <c r="E10" i="92"/>
  <c r="H9" i="92"/>
  <c r="E9" i="92"/>
  <c r="H8" i="92"/>
  <c r="E8" i="92"/>
  <c r="G7" i="92"/>
  <c r="F7" i="92"/>
  <c r="D7" i="92"/>
  <c r="C7" i="92"/>
  <c r="H30" i="94" l="1"/>
  <c r="E37" i="93"/>
  <c r="F43" i="93"/>
  <c r="H45" i="93" s="1"/>
  <c r="G43" i="93"/>
  <c r="G45" i="93" s="1"/>
  <c r="E6" i="93"/>
  <c r="C68" i="92"/>
  <c r="E47" i="92"/>
  <c r="H41" i="92"/>
  <c r="H19" i="92"/>
  <c r="H7" i="92"/>
  <c r="E15" i="92"/>
  <c r="H30" i="92"/>
  <c r="E59" i="92"/>
  <c r="F36" i="92"/>
  <c r="C36" i="92"/>
  <c r="G36" i="92"/>
  <c r="G53" i="92"/>
  <c r="G69" i="92" s="1"/>
  <c r="H69" i="92" s="1"/>
  <c r="D36" i="92"/>
  <c r="E30" i="92"/>
  <c r="E41" i="92"/>
  <c r="H47" i="92"/>
  <c r="E68" i="92"/>
  <c r="H8" i="94"/>
  <c r="E8" i="94"/>
  <c r="E14" i="94"/>
  <c r="H38" i="94"/>
  <c r="E30" i="94"/>
  <c r="E11" i="94"/>
  <c r="E17" i="94"/>
  <c r="H11" i="94"/>
  <c r="H14" i="94"/>
  <c r="H6" i="93"/>
  <c r="D43" i="93"/>
  <c r="D45" i="93" s="1"/>
  <c r="D69" i="92"/>
  <c r="C53" i="92"/>
  <c r="H68" i="92"/>
  <c r="F53" i="92"/>
  <c r="E7" i="92"/>
  <c r="H24" i="92"/>
  <c r="H43" i="93" l="1"/>
  <c r="H53" i="92"/>
  <c r="E36" i="92"/>
  <c r="H36" i="92"/>
  <c r="E45" i="93"/>
  <c r="E43" i="93"/>
  <c r="C69" i="92"/>
  <c r="E69" i="92" s="1"/>
  <c r="E71" i="92" s="1"/>
  <c r="E53" i="92"/>
  <c r="B1" i="80" l="1"/>
  <c r="G6" i="71" l="1"/>
  <c r="G13" i="71" s="1"/>
  <c r="F6" i="71"/>
  <c r="F13" i="71" s="1"/>
  <c r="E6" i="71"/>
  <c r="E13" i="71" s="1"/>
  <c r="D6" i="71"/>
  <c r="D13" i="71" s="1"/>
  <c r="C6" i="71"/>
  <c r="C13" i="71" s="1"/>
  <c r="B1" i="79" l="1"/>
  <c r="B1" i="36"/>
  <c r="B1" i="74"/>
  <c r="B1" i="64"/>
  <c r="B1" i="35"/>
  <c r="B1" i="69"/>
  <c r="B1" i="77"/>
  <c r="B1" i="28"/>
  <c r="B1" i="73"/>
  <c r="B1" i="72"/>
  <c r="B1" i="52"/>
  <c r="B1" i="71"/>
  <c r="B1" i="6"/>
  <c r="C21" i="77" l="1"/>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B9" i="105" s="1"/>
  <c r="C12" i="28"/>
  <c r="C6" i="28" l="1"/>
  <c r="C29" i="28"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<sst xmlns="http://schemas.openxmlformats.org/spreadsheetml/2006/main" count="1658" uniqueCount="1040">
  <si>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</si>
  <si>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</si>
  <si>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</si>
  <si>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</si>
  <si>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</si>
  <si>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</si>
  <si>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</si>
  <si>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</si>
  <si>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</si>
  <si>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</si>
  <si>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</si>
  <si>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</si>
  <si>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</si>
  <si>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</si>
  <si>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</si>
  <si>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</si>
  <si>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</si>
  <si>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</si>
  <si>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</si>
  <si>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</si>
  <si>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</si>
  <si>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</si>
  <si>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</si>
  <si>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</si>
  <si>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</si>
  <si>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</si>
  <si>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</si>
  <si>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</si>
  <si>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</si>
  <si>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</si>
  <si>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</si>
  <si>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</si>
  <si>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</si>
  <si>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</si>
  <si>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</si>
  <si>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</si>
  <si>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</si>
  <si>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</si>
  <si>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</si>
  <si>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</si>
  <si>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</si>
  <si>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</si>
  <si>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</si>
  <si>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</si>
  <si>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</si>
  <si>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</si>
  <si>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</si>
  <si>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</si>
  <si>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</si>
  <si>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</si>
  <si>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</si>
  <si>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</si>
  <si>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</si>
  <si>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</si>
  <si>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</si>
  <si>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</si>
  <si>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</si>
  <si>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</si>
  <si>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</si>
  <si>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</si>
  <si>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</si>
  <si>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</si>
  <si>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</si>
  <si>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</si>
  <si>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</si>
  <si>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</si>
  <si>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</si>
  <si>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</si>
  <si>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</si>
  <si>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</si>
  <si>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</si>
  <si>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</si>
  <si>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</si>
  <si>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</si>
  <si>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</si>
  <si>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</si>
  <si>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</si>
  <si>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</si>
  <si>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</si>
  <si>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</si>
  <si>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</si>
  <si>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</si>
  <si>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</si>
  <si>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</si>
  <si>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</si>
  <si>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</si>
  <si>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</si>
  <si>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</si>
  <si>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</si>
  <si>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</si>
  <si>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</si>
  <si>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</si>
  <si>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</si>
  <si>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</si>
  <si>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</si>
  <si>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</si>
  <si>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</si>
  <si>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</si>
  <si>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</si>
  <si>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</si>
  <si>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</si>
  <si>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</si>
  <si>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</si>
  <si>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</si>
  <si>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</si>
  <si>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</si>
  <si>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</si>
  <si>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</si>
  <si>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</si>
  <si>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</si>
  <si>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</si>
  <si>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</si>
  <si>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</si>
  <si>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</si>
  <si>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</si>
  <si>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</si>
  <si>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</si>
  <si>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</si>
  <si>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</si>
  <si>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</si>
  <si>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</si>
  <si>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</si>
  <si>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</si>
  <si>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</si>
  <si>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</si>
  <si>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</si>
  <si>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</si>
  <si>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</si>
  <si>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</si>
  <si>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</si>
  <si>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</si>
  <si>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</si>
  <si>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</si>
  <si>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</si>
  <si>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</si>
  <si>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</si>
  <si>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</si>
  <si>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</si>
  <si>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</si>
  <si>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</si>
  <si>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</si>
  <si>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</si>
  <si>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</si>
  <si>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</si>
  <si>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</si>
  <si>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</si>
  <si>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</si>
  <si>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</si>
  <si>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</si>
  <si>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</si>
  <si>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</si>
  <si>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</si>
  <si>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</si>
  <si>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</si>
  <si>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</si>
  <si>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</si>
  <si>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</si>
  <si>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</si>
  <si>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</si>
  <si>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</si>
  <si>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</si>
  <si>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</si>
  <si>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</si>
  <si>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</si>
  <si>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</si>
  <si>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</si>
  <si>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</si>
  <si>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</si>
  <si>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</si>
  <si>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</si>
  <si>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</si>
  <si>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</si>
  <si>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</si>
  <si>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</si>
  <si>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</si>
  <si>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</si>
  <si>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</si>
  <si>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</si>
  <si>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</si>
  <si>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</si>
  <si>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</si>
  <si>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</si>
  <si>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</si>
  <si>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</si>
  <si>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</si>
  <si>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</si>
  <si>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</si>
  <si>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</si>
  <si>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</si>
  <si>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</si>
  <si>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</si>
  <si>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</si>
  <si>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</si>
  <si>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</si>
  <si>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</si>
  <si>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</si>
  <si>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</si>
  <si>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</si>
  <si>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</si>
  <si>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</si>
  <si>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</si>
  <si>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</si>
  <si>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</si>
  <si>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</si>
  <si>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</si>
  <si>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</si>
  <si>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</si>
  <si>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</si>
  <si>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</si>
  <si>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</si>
  <si>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</si>
  <si>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</si>
  <si>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</si>
  <si>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</si>
  <si>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</si>
  <si>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</si>
  <si>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</si>
  <si>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</si>
  <si>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</si>
  <si>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</si>
  <si>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</si>
  <si>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</si>
  <si>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</si>
  <si>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</si>
  <si>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</si>
  <si>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</si>
  <si>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</si>
  <si>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</si>
  <si>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</si>
  <si>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</si>
  <si>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</si>
  <si>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</si>
  <si>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</si>
  <si>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</si>
  <si>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</si>
  <si>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</si>
  <si>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</si>
  <si>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</si>
  <si>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</si>
  <si>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</si>
  <si>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</si>
  <si>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</si>
  <si>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</si>
  <si>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</si>
  <si>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</si>
  <si>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</si>
  <si>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</si>
  <si>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</si>
  <si>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</si>
  <si>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</si>
  <si>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</si>
  <si>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</si>
  <si>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</si>
  <si>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</si>
  <si>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</si>
  <si>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</si>
  <si>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</si>
  <si>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</si>
  <si>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</si>
  <si>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</si>
  <si>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</si>
  <si>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</si>
  <si>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</si>
  <si>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</si>
  <si>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</si>
  <si>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</si>
  <si>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</si>
  <si>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</si>
  <si>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</si>
  <si>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</si>
  <si>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</si>
  <si>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</si>
  <si>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</si>
  <si>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</si>
  <si>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</si>
  <si>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</si>
  <si>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</si>
  <si>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</si>
  <si>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</si>
  <si>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</si>
  <si>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</si>
  <si>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</si>
  <si>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</si>
  <si>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</si>
  <si>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</si>
  <si>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</si>
  <si>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</si>
  <si>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</si>
  <si>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</si>
  <si>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</si>
  <si>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</si>
  <si>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</si>
  <si>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</si>
  <si>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</si>
  <si>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</si>
  <si>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</si>
  <si>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</si>
  <si>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</si>
  <si>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</si>
  <si>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</si>
  <si>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</si>
  <si>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</si>
  <si>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</si>
  <si>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</si>
  <si>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</si>
  <si>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</si>
  <si>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</si>
  <si>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</si>
  <si>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</si>
  <si>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</si>
  <si>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</si>
  <si>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</si>
  <si>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</si>
  <si>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</si>
  <si>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</si>
  <si>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</si>
  <si>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</si>
  <si>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</si>
  <si>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</si>
  <si>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</si>
  <si>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</si>
  <si>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</si>
  <si>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</si>
  <si>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</si>
  <si>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</si>
  <si>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</si>
  <si>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</si>
  <si>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</si>
  <si>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</si>
  <si>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</si>
  <si>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</si>
  <si>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</si>
  <si>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</si>
  <si>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</si>
  <si>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</si>
  <si>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</si>
  <si>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</si>
  <si>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</si>
  <si>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</si>
  <si>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</si>
  <si>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</si>
  <si>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</si>
  <si>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</si>
  <si>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</si>
  <si>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</si>
  <si>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</si>
  <si>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</si>
  <si>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</si>
  <si>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</si>
  <si>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</si>
  <si>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</si>
  <si>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</si>
  <si>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</si>
  <si>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</si>
  <si>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</si>
  <si>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</si>
  <si>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</si>
  <si>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</si>
  <si>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</si>
  <si>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</si>
  <si>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</si>
  <si>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</si>
  <si>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</si>
  <si>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</si>
  <si>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</si>
  <si>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</si>
  <si>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</si>
  <si>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</si>
  <si>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</si>
  <si>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</si>
  <si>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</si>
  <si>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</si>
  <si>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</si>
  <si>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</si>
  <si>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</si>
  <si>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</si>
  <si>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</si>
  <si>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</si>
  <si>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</si>
  <si>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</si>
  <si>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</si>
  <si>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</si>
  <si>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</si>
  <si>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</si>
  <si>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</si>
  <si>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</si>
  <si>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</si>
  <si>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</si>
  <si>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</si>
  <si>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</si>
  <si>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</si>
  <si>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</si>
  <si>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</si>
  <si>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</si>
  <si>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</si>
  <si>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</si>
  <si>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</si>
  <si>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</si>
  <si>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</si>
  <si>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</si>
  <si>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</si>
  <si>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</si>
  <si>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</si>
  <si>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</si>
  <si>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</si>
  <si>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</si>
  <si>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</si>
  <si>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</si>
  <si>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</si>
  <si>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</si>
  <si>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</si>
  <si>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</si>
  <si>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</si>
  <si>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</si>
  <si>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</si>
  <si>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</si>
  <si>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</si>
  <si>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</si>
  <si>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</si>
  <si>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</si>
  <si>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</si>
  <si>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</si>
  <si>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</si>
  <si>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</si>
  <si>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</si>
  <si>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</si>
  <si>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</si>
  <si>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</si>
  <si>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</si>
  <si>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</si>
  <si>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</si>
  <si>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</si>
  <si>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</si>
  <si>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</si>
  <si>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</si>
  <si>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</si>
  <si>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</si>
  <si>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</si>
  <si>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</si>
  <si>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</si>
  <si>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</si>
  <si>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</si>
  <si>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</si>
  <si>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</si>
  <si>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</si>
  <si>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</si>
  <si>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</si>
  <si>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</si>
  <si>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</si>
  <si>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</si>
  <si>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</si>
  <si>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</si>
  <si>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</si>
  <si>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</si>
  <si>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</si>
  <si>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</si>
  <si>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</si>
  <si>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</si>
  <si>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</si>
  <si>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</si>
  <si>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</si>
  <si>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</si>
  <si>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</si>
  <si>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</si>
  <si>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</si>
  <si>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</si>
  <si>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</si>
  <si>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</si>
  <si>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</si>
  <si>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</si>
  <si>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</si>
  <si>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</si>
  <si>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</si>
  <si>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</si>
  <si>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</si>
  <si>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</si>
  <si>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</si>
  <si>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</si>
  <si>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</si>
  <si>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</si>
  <si>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</si>
  <si>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</si>
  <si>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</si>
  <si>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</si>
  <si>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</si>
  <si>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</si>
  <si>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</si>
  <si>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</si>
  <si>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</si>
  <si>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</si>
  <si>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</si>
  <si>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</si>
  <si>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</si>
  <si>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</si>
  <si>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</si>
  <si>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</si>
  <si>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</si>
  <si>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</si>
  <si>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</si>
  <si>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</si>
  <si>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</si>
  <si>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</si>
  <si>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</si>
  <si>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</si>
  <si>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</si>
  <si>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</si>
  <si>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</si>
  <si>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</si>
  <si>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</si>
  <si>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</si>
  <si>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</si>
  <si>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</si>
  <si>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</si>
  <si>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</si>
  <si>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</si>
  <si>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</si>
  <si>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</si>
  <si>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</si>
  <si>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</si>
  <si>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</si>
  <si>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</si>
  <si>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</si>
  <si>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</si>
  <si>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</si>
  <si>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</si>
  <si>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</si>
  <si>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</si>
  <si>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</si>
  <si>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</si>
  <si>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</si>
  <si>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</si>
  <si>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</si>
  <si>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</si>
  <si>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</si>
  <si>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</si>
  <si>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</si>
  <si>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</si>
  <si>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</si>
  <si>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</si>
  <si>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</si>
  <si>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</si>
  <si>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</si>
  <si>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</si>
  <si>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</si>
  <si>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</si>
  <si>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</si>
  <si>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</si>
  <si>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</si>
  <si>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</si>
  <si>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</si>
  <si>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</si>
  <si>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</si>
  <si>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</si>
  <si>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</si>
  <si>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</si>
  <si>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</si>
  <si>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</si>
  <si>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</si>
  <si>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</si>
  <si>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</si>
  <si>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</si>
  <si>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</si>
  <si>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</si>
  <si>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</si>
  <si>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</si>
  <si>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</si>
  <si>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</si>
  <si>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</si>
  <si>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</si>
  <si>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</si>
  <si>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</si>
  <si>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</si>
  <si>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</si>
  <si>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</si>
  <si>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</si>
  <si>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</si>
  <si>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</si>
  <si>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</si>
  <si>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</si>
  <si>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</si>
  <si>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</si>
  <si>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</si>
  <si>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</si>
  <si>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</si>
  <si>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</si>
  <si>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</si>
  <si>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</si>
  <si>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</si>
  <si>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</si>
  <si>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</si>
  <si>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</si>
  <si>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</si>
  <si>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</si>
  <si>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</si>
  <si>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</si>
  <si>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</si>
  <si>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</si>
  <si>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</si>
  <si>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</si>
  <si>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</si>
  <si>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</si>
  <si>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</si>
  <si>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</si>
  <si>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</si>
  <si>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</si>
  <si>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</si>
  <si>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</si>
  <si>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</si>
  <si>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</si>
  <si>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</si>
  <si>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</si>
  <si>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</si>
  <si>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</si>
  <si>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</si>
  <si>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</si>
  <si>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</si>
  <si>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</si>
  <si>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</si>
  <si>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</si>
  <si>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</si>
  <si>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</si>
  <si>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</si>
  <si>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</si>
  <si>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</si>
  <si>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</si>
  <si>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</si>
  <si>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</si>
  <si>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</si>
  <si>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</si>
  <si>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</si>
  <si>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</si>
  <si>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</si>
  <si>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</si>
  <si>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</si>
  <si>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</si>
  <si>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</si>
  <si>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</si>
  <si>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</si>
  <si>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</si>
  <si>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</si>
  <si>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</si>
  <si>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</si>
  <si>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</si>
  <si>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</si>
  <si>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</si>
  <si>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</si>
  <si>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</si>
  <si>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</si>
  <si>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</si>
  <si>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</si>
  <si>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</si>
  <si>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</si>
  <si>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</si>
  <si>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</si>
  <si>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</si>
  <si>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</si>
  <si>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</si>
  <si>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</si>
  <si>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</si>
  <si>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</si>
  <si>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</si>
  <si>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</si>
  <si>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</si>
  <si>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</si>
  <si>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</si>
  <si>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</si>
  <si>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</si>
  <si>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</si>
  <si>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</si>
  <si>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</si>
  <si>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</si>
  <si>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</si>
  <si>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</si>
  <si>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</si>
  <si>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</si>
  <si>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</si>
  <si>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</si>
  <si>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</si>
  <si>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</si>
  <si>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</si>
  <si>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</si>
  <si>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</si>
  <si>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</si>
  <si>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</si>
  <si>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</si>
  <si>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</si>
  <si>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</si>
  <si>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</si>
  <si>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</si>
  <si>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</si>
  <si>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</si>
  <si>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</si>
  <si>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</si>
  <si>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</si>
  <si>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</si>
  <si>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</si>
  <si>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</si>
  <si>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</si>
  <si>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</si>
  <si>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</si>
  <si>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</si>
  <si>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</si>
  <si>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</si>
  <si>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</si>
  <si>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</si>
  <si>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</si>
  <si>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</si>
  <si>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</si>
  <si>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</si>
  <si>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</si>
  <si>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</si>
  <si>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</si>
  <si>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</si>
  <si>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</si>
  <si>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</si>
  <si>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</si>
  <si>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</si>
  <si>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</si>
  <si>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</si>
  <si>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</si>
  <si>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</si>
  <si>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</si>
  <si>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</si>
  <si>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</si>
  <si>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</si>
  <si>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</si>
  <si>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</si>
  <si>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</si>
  <si>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</si>
  <si>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</si>
  <si>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</si>
  <si>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</si>
  <si>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</si>
  <si>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</si>
  <si>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</si>
  <si>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</si>
  <si>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</si>
  <si>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</si>
  <si>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</si>
  <si>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</si>
  <si>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</si>
  <si>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</si>
  <si>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</si>
  <si>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</si>
  <si>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</si>
  <si>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</si>
  <si>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</si>
  <si>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</si>
  <si>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</si>
  <si>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</si>
  <si>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</si>
  <si>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</si>
  <si>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</si>
  <si>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</si>
  <si>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</si>
  <si>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</si>
  <si>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</si>
  <si>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</si>
  <si>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</si>
  <si>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</si>
  <si>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</si>
  <si>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</si>
  <si>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</si>
  <si>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</si>
  <si>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</si>
  <si>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</si>
  <si>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</si>
  <si>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</si>
  <si>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</si>
  <si>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</si>
  <si>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</si>
  <si>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</si>
  <si>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</si>
  <si>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</si>
  <si>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</si>
  <si>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</si>
  <si>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</si>
  <si>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</si>
  <si>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</si>
  <si>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</si>
  <si>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</si>
  <si>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</si>
  <si>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</si>
  <si>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</si>
  <si>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</si>
  <si>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</si>
  <si>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</si>
  <si>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</si>
  <si>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</si>
  <si>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</si>
  <si>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</si>
  <si>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</si>
  <si>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</si>
  <si>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</si>
  <si>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</si>
  <si>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</si>
  <si>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</si>
  <si>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</si>
  <si>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</si>
  <si>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</si>
  <si>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</si>
  <si>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</si>
  <si>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</si>
  <si>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</si>
  <si>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</si>
  <si>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</si>
  <si>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</si>
  <si>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</si>
  <si>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</si>
  <si>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</si>
  <si>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</si>
  <si>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</si>
  <si>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</si>
  <si>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</si>
  <si>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</si>
  <si>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</si>
  <si>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</si>
  <si>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</si>
  <si>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</si>
  <si>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</si>
  <si>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</si>
  <si>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</si>
  <si>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</si>
  <si>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</si>
  <si>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</si>
  <si>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</si>
  <si>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</si>
  <si>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</si>
  <si>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</si>
  <si>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</si>
  <si>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</si>
  <si>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</si>
  <si>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</si>
  <si>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</si>
  <si>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</si>
  <si>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</si>
  <si>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</si>
  <si>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</si>
  <si>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</si>
  <si>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</si>
  <si>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</si>
  <si>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</si>
  <si>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</si>
  <si>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</si>
  <si>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</si>
  <si>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</si>
  <si>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</si>
  <si>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</si>
  <si>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</si>
  <si>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</si>
  <si>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</si>
  <si>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</si>
  <si>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</si>
  <si>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</si>
  <si>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</si>
  <si>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</si>
  <si>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</si>
  <si>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</si>
  <si>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</si>
  <si>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</si>
  <si>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</si>
  <si>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</si>
  <si>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</si>
  <si>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</si>
  <si>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</si>
  <si>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</si>
  <si>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</si>
  <si>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</si>
  <si>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</si>
  <si>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</si>
  <si>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</si>
  <si>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</si>
  <si>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</si>
  <si>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</si>
  <si>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</si>
  <si>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</si>
  <si>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</si>
  <si>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</si>
  <si>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</si>
  <si>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</si>
  <si>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</si>
  <si>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</si>
  <si>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</si>
  <si>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</si>
  <si>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</si>
  <si>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</si>
  <si>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</si>
  <si>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</si>
  <si>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</si>
  <si>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</si>
  <si>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</si>
  <si>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</si>
  <si>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</si>
  <si>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</si>
  <si>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</si>
  <si>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</si>
  <si>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</si>
  <si>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</si>
  <si>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</si>
  <si>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</si>
  <si>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</si>
  <si>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</si>
  <si>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</si>
  <si>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</si>
  <si>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</si>
  <si>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</si>
  <si>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</si>
  <si>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</si>
  <si>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</si>
  <si>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</si>
  <si>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</si>
  <si>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</si>
  <si>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</si>
  <si>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</si>
  <si>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</si>
  <si>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</si>
  <si>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</si>
  <si>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</si>
  <si>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</si>
  <si>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</si>
  <si>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</si>
  <si>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</si>
  <si>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</si>
  <si>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</si>
  <si>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</si>
  <si>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</si>
  <si>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</si>
  <si>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</si>
  <si>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</si>
  <si>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</si>
  <si>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</si>
  <si>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</si>
  <si>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</si>
  <si>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</si>
  <si>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</si>
  <si>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</si>
  <si>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</si>
  <si>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</si>
  <si>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</si>
  <si>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</si>
  <si>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</si>
  <si>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</si>
  <si>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</si>
  <si>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</si>
  <si>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</si>
  <si>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</si>
  <si>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</si>
  <si>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</si>
  <si>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</si>
  <si>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</si>
  <si>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</si>
  <si>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</si>
  <si>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</si>
  <si>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</si>
  <si>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</si>
  <si>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</si>
  <si>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</si>
  <si>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</si>
  <si>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</si>
  <si>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</si>
  <si>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</si>
  <si>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</si>
  <si>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</si>
  <si>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</si>
  <si>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</si>
  <si>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</si>
  <si>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</si>
  <si>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</si>
  <si>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</si>
  <si>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</si>
  <si>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</si>
  <si>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</si>
  <si>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</si>
  <si>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</si>
  <si>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</si>
  <si>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</si>
  <si>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</si>
  <si>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</si>
  <si>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</si>
  <si>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</si>
  <si>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</si>
  <si>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</si>
  <si>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</si>
  <si>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</si>
  <si>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</si>
  <si>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</si>
  <si>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</si>
  <si>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</si>
  <si>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</si>
  <si>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</si>
  <si>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</si>
  <si>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</si>
  <si>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</si>
  <si>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</si>
  <si>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</si>
  <si>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</si>
  <si>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</si>
  <si>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</si>
  <si>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</si>
  <si>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</si>
  <si>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</si>
  <si>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სილქ ბანკი</t>
  </si>
  <si>
    <t>ი. მანაგაძე</t>
  </si>
  <si>
    <t>ა.ხოროშვილი</t>
  </si>
  <si>
    <t>www.silkbank.ge</t>
  </si>
  <si>
    <t>ირაკლი მანაგაძე</t>
  </si>
  <si>
    <t>დამოუკიდებელი თავმჯდომარე</t>
  </si>
  <si>
    <t>ვასილ კენკიშვილი</t>
  </si>
  <si>
    <t>არადამოუკიდებელ წევრი</t>
  </si>
  <si>
    <t>არჩილ ლურსმანაშვილი</t>
  </si>
  <si>
    <t>მზია ქოქუაშვილი</t>
  </si>
  <si>
    <t>დამოუკიდებელი წევრი</t>
  </si>
  <si>
    <t>ნანა ჩხობაძე</t>
  </si>
  <si>
    <t>ალექსი ხოროშვილი</t>
  </si>
  <si>
    <t>გენერალური დირექტორი</t>
  </si>
  <si>
    <t>გიორგი ღიბრაძე</t>
  </si>
  <si>
    <t>იურიდიული დირექტორი</t>
  </si>
  <si>
    <t>ნათია მერაბიშვილი</t>
  </si>
  <si>
    <t>ოპერაციების მართვის დირექტორი</t>
  </si>
  <si>
    <t>ირაკლი ბენდელიანი</t>
  </si>
  <si>
    <t>ინფორმაციული ტექნოლოგიების დირექტორი</t>
  </si>
  <si>
    <t>გიორგი კალოიანი</t>
  </si>
  <si>
    <t>რისკების დირექტორი</t>
  </si>
  <si>
    <t>დავით ნინიძე</t>
  </si>
  <si>
    <t>პროდუქტებისა და ინოვაციების დირექტორი</t>
  </si>
  <si>
    <t>სილქ როუდ გრუპ ჰოლდინგ (მალტა) ლიმიტედ, მალტა</t>
  </si>
  <si>
    <t>შპს პარტომტა</t>
  </si>
  <si>
    <t>სს სილქ ჰოლდინგი</t>
  </si>
  <si>
    <t>გიორგი რამიშვილი</t>
  </si>
  <si>
    <t>ალექსი თოფურია</t>
  </si>
  <si>
    <t>დევიდ ფრანც ბორგერი, გერმანია</t>
  </si>
  <si>
    <t>აქციებით შეზღუდული კერძო კომპანია ბრეიტენბერგ პრაივიტ ლიმიტედ, სინგაპური</t>
  </si>
  <si>
    <t>2.1.1</t>
  </si>
  <si>
    <t xml:space="preserve"> ერკინ ტატიშევი, ყაზახეთი</t>
  </si>
  <si>
    <t>ალექსანდრე ხეთაგური</t>
  </si>
  <si>
    <t xml:space="preserve"> ცხრილი 9 (Capital), N15</t>
  </si>
  <si>
    <t xml:space="preserve"> ცხრილი 9 (Capital), N6</t>
  </si>
  <si>
    <t>-</t>
  </si>
  <si>
    <t xml:space="preserve"> ცხრილი 9 (Capital), N2</t>
  </si>
  <si>
    <t xml:space="preserve"> ცხრილი 9 (Capital), N38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</si>
</sst>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50">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0" fontId="4" fillId="0" borderId="26" xfId="0" applyFont="1" applyBorder="1" applyAlignment="1">
      <alignment horizontal="center" vertical="center"/>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2" xfId="20" applyBorder="1"/>
    <xf numFmtId="0" fontId="4" fillId="0" borderId="7" xfId="0" applyFont="1" applyBorder="1" applyAlignment="1">
      <alignment vertical="center"/>
    </xf>
    <xf numFmtId="0" fontId="4" fillId="0" borderId="99" xfId="0" applyFont="1" applyBorder="1" applyAlignment="1">
      <alignment vertical="center"/>
    </xf>
    <xf numFmtId="0" fontId="6" fillId="0" borderId="99"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6" xfId="0" applyFont="1" applyBorder="1" applyAlignment="1">
      <alignment vertical="center"/>
    </xf>
    <xf numFmtId="0" fontId="4" fillId="0" borderId="16" xfId="0" applyFont="1" applyBorder="1" applyAlignment="1">
      <alignment horizontal="center" vertical="center"/>
    </xf>
    <xf numFmtId="0" fontId="4" fillId="0" borderId="107" xfId="0" applyFont="1" applyBorder="1" applyAlignment="1">
      <alignment horizontal="center" vertical="center"/>
    </xf>
    <xf numFmtId="0" fontId="4" fillId="0" borderId="109" xfId="0" applyFont="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99" xfId="0" applyFont="1" applyBorder="1" applyAlignment="1">
      <alignment horizontal="center" vertical="center" wrapText="1"/>
    </xf>
    <xf numFmtId="0" fontId="106" fillId="0" borderId="86" xfId="0" applyFont="1" applyBorder="1" applyAlignment="1">
      <alignment horizontal="right" vertical="center"/>
    </xf>
    <xf numFmtId="0" fontId="4" fillId="0" borderId="114" xfId="0" applyFont="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Border="1" applyAlignment="1">
      <alignment horizontal="right" vertical="center" wrapText="1"/>
    </xf>
    <xf numFmtId="0" fontId="4" fillId="0" borderId="99" xfId="0" applyFont="1" applyBorder="1" applyAlignment="1">
      <alignment horizontal="left" vertical="center" wrapText="1"/>
    </xf>
    <xf numFmtId="0" fontId="109" fillId="0" borderId="116" xfId="0" applyFont="1" applyBorder="1" applyAlignment="1">
      <alignment horizontal="right" vertical="center" wrapText="1"/>
    </xf>
    <xf numFmtId="0" fontId="109" fillId="0" borderId="99" xfId="0" applyFont="1" applyBorder="1" applyAlignment="1">
      <alignment horizontal="left" vertical="center" wrapText="1"/>
    </xf>
    <xf numFmtId="0" fontId="6" fillId="0" borderId="116"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Border="1" applyAlignment="1">
      <alignment horizontal="right" vertical="center" wrapText="1"/>
    </xf>
    <xf numFmtId="0" fontId="7" fillId="3" borderId="99" xfId="20960" applyFont="1" applyFill="1" applyBorder="1"/>
    <xf numFmtId="0" fontId="103" fillId="0" borderId="99" xfId="20960" applyFont="1" applyBorder="1" applyAlignment="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Border="1" applyAlignment="1">
      <alignment horizontal="right" vertical="center" wrapText="1"/>
    </xf>
    <xf numFmtId="0" fontId="11" fillId="0" borderId="99" xfId="17" applyFill="1" applyBorder="1" applyAlignment="1" applyProtection="1">
      <alignment horizontal="left" vertical="center"/>
    </xf>
    <xf numFmtId="1" fontId="6" fillId="35" borderId="114" xfId="0" applyNumberFormat="1"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7" fillId="0" borderId="99" xfId="0" applyFont="1" applyBorder="1" applyAlignment="1">
      <alignment vertical="center" wrapText="1"/>
    </xf>
    <xf numFmtId="0" fontId="4" fillId="0" borderId="99" xfId="0" applyFont="1" applyBorder="1" applyAlignment="1">
      <alignment vertical="center" wrapText="1"/>
    </xf>
    <xf numFmtId="0" fontId="4" fillId="0" borderId="99" xfId="0" applyFont="1" applyBorder="1" applyAlignment="1">
      <alignment horizontal="left" vertical="center" wrapText="1" indent="2"/>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xf numFmtId="0" fontId="4" fillId="0" borderId="24" xfId="0" applyFont="1" applyBorder="1"/>
    <xf numFmtId="0" fontId="9" fillId="0" borderId="114" xfId="0" applyFont="1" applyBorder="1"/>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6" xfId="0" applyFont="1" applyBorder="1" applyAlignment="1">
      <alignment horizontal="center" vertical="center" wrapText="1"/>
    </xf>
    <xf numFmtId="0" fontId="15" fillId="0" borderId="99" xfId="0" applyFont="1" applyBorder="1" applyAlignment="1">
      <alignment horizontal="center" vertical="center" wrapText="1"/>
    </xf>
    <xf numFmtId="0" fontId="16" fillId="0" borderId="99" xfId="0" applyFont="1" applyBorder="1" applyAlignment="1">
      <alignment horizontal="left" vertical="center" wrapText="1"/>
    </xf>
    <xf numFmtId="193" fontId="7" fillId="0" borderId="99" xfId="0" applyNumberFormat="1" applyFont="1" applyBorder="1" applyAlignment="1" applyProtection="1">
      <alignment vertical="center" wrapText="1"/>
      <protection locked="0"/>
    </xf>
    <xf numFmtId="193" fontId="4" fillId="0" borderId="99" xfId="0" applyNumberFormat="1" applyFont="1" applyBorder="1" applyAlignment="1" applyProtection="1">
      <alignment vertical="center" wrapText="1"/>
      <protection locked="0"/>
    </xf>
    <xf numFmtId="193" fontId="4" fillId="0" borderId="114" xfId="0" applyNumberFormat="1" applyFont="1" applyBorder="1" applyAlignment="1" applyProtection="1">
      <alignment vertical="center" wrapText="1"/>
      <protection locked="0"/>
    </xf>
    <xf numFmtId="193" fontId="7" fillId="0" borderId="99" xfId="0" applyNumberFormat="1" applyFont="1" applyBorder="1" applyAlignment="1" applyProtection="1">
      <alignment horizontal="right" vertical="center" wrapText="1"/>
      <protection locked="0"/>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0" fontId="14" fillId="0" borderId="99" xfId="0" applyFont="1" applyBorder="1" applyAlignment="1">
      <alignment horizontal="left" wrapText="1" indent="2"/>
    </xf>
    <xf numFmtId="0" fontId="6" fillId="0" borderId="116" xfId="0" applyFont="1" applyBorder="1"/>
    <xf numFmtId="0" fontId="6" fillId="0" borderId="99" xfId="0" applyFont="1" applyBorder="1" applyAlignment="1">
      <alignment wrapText="1"/>
    </xf>
    <xf numFmtId="0" fontId="3" fillId="3" borderId="63" xfId="0" applyFont="1" applyFill="1" applyBorder="1" applyAlignment="1">
      <alignment horizontal="left"/>
    </xf>
    <xf numFmtId="0" fontId="14" fillId="0" borderId="9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30" xfId="0" applyFont="1" applyBorder="1" applyAlignment="1">
      <alignment horizontal="left" vertical="center" wrapText="1"/>
    </xf>
    <xf numFmtId="0" fontId="125" fillId="0" borderId="0" xfId="0" applyFont="1"/>
    <xf numFmtId="49" fontId="106" fillId="0" borderId="99"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Border="1" applyAlignment="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32" fillId="0" borderId="137" xfId="0" applyFont="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Border="1" applyAlignment="1">
      <alignment horizontal="left" vertical="center" wrapText="1" indent="1"/>
    </xf>
    <xf numFmtId="0" fontId="133" fillId="0" borderId="99" xfId="21414" applyFont="1" applyBorder="1" applyAlignment="1">
      <alignment horizontal="left" vertical="center" wrapText="1" indent="1"/>
    </xf>
    <xf numFmtId="0" fontId="132" fillId="0" borderId="99" xfId="21414" applyFont="1" applyBorder="1" applyAlignment="1">
      <alignment horizontal="left" vertical="center" wrapText="1"/>
    </xf>
    <xf numFmtId="0" fontId="134" fillId="0" borderId="99" xfId="21414" applyFont="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Border="1" applyAlignment="1">
      <alignment horizontal="left" vertical="center" wrapText="1" inden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Border="1" applyAlignment="1">
      <alignment horizontal="center" vertical="center" wrapText="1"/>
    </xf>
    <xf numFmtId="0" fontId="135" fillId="0" borderId="140" xfId="0" applyFont="1" applyBorder="1" applyAlignment="1">
      <alignment horizontal="left"/>
    </xf>
    <xf numFmtId="0" fontId="132" fillId="0" borderId="140" xfId="0" applyFont="1" applyBorder="1" applyAlignment="1">
      <alignment horizontal="left" vertical="center" wrapText="1"/>
    </xf>
    <xf numFmtId="0" fontId="0" fillId="0" borderId="0" xfId="0" applyAlignment="1">
      <alignment horizontal="left" vertical="center"/>
    </xf>
    <xf numFmtId="0" fontId="9" fillId="0" borderId="140" xfId="0" applyFont="1" applyBorder="1" applyAlignment="1">
      <alignment horizontal="center" vertical="center" wrapText="1"/>
    </xf>
    <xf numFmtId="0" fontId="132" fillId="0" borderId="145" xfId="0" applyFont="1" applyBorder="1" applyAlignment="1">
      <alignment horizontal="justify" vertical="center" wrapText="1"/>
    </xf>
    <xf numFmtId="0" fontId="131" fillId="0" borderId="139" xfId="0" applyFont="1" applyBorder="1" applyAlignment="1">
      <alignment horizontal="left" vertical="center" wrapText="1" indent="1"/>
    </xf>
    <xf numFmtId="0" fontId="132" fillId="0" borderId="137" xfId="0" applyFont="1" applyBorder="1" applyAlignment="1">
      <alignment horizontal="justify" vertical="center" wrapText="1"/>
    </xf>
    <xf numFmtId="0" fontId="130" fillId="0" borderId="137" xfId="0" applyFont="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Border="1" applyAlignment="1">
      <alignment horizontal="justify" vertical="center" wrapText="1"/>
    </xf>
    <xf numFmtId="0" fontId="132" fillId="0" borderId="139" xfId="0" applyFont="1" applyBorder="1" applyAlignment="1">
      <alignment horizontal="justify" vertical="center" wrapText="1"/>
    </xf>
    <xf numFmtId="0" fontId="132" fillId="0" borderId="140" xfId="21414" applyFont="1" applyBorder="1" applyAlignment="1">
      <alignment horizontal="justify" vertical="center" wrapText="1"/>
    </xf>
    <xf numFmtId="0" fontId="133" fillId="0" borderId="131" xfId="0" applyFont="1" applyBorder="1" applyAlignment="1">
      <alignment horizontal="left" vertical="center" wrapText="1" indent="1"/>
    </xf>
    <xf numFmtId="0" fontId="130" fillId="0" borderId="137" xfId="0" applyFont="1" applyBorder="1" applyAlignment="1">
      <alignment vertical="center" wrapText="1"/>
    </xf>
    <xf numFmtId="0" fontId="132" fillId="0" borderId="137" xfId="0" applyFont="1" applyBorder="1" applyAlignment="1">
      <alignment vertical="center" wrapText="1"/>
    </xf>
    <xf numFmtId="0" fontId="132" fillId="0" borderId="140" xfId="21414" applyFont="1" applyBorder="1" applyAlignment="1">
      <alignment vertical="center" wrapText="1"/>
    </xf>
    <xf numFmtId="0" fontId="9" fillId="0" borderId="114" xfId="0" applyFont="1" applyBorder="1" applyAlignment="1">
      <alignment horizontal="center" vertical="center" wrapText="1"/>
    </xf>
    <xf numFmtId="0" fontId="0" fillId="0" borderId="140" xfId="0" applyBorder="1" applyAlignment="1">
      <alignment horizontal="center"/>
    </xf>
    <xf numFmtId="193" fontId="9" fillId="0" borderId="140" xfId="0" applyNumberFormat="1" applyFont="1" applyBorder="1" applyAlignment="1">
      <alignment horizontal="right"/>
    </xf>
    <xf numFmtId="193" fontId="9" fillId="35" borderId="140" xfId="0" applyNumberFormat="1" applyFont="1" applyFill="1" applyBorder="1" applyAlignment="1">
      <alignment horizontal="right"/>
    </xf>
    <xf numFmtId="193" fontId="9" fillId="35" borderId="114" xfId="0" applyNumberFormat="1" applyFont="1" applyFill="1" applyBorder="1" applyAlignment="1">
      <alignment horizontal="right"/>
    </xf>
    <xf numFmtId="0" fontId="15" fillId="0" borderId="140" xfId="0" applyFont="1" applyBorder="1" applyAlignment="1">
      <alignment vertical="center" wrapText="1"/>
    </xf>
    <xf numFmtId="0" fontId="7" fillId="0" borderId="140" xfId="0" applyFont="1" applyBorder="1" applyAlignment="1">
      <alignment horizontal="left" vertical="center" wrapText="1" indent="1"/>
    </xf>
    <xf numFmtId="0" fontId="3" fillId="0" borderId="140" xfId="0" applyFont="1" applyBorder="1" applyAlignment="1">
      <alignment vertical="center"/>
    </xf>
    <xf numFmtId="0" fontId="136" fillId="0" borderId="140" xfId="0" applyFont="1" applyBorder="1" applyAlignment="1" applyProtection="1">
      <alignment horizontal="left" vertical="center" indent="1"/>
      <protection locked="0"/>
    </xf>
    <xf numFmtId="0" fontId="137" fillId="0" borderId="140" xfId="0" applyFont="1" applyBorder="1" applyAlignment="1" applyProtection="1">
      <alignment horizontal="left" vertical="center" indent="3"/>
      <protection locked="0"/>
    </xf>
    <xf numFmtId="0" fontId="138" fillId="0" borderId="140" xfId="0" applyFont="1" applyBorder="1" applyAlignment="1" applyProtection="1">
      <alignment horizontal="left" vertical="center" indent="3"/>
      <protection locked="0"/>
    </xf>
    <xf numFmtId="0" fontId="3" fillId="0" borderId="140"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40" xfId="0" applyNumberFormat="1" applyFont="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1" fillId="0" borderId="144" xfId="21414" applyFont="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23" fillId="0" borderId="140" xfId="0" applyFont="1" applyBorder="1"/>
    <xf numFmtId="0" fontId="131" fillId="0" borderId="140" xfId="0" applyFont="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0" fontId="120" fillId="0" borderId="140" xfId="0" applyFont="1" applyBorder="1"/>
    <xf numFmtId="49" fontId="122" fillId="0" borderId="140" xfId="5" applyNumberFormat="1" applyFont="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Border="1" applyAlignment="1" applyProtection="1">
      <alignment horizontal="left" vertical="center" wrapText="1"/>
      <protection locked="0"/>
    </xf>
    <xf numFmtId="49" fontId="121" fillId="0" borderId="140" xfId="5" applyNumberFormat="1" applyFont="1" applyBorder="1" applyAlignment="1" applyProtection="1">
      <alignment horizontal="right" vertical="center"/>
      <protection locked="0"/>
    </xf>
    <xf numFmtId="0" fontId="123" fillId="0" borderId="140" xfId="13" applyFont="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16" fillId="0" borderId="148" xfId="0" applyFont="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8" xfId="0" applyFont="1" applyBorder="1" applyAlignment="1">
      <alignment horizontal="left" vertical="center" wrapText="1"/>
    </xf>
    <xf numFmtId="0" fontId="119" fillId="0" borderId="148" xfId="0" applyFont="1" applyBorder="1" applyAlignment="1">
      <alignment horizontal="left" wrapText="1" indent="1"/>
    </xf>
    <xf numFmtId="0" fontId="119" fillId="0" borderId="148" xfId="0" applyFont="1" applyBorder="1" applyAlignment="1">
      <alignment horizontal="left" vertical="center" indent="1"/>
    </xf>
    <xf numFmtId="0" fontId="116" fillId="0" borderId="148" xfId="0" applyFont="1" applyBorder="1" applyAlignment="1">
      <alignment horizontal="left" wrapText="1" indent="1"/>
    </xf>
    <xf numFmtId="0" fontId="116" fillId="0" borderId="148" xfId="0" applyFont="1" applyBorder="1" applyAlignment="1">
      <alignment horizontal="left" indent="1"/>
    </xf>
    <xf numFmtId="0" fontId="116" fillId="0" borderId="148" xfId="0" applyFont="1" applyBorder="1" applyAlignment="1">
      <alignment horizontal="left" wrapText="1" indent="4"/>
    </xf>
    <xf numFmtId="0" fontId="116" fillId="0" borderId="148" xfId="0" applyFont="1" applyBorder="1" applyAlignment="1">
      <alignment horizontal="left" indent="3"/>
    </xf>
    <xf numFmtId="0" fontId="119" fillId="0" borderId="148" xfId="0" applyFont="1" applyBorder="1" applyAlignment="1">
      <alignment horizontal="left" indent="1"/>
    </xf>
    <xf numFmtId="0" fontId="120" fillId="0" borderId="148" xfId="0" applyFont="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Border="1" applyAlignment="1">
      <alignment horizontal="left" wrapText="1" indent="2"/>
    </xf>
    <xf numFmtId="0" fontId="116" fillId="0" borderId="148" xfId="0" applyFont="1" applyBorder="1" applyAlignment="1">
      <alignment horizontal="left" wrapText="1"/>
    </xf>
    <xf numFmtId="0" fontId="116" fillId="0" borderId="148"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7"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46" xfId="0" applyFont="1" applyBorder="1" applyAlignment="1">
      <alignment horizontal="center" vertical="center" wrapText="1"/>
    </xf>
    <xf numFmtId="49" fontId="116" fillId="0" borderId="154"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7" xfId="0" applyNumberFormat="1" applyFont="1" applyBorder="1" applyAlignment="1">
      <alignment horizontal="left" wrapText="1" indent="1"/>
    </xf>
    <xf numFmtId="0" fontId="116" fillId="0" borderId="158" xfId="0" applyFont="1" applyBorder="1" applyAlignment="1">
      <alignment horizontal="left" wrapText="1" indent="1"/>
    </xf>
    <xf numFmtId="49" fontId="116" fillId="0" borderId="158" xfId="0" applyNumberFormat="1" applyFont="1" applyBorder="1" applyAlignment="1">
      <alignment horizontal="left" wrapText="1" indent="3"/>
    </xf>
    <xf numFmtId="49" fontId="116" fillId="0" borderId="157" xfId="0" applyNumberFormat="1" applyFont="1" applyBorder="1" applyAlignment="1">
      <alignment horizontal="left" wrapText="1" indent="3"/>
    </xf>
    <xf numFmtId="49" fontId="116" fillId="0" borderId="158" xfId="0" applyNumberFormat="1" applyFont="1" applyBorder="1" applyAlignment="1">
      <alignment horizontal="left" wrapText="1" indent="2"/>
    </xf>
    <xf numFmtId="49" fontId="116" fillId="0" borderId="157" xfId="0" applyNumberFormat="1" applyFont="1" applyBorder="1" applyAlignment="1">
      <alignment horizontal="left" wrapText="1" indent="2"/>
    </xf>
    <xf numFmtId="49" fontId="116" fillId="0" borderId="157" xfId="0" applyNumberFormat="1" applyFont="1" applyBorder="1" applyAlignment="1">
      <alignment horizontal="left" vertical="top" wrapText="1" indent="2"/>
    </xf>
    <xf numFmtId="49" fontId="116" fillId="0" borderId="157" xfId="0" applyNumberFormat="1" applyFont="1" applyBorder="1" applyAlignment="1">
      <alignment horizontal="left" indent="1"/>
    </xf>
    <xf numFmtId="0" fontId="116" fillId="0" borderId="158" xfId="0" applyFont="1" applyBorder="1" applyAlignment="1">
      <alignment horizontal="left" indent="1"/>
    </xf>
    <xf numFmtId="49" fontId="116" fillId="0" borderId="158" xfId="0" applyNumberFormat="1" applyFont="1" applyBorder="1" applyAlignment="1">
      <alignment horizontal="left" indent="1"/>
    </xf>
    <xf numFmtId="49" fontId="116" fillId="0" borderId="158" xfId="0" applyNumberFormat="1" applyFont="1" applyBorder="1" applyAlignment="1">
      <alignment horizontal="left" indent="3"/>
    </xf>
    <xf numFmtId="49" fontId="116" fillId="0" borderId="157"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8" xfId="0" applyFont="1" applyBorder="1" applyAlignment="1">
      <alignment horizontal="left" vertical="center" wrapText="1"/>
    </xf>
    <xf numFmtId="0" fontId="9" fillId="0" borderId="0" xfId="0" applyFont="1" applyAlignment="1">
      <alignment wrapText="1"/>
    </xf>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Font="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Font="1" applyBorder="1" applyAlignment="1">
      <alignment vertical="center" wrapText="1" readingOrder="1"/>
    </xf>
    <xf numFmtId="0" fontId="121" fillId="0" borderId="148" xfId="0" applyFont="1" applyBorder="1" applyAlignment="1">
      <alignment horizontal="left" indent="2"/>
    </xf>
    <xf numFmtId="0" fontId="116" fillId="0" borderId="136" xfId="0" applyFont="1" applyBorder="1" applyAlignment="1">
      <alignment vertical="center" wrapText="1" readingOrder="1"/>
    </xf>
    <xf numFmtId="0" fontId="121" fillId="0" borderId="149" xfId="0" applyFont="1" applyBorder="1" applyAlignment="1">
      <alignment horizontal="left" indent="2"/>
    </xf>
    <xf numFmtId="0" fontId="116" fillId="0" borderId="135" xfId="0" applyFont="1" applyBorder="1" applyAlignment="1">
      <alignment vertical="center" wrapText="1" readingOrder="1"/>
    </xf>
    <xf numFmtId="0" fontId="116" fillId="0" borderId="134" xfId="0" applyFont="1" applyBorder="1" applyAlignment="1">
      <alignment vertical="center" wrapText="1" readingOrder="1"/>
    </xf>
    <xf numFmtId="0" fontId="139" fillId="0" borderId="7" xfId="0" applyFont="1" applyBorder="1"/>
    <xf numFmtId="0" fontId="106" fillId="0" borderId="148" xfId="0" applyFont="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Font="1" applyBorder="1" applyAlignment="1">
      <alignment horizontal="left" vertical="center" indent="1"/>
    </xf>
    <xf numFmtId="0" fontId="106" fillId="0" borderId="148" xfId="0" applyFont="1" applyBorder="1" applyAlignment="1">
      <alignment horizontal="left" vertical="center" wrapText="1" indent="1"/>
    </xf>
    <xf numFmtId="0" fontId="106" fillId="0" borderId="148" xfId="0" applyFont="1" applyBorder="1" applyAlignment="1">
      <alignment horizontal="right" vertical="center"/>
    </xf>
    <xf numFmtId="49" fontId="106" fillId="0" borderId="148" xfId="0" applyNumberFormat="1" applyFont="1" applyBorder="1" applyAlignment="1">
      <alignment horizontal="right" vertical="center"/>
    </xf>
    <xf numFmtId="49" fontId="106" fillId="0" borderId="148" xfId="0" applyNumberFormat="1" applyFont="1" applyBorder="1" applyAlignment="1">
      <alignment vertical="top" wrapText="1"/>
    </xf>
    <xf numFmtId="49" fontId="106" fillId="0" borderId="148" xfId="0" applyNumberFormat="1" applyFont="1" applyBorder="1" applyAlignment="1">
      <alignment horizontal="left" vertical="top" wrapText="1" indent="2"/>
    </xf>
    <xf numFmtId="49" fontId="106" fillId="0" borderId="148" xfId="0" applyNumberFormat="1" applyFont="1" applyBorder="1" applyAlignment="1">
      <alignment horizontal="left" vertical="center" wrapText="1" indent="3"/>
    </xf>
    <xf numFmtId="49" fontId="106" fillId="0" borderId="148" xfId="0" applyNumberFormat="1" applyFont="1" applyBorder="1" applyAlignment="1">
      <alignment horizontal="left" wrapText="1" indent="2"/>
    </xf>
    <xf numFmtId="49" fontId="106" fillId="0" borderId="148" xfId="0" applyNumberFormat="1" applyFont="1" applyBorder="1" applyAlignment="1">
      <alignment horizontal="left" vertical="top" wrapText="1"/>
    </xf>
    <xf numFmtId="49" fontId="106" fillId="0" borderId="148" xfId="0" applyNumberFormat="1" applyFont="1" applyBorder="1" applyAlignment="1">
      <alignment horizontal="left" wrapText="1" indent="3"/>
    </xf>
    <xf numFmtId="49" fontId="106" fillId="0" borderId="148" xfId="0" applyNumberFormat="1" applyFont="1" applyBorder="1" applyAlignment="1">
      <alignment vertical="center"/>
    </xf>
    <xf numFmtId="49" fontId="106" fillId="0" borderId="148" xfId="0" applyNumberFormat="1" applyFont="1" applyBorder="1" applyAlignment="1">
      <alignment horizontal="left" indent="3"/>
    </xf>
    <xf numFmtId="0" fontId="106" fillId="0" borderId="148" xfId="0" applyFont="1" applyBorder="1" applyAlignment="1">
      <alignment horizontal="left" indent="1"/>
    </xf>
    <xf numFmtId="0" fontId="106" fillId="0" borderId="148" xfId="0" applyFont="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Border="1" applyAlignment="1">
      <alignment horizontal="left" vertical="center" wrapText="1" indent="2"/>
    </xf>
    <xf numFmtId="0" fontId="106" fillId="0" borderId="148" xfId="0" applyFont="1" applyBorder="1" applyAlignment="1">
      <alignment wrapText="1"/>
    </xf>
    <xf numFmtId="0" fontId="106" fillId="0" borderId="148" xfId="0" applyFont="1" applyBorder="1"/>
    <xf numFmtId="0" fontId="106" fillId="0" borderId="148" xfId="12672" applyFont="1" applyBorder="1" applyAlignment="1">
      <alignment horizontal="left" vertical="center" wrapText="1"/>
    </xf>
    <xf numFmtId="0" fontId="105" fillId="0" borderId="148" xfId="0" applyFont="1" applyBorder="1" applyAlignment="1">
      <alignment wrapText="1"/>
    </xf>
    <xf numFmtId="0" fontId="106" fillId="0" borderId="150" xfId="0" applyFont="1" applyBorder="1" applyAlignment="1">
      <alignment horizontal="left" vertical="center" wrapText="1"/>
    </xf>
    <xf numFmtId="0" fontId="106" fillId="3" borderId="148" xfId="5"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Font="1" applyBorder="1" applyAlignment="1">
      <alignment vertical="center"/>
    </xf>
    <xf numFmtId="0" fontId="106" fillId="0" borderId="150" xfId="13" applyFont="1" applyBorder="1" applyAlignment="1" applyProtection="1">
      <alignment horizontal="left" vertical="top" wrapText="1"/>
      <protection locked="0"/>
    </xf>
    <xf numFmtId="0" fontId="106" fillId="0" borderId="151" xfId="13" applyFont="1" applyBorder="1" applyAlignment="1" applyProtection="1">
      <alignment horizontal="left" vertical="top" wrapText="1"/>
      <protection locked="0"/>
    </xf>
    <xf numFmtId="0" fontId="106" fillId="0" borderId="149"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9" xfId="0" applyFont="1" applyBorder="1" applyAlignment="1">
      <alignment horizontal="left" indent="2"/>
    </xf>
    <xf numFmtId="0" fontId="106" fillId="0" borderId="136" xfId="0" applyFont="1" applyBorder="1" applyAlignment="1">
      <alignment horizontal="left" vertical="center" wrapText="1" readingOrder="1"/>
    </xf>
    <xf numFmtId="0" fontId="106" fillId="0" borderId="148"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8" xfId="0" applyFont="1" applyFill="1" applyBorder="1" applyAlignment="1">
      <alignment horizontal="left" vertical="center"/>
    </xf>
    <xf numFmtId="49" fontId="145" fillId="0" borderId="148" xfId="0" applyNumberFormat="1" applyFont="1" applyBorder="1" applyAlignment="1">
      <alignment horizontal="left" vertical="center"/>
    </xf>
    <xf numFmtId="0" fontId="145" fillId="0" borderId="148" xfId="0" applyFont="1" applyBorder="1" applyAlignment="1">
      <alignment horizontal="left" vertical="center"/>
    </xf>
    <xf numFmtId="0" fontId="144" fillId="0" borderId="148"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lignment horizontal="center" vertical="center" wrapText="1"/>
    </xf>
    <xf numFmtId="0" fontId="6" fillId="86" borderId="148" xfId="0" applyFont="1" applyFill="1" applyBorder="1" applyAlignment="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9" xfId="0" applyNumberFormat="1" applyFont="1" applyBorder="1" applyAlignment="1">
      <alignment horizontal="right" vertical="center"/>
    </xf>
    <xf numFmtId="0" fontId="155" fillId="0" borderId="148" xfId="12672" applyFont="1" applyBorder="1" applyAlignment="1">
      <alignment horizontal="left" vertical="center" wrapText="1"/>
    </xf>
    <xf numFmtId="0" fontId="155" fillId="0" borderId="149" xfId="0" applyFont="1" applyBorder="1" applyAlignment="1">
      <alignment horizontal="left" vertical="top" wrapText="1"/>
    </xf>
    <xf numFmtId="0" fontId="155" fillId="0" borderId="148" xfId="0" applyFont="1" applyBorder="1" applyAlignment="1">
      <alignment vertical="center" wrapText="1"/>
    </xf>
    <xf numFmtId="0" fontId="132" fillId="0" borderId="148" xfId="21414" applyFont="1" applyBorder="1" applyAlignment="1">
      <alignment horizontal="left" vertical="center" wrapText="1"/>
    </xf>
    <xf numFmtId="193" fontId="9" fillId="0" borderId="148" xfId="0" applyNumberFormat="1" applyFont="1" applyBorder="1" applyAlignment="1">
      <alignment horizontal="right"/>
    </xf>
    <xf numFmtId="0" fontId="4" fillId="0" borderId="148" xfId="0" applyFont="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xf numFmtId="0" fontId="137" fillId="3" borderId="148" xfId="21416" applyFont="1" applyFill="1" applyBorder="1" applyAlignment="1" applyProtection="1">
      <alignment horizontal="right" wrapText="1"/>
      <protection locked="0"/>
    </xf>
    <xf numFmtId="3" fontId="139" fillId="0" borderId="148" xfId="5" applyNumberFormat="1" applyFont="1" applyBorder="1"/>
    <xf numFmtId="0" fontId="157" fillId="0" borderId="0" xfId="21415" applyFont="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0" fontId="137" fillId="3" borderId="148" xfId="21416" applyFont="1" applyFill="1" applyBorder="1" applyAlignment="1" applyProtection="1">
      <alignment horizontal="right"/>
      <protection locked="0"/>
    </xf>
    <xf numFmtId="0" fontId="139" fillId="0" borderId="148" xfId="21416" applyFont="1" applyBorder="1" applyAlignment="1" applyProtection="1">
      <alignment horizontal="left" vertical="center"/>
      <protection locked="0"/>
    </xf>
    <xf numFmtId="0" fontId="156" fillId="3" borderId="148" xfId="16" applyFont="1" applyFill="1" applyBorder="1" applyProtection="1">
      <protection locked="0"/>
    </xf>
    <xf numFmtId="3" fontId="156" fillId="76" borderId="148" xfId="16" applyNumberFormat="1" applyFont="1" applyFill="1" applyBorder="1"/>
    <xf numFmtId="0" fontId="163" fillId="0" borderId="0" xfId="0" applyFont="1" applyAlignment="1">
      <alignment horizontal="left" vertical="center" wrapText="1"/>
    </xf>
    <xf numFmtId="14" fontId="4" fillId="0" borderId="0" xfId="0" applyNumberFormat="1" applyFont="1" applyAlignment="1">
      <alignment horizontal="left"/>
    </xf>
    <xf numFmtId="165" fontId="9" fillId="2" borderId="99" xfId="20961" applyNumberFormat="1" applyFont="1" applyFill="1" applyBorder="1" applyAlignment="1" applyProtection="1">
      <alignment vertical="center"/>
      <protection locked="0"/>
    </xf>
    <xf numFmtId="165" fontId="17" fillId="2" borderId="99" xfId="20961" applyNumberFormat="1" applyFont="1" applyFill="1" applyBorder="1" applyAlignment="1" applyProtection="1">
      <alignment vertical="center"/>
      <protection locked="0"/>
    </xf>
    <xf numFmtId="165" fontId="17" fillId="2" borderId="114" xfId="20961" applyNumberFormat="1" applyFont="1" applyFill="1" applyBorder="1" applyAlignment="1" applyProtection="1">
      <alignment vertical="center"/>
      <protection locked="0"/>
    </xf>
    <xf numFmtId="165" fontId="26" fillId="36" borderId="0" xfId="20961" applyNumberFormat="1" applyFont="1" applyFill="1"/>
    <xf numFmtId="165" fontId="26" fillId="36" borderId="92" xfId="20961" applyNumberFormat="1" applyFont="1" applyFill="1" applyBorder="1"/>
    <xf numFmtId="165" fontId="9" fillId="2" borderId="114" xfId="20961" applyNumberFormat="1" applyFont="1" applyFill="1" applyBorder="1" applyAlignment="1" applyProtection="1">
      <alignment vertical="center"/>
      <protection locked="0"/>
    </xf>
    <xf numFmtId="165" fontId="9" fillId="2" borderId="23" xfId="20961" applyNumberFormat="1" applyFont="1" applyFill="1" applyBorder="1" applyAlignment="1" applyProtection="1">
      <alignment vertical="center"/>
      <protection locked="0"/>
    </xf>
    <xf numFmtId="165" fontId="17" fillId="2" borderId="23" xfId="20961" applyNumberFormat="1" applyFont="1" applyFill="1" applyBorder="1" applyAlignment="1" applyProtection="1">
      <alignment vertical="center"/>
      <protection locked="0"/>
    </xf>
    <xf numFmtId="165" fontId="17" fillId="2" borderId="24" xfId="20961" applyNumberFormat="1" applyFont="1" applyFill="1" applyBorder="1" applyAlignment="1" applyProtection="1">
      <alignment vertical="center"/>
      <protection locked="0"/>
    </xf>
    <xf numFmtId="43" fontId="0" fillId="0" borderId="99" xfId="7" applyFont="1" applyBorder="1"/>
    <xf numFmtId="43" fontId="0" fillId="35" borderId="99" xfId="7" applyFont="1" applyFill="1" applyBorder="1"/>
    <xf numFmtId="43" fontId="0" fillId="0" borderId="99" xfId="7" applyFont="1" applyBorder="1" applyAlignment="1">
      <alignment vertical="center"/>
    </xf>
    <xf numFmtId="43" fontId="0" fillId="35" borderId="99" xfId="7" applyFont="1" applyFill="1" applyBorder="1" applyAlignment="1">
      <alignment vertical="center"/>
    </xf>
    <xf numFmtId="43" fontId="0" fillId="0" borderId="0" xfId="7" applyFont="1"/>
    <xf numFmtId="43" fontId="0" fillId="0" borderId="140" xfId="7" applyFont="1" applyBorder="1"/>
    <xf numFmtId="43" fontId="0" fillId="35" borderId="140" xfId="7" applyFont="1" applyFill="1" applyBorder="1"/>
    <xf numFmtId="43" fontId="4" fillId="0" borderId="0" xfId="7" applyFont="1"/>
    <xf numFmtId="43" fontId="9" fillId="0" borderId="140" xfId="7" applyFont="1" applyBorder="1" applyAlignment="1">
      <alignment horizontal="center" vertical="center" wrapText="1"/>
    </xf>
    <xf numFmtId="43" fontId="0" fillId="0" borderId="148" xfId="7" applyFont="1" applyBorder="1"/>
    <xf numFmtId="0" fontId="9" fillId="0" borderId="158" xfId="0" applyFont="1" applyBorder="1" applyAlignment="1">
      <alignment vertical="center"/>
    </xf>
    <xf numFmtId="0" fontId="13" fillId="0" borderId="151" xfId="0" applyFont="1" applyBorder="1" applyAlignment="1">
      <alignment wrapText="1"/>
    </xf>
    <xf numFmtId="0" fontId="13" fillId="0" borderId="147" xfId="0" applyFont="1" applyBorder="1" applyAlignment="1">
      <alignment wrapText="1"/>
    </xf>
    <xf numFmtId="10" fontId="4" fillId="0" borderId="21" xfId="20961" applyNumberFormat="1" applyFont="1" applyBorder="1"/>
    <xf numFmtId="10" fontId="4" fillId="0" borderId="114" xfId="20961" applyNumberFormat="1" applyFont="1" applyBorder="1"/>
    <xf numFmtId="10" fontId="4" fillId="0" borderId="108" xfId="20961" applyNumberFormat="1" applyFont="1" applyBorder="1"/>
    <xf numFmtId="0" fontId="9" fillId="0" borderId="19" xfId="0" applyFont="1" applyBorder="1" applyAlignment="1">
      <alignment horizontal="center" vertical="center"/>
    </xf>
    <xf numFmtId="0" fontId="9" fillId="0" borderId="107" xfId="0" applyFont="1" applyBorder="1" applyAlignment="1">
      <alignment horizontal="center" vertical="center"/>
    </xf>
    <xf numFmtId="0" fontId="9" fillId="0" borderId="22" xfId="0" applyFont="1" applyBorder="1" applyAlignment="1">
      <alignment horizontal="center"/>
    </xf>
    <xf numFmtId="167" fontId="0" fillId="0" borderId="0" xfId="0" applyNumberFormat="1"/>
    <xf numFmtId="43" fontId="0" fillId="0" borderId="20" xfId="7" applyFont="1" applyBorder="1"/>
    <xf numFmtId="43" fontId="0" fillId="0" borderId="20" xfId="7" applyFont="1" applyBorder="1" applyAlignment="1">
      <alignment wrapText="1"/>
    </xf>
    <xf numFmtId="10" fontId="4" fillId="0" borderId="0" xfId="20961" applyNumberFormat="1" applyFont="1"/>
    <xf numFmtId="10" fontId="9" fillId="0" borderId="0" xfId="20961" applyNumberFormat="1" applyFont="1"/>
    <xf numFmtId="10" fontId="4" fillId="0" borderId="0" xfId="20961" applyNumberFormat="1" applyFont="1" applyAlignment="1">
      <alignment horizontal="center" vertical="center"/>
    </xf>
    <xf numFmtId="10" fontId="4" fillId="0" borderId="0" xfId="20961" applyNumberFormat="1" applyFont="1" applyAlignment="1">
      <alignment horizontal="left" vertical="center"/>
    </xf>
    <xf numFmtId="10" fontId="109" fillId="0" borderId="0" xfId="20961" applyNumberFormat="1" applyFont="1" applyAlignment="1">
      <alignment horizontal="left" vertical="center"/>
    </xf>
    <xf numFmtId="43" fontId="4" fillId="0" borderId="114" xfId="7" applyFont="1" applyBorder="1" applyAlignment="1">
      <alignment horizontal="right" vertical="center" wrapText="1"/>
    </xf>
    <xf numFmtId="43" fontId="6" fillId="35" borderId="114" xfId="7" applyFont="1" applyFill="1" applyBorder="1" applyAlignment="1">
      <alignment horizontal="right" vertical="center" wrapText="1"/>
    </xf>
    <xf numFmtId="43" fontId="109" fillId="0" borderId="114" xfId="7" applyFont="1" applyBorder="1" applyAlignment="1">
      <alignment horizontal="right" vertical="center" wrapText="1"/>
    </xf>
    <xf numFmtId="43" fontId="7" fillId="0" borderId="24" xfId="7" applyFont="1" applyFill="1" applyBorder="1" applyAlignment="1" applyProtection="1">
      <alignment horizontal="right" vertical="center"/>
    </xf>
    <xf numFmtId="164" fontId="4" fillId="0" borderId="0" xfId="7" applyNumberFormat="1" applyFont="1"/>
    <xf numFmtId="164" fontId="9" fillId="0" borderId="0" xfId="7" applyNumberFormat="1" applyFont="1"/>
    <xf numFmtId="164" fontId="0" fillId="0" borderId="0" xfId="7" applyNumberFormat="1" applyFont="1"/>
    <xf numFmtId="164" fontId="0" fillId="0" borderId="0" xfId="0" applyNumberFormat="1"/>
    <xf numFmtId="43" fontId="23" fillId="0" borderId="0" xfId="7" applyFont="1" applyAlignment="1">
      <alignment horizontal="left"/>
    </xf>
    <xf numFmtId="43" fontId="9" fillId="0" borderId="0" xfId="7" applyFont="1" applyAlignment="1">
      <alignment horizontal="left"/>
    </xf>
    <xf numFmtId="43" fontId="4" fillId="0" borderId="59" xfId="7" applyFont="1" applyBorder="1" applyAlignment="1">
      <alignment horizontal="left" wrapText="1"/>
    </xf>
    <xf numFmtId="43" fontId="22" fillId="0" borderId="30" xfId="7" applyFont="1" applyBorder="1" applyAlignment="1">
      <alignment horizontal="left"/>
    </xf>
    <xf numFmtId="43" fontId="23" fillId="0" borderId="12" xfId="7" applyFont="1" applyBorder="1" applyAlignment="1">
      <alignment horizontal="left"/>
    </xf>
    <xf numFmtId="43" fontId="22" fillId="0" borderId="12" xfId="7" applyFont="1" applyBorder="1" applyAlignment="1">
      <alignment horizontal="left"/>
    </xf>
    <xf numFmtId="43" fontId="19" fillId="0" borderId="12" xfId="7" applyFont="1" applyBorder="1" applyAlignment="1">
      <alignment horizontal="left"/>
    </xf>
    <xf numFmtId="43" fontId="104" fillId="0" borderId="12" xfId="7" applyFont="1" applyBorder="1" applyAlignment="1">
      <alignment horizontal="left"/>
    </xf>
    <xf numFmtId="43" fontId="23" fillId="0" borderId="13" xfId="7" applyFont="1" applyBorder="1" applyAlignment="1">
      <alignment horizontal="left"/>
    </xf>
    <xf numFmtId="43" fontId="22" fillId="0" borderId="14" xfId="7" applyFont="1" applyBorder="1" applyAlignment="1">
      <alignment horizontal="left"/>
    </xf>
    <xf numFmtId="43" fontId="22" fillId="0" borderId="15" xfId="7" applyFont="1" applyBorder="1" applyAlignment="1">
      <alignment horizontal="left"/>
    </xf>
    <xf numFmtId="43" fontId="22" fillId="0" borderId="13" xfId="7" applyFont="1" applyBorder="1" applyAlignment="1">
      <alignment horizontal="left"/>
    </xf>
    <xf numFmtId="43" fontId="19" fillId="0" borderId="13" xfId="7" applyFont="1" applyBorder="1" applyAlignment="1">
      <alignment horizontal="left"/>
    </xf>
    <xf numFmtId="43" fontId="23" fillId="0" borderId="140" xfId="7" applyFont="1" applyBorder="1" applyAlignment="1">
      <alignment horizontal="left"/>
    </xf>
    <xf numFmtId="43" fontId="22" fillId="0" borderId="140" xfId="7" applyFont="1" applyBorder="1" applyAlignment="1">
      <alignment horizontal="left"/>
    </xf>
    <xf numFmtId="43" fontId="4" fillId="0" borderId="3" xfId="7" applyFont="1" applyBorder="1"/>
    <xf numFmtId="43" fontId="4" fillId="0" borderId="8" xfId="7" applyFont="1" applyBorder="1"/>
    <xf numFmtId="43" fontId="4" fillId="0" borderId="20" xfId="7" applyFont="1" applyBorder="1"/>
    <xf numFmtId="43" fontId="4" fillId="35" borderId="23" xfId="7" applyFont="1" applyFill="1" applyBorder="1"/>
    <xf numFmtId="43" fontId="4" fillId="35" borderId="24" xfId="7" applyFont="1" applyFill="1" applyBorder="1"/>
    <xf numFmtId="43" fontId="4" fillId="0" borderId="19" xfId="7" applyFont="1" applyBorder="1"/>
    <xf numFmtId="43" fontId="4" fillId="0" borderId="21" xfId="7" applyFont="1" applyBorder="1" applyAlignment="1">
      <alignment wrapText="1"/>
    </xf>
    <xf numFmtId="43" fontId="4" fillId="0" borderId="21" xfId="7" applyFont="1" applyBorder="1"/>
    <xf numFmtId="43" fontId="4" fillId="35" borderId="51" xfId="7" applyFont="1" applyFill="1" applyBorder="1"/>
    <xf numFmtId="43" fontId="4" fillId="35" borderId="22" xfId="7" applyFont="1" applyFill="1" applyBorder="1"/>
    <xf numFmtId="43" fontId="4" fillId="35" borderId="52" xfId="7" applyFont="1" applyFill="1" applyBorder="1"/>
    <xf numFmtId="165" fontId="4" fillId="0" borderId="93" xfId="20961" applyNumberFormat="1" applyFont="1" applyBorder="1" applyAlignment="1">
      <alignment vertical="center"/>
    </xf>
    <xf numFmtId="165" fontId="4" fillId="0" borderId="110" xfId="20961" applyNumberFormat="1" applyFont="1" applyBorder="1" applyAlignment="1">
      <alignment vertical="center"/>
    </xf>
    <xf numFmtId="43" fontId="4" fillId="0" borderId="26" xfId="7" applyFont="1" applyBorder="1" applyAlignment="1">
      <alignment vertical="center"/>
    </xf>
    <xf numFmtId="43" fontId="4" fillId="0" borderId="18" xfId="7" applyFont="1" applyBorder="1" applyAlignment="1">
      <alignment vertical="center"/>
    </xf>
    <xf numFmtId="43" fontId="4" fillId="0" borderId="95" xfId="7" applyFont="1" applyBorder="1" applyAlignment="1">
      <alignment vertical="center"/>
    </xf>
    <xf numFmtId="43" fontId="4" fillId="0" borderId="108" xfId="7" applyFont="1" applyBorder="1" applyAlignment="1">
      <alignment vertical="center"/>
    </xf>
    <xf numFmtId="43" fontId="26" fillId="36" borderId="0" xfId="7" applyFont="1" applyFill="1"/>
    <xf numFmtId="43" fontId="4" fillId="0" borderId="53" xfId="7" applyFont="1" applyBorder="1" applyAlignment="1">
      <alignment vertical="center"/>
    </xf>
    <xf numFmtId="43" fontId="4" fillId="0" borderId="64" xfId="7" applyFont="1" applyBorder="1" applyAlignment="1">
      <alignment vertical="center"/>
    </xf>
    <xf numFmtId="43" fontId="4" fillId="3" borderId="97" xfId="7" applyFont="1" applyFill="1" applyBorder="1" applyAlignment="1">
      <alignment vertical="center"/>
    </xf>
    <xf numFmtId="43" fontId="4" fillId="3" borderId="21" xfId="7" applyFont="1" applyFill="1" applyBorder="1" applyAlignment="1">
      <alignment vertical="center"/>
    </xf>
    <xf numFmtId="43" fontId="4" fillId="0" borderId="100" xfId="7" applyFont="1" applyBorder="1" applyAlignment="1">
      <alignment vertical="center"/>
    </xf>
    <xf numFmtId="43" fontId="4" fillId="0" borderId="114" xfId="7" applyFont="1" applyBorder="1" applyAlignment="1">
      <alignment vertical="center"/>
    </xf>
    <xf numFmtId="43" fontId="4" fillId="0" borderId="23" xfId="7" applyFont="1" applyBorder="1" applyAlignment="1">
      <alignment vertical="center"/>
    </xf>
    <xf numFmtId="43" fontId="4" fillId="0" borderId="25" xfId="7" applyFont="1" applyBorder="1" applyAlignment="1">
      <alignment vertical="center"/>
    </xf>
    <xf numFmtId="43" fontId="4" fillId="0" borderId="24" xfId="7" applyFont="1" applyBorder="1" applyAlignment="1">
      <alignment vertical="center"/>
    </xf>
    <xf numFmtId="43" fontId="139" fillId="3" borderId="148" xfId="7" applyFont="1" applyFill="1" applyBorder="1" applyProtection="1">
      <protection locked="0"/>
    </xf>
    <xf numFmtId="43" fontId="4" fillId="0" borderId="99" xfId="7" applyFont="1" applyBorder="1"/>
    <xf numFmtId="43" fontId="4" fillId="0" borderId="114" xfId="7" applyFont="1" applyBorder="1"/>
    <xf numFmtId="43" fontId="26" fillId="36" borderId="99" xfId="7" applyFont="1" applyFill="1" applyBorder="1"/>
    <xf numFmtId="43" fontId="6" fillId="0" borderId="114" xfId="7" applyFont="1" applyBorder="1"/>
    <xf numFmtId="43" fontId="4" fillId="3" borderId="0" xfId="7" applyFont="1" applyFill="1" applyBorder="1"/>
    <xf numFmtId="43" fontId="4" fillId="3" borderId="0" xfId="7" applyFont="1" applyFill="1" applyBorder="1" applyAlignment="1">
      <alignment vertical="center"/>
    </xf>
    <xf numFmtId="43" fontId="4" fillId="3" borderId="92" xfId="7" applyFont="1" applyFill="1" applyBorder="1"/>
    <xf numFmtId="43" fontId="4" fillId="0" borderId="99" xfId="7" applyFont="1" applyFill="1" applyBorder="1"/>
    <xf numFmtId="43" fontId="4" fillId="0" borderId="99" xfId="7" applyFont="1" applyFill="1" applyBorder="1" applyAlignment="1">
      <alignment vertical="center"/>
    </xf>
    <xf numFmtId="43" fontId="117" fillId="0" borderId="140" xfId="7" applyFont="1" applyBorder="1"/>
    <xf numFmtId="43" fontId="120" fillId="0" borderId="140" xfId="7" applyFont="1" applyBorder="1"/>
    <xf numFmtId="14" fontId="117" fillId="0" borderId="0" xfId="0" applyNumberFormat="1" applyFont="1" applyAlignment="1">
      <alignment horizontal="left"/>
    </xf>
    <xf numFmtId="43" fontId="116" fillId="0" borderId="148" xfId="7" applyFont="1" applyBorder="1"/>
    <xf numFmtId="43" fontId="116" fillId="35" borderId="148" xfId="7" applyFont="1" applyFill="1" applyBorder="1"/>
    <xf numFmtId="43" fontId="119" fillId="0" borderId="148" xfId="7" applyFont="1" applyBorder="1"/>
    <xf numFmtId="43" fontId="116" fillId="0" borderId="0" xfId="7" applyFont="1"/>
    <xf numFmtId="43" fontId="116" fillId="0" borderId="148" xfId="7" applyFont="1" applyBorder="1" applyAlignment="1">
      <alignment horizontal="center" vertical="center"/>
    </xf>
    <xf numFmtId="43" fontId="116" fillId="0" borderId="148" xfId="7" applyFont="1" applyBorder="1" applyAlignment="1">
      <alignment horizontal="center" vertical="center" wrapText="1"/>
    </xf>
    <xf numFmtId="43" fontId="117" fillId="0" borderId="0" xfId="7" applyFont="1"/>
    <xf numFmtId="43" fontId="117" fillId="0" borderId="148" xfId="7" applyFont="1" applyBorder="1"/>
    <xf numFmtId="43" fontId="120" fillId="0" borderId="148" xfId="7" applyFont="1" applyBorder="1"/>
    <xf numFmtId="43" fontId="116" fillId="0" borderId="148" xfId="7" applyFont="1" applyBorder="1" applyAlignment="1">
      <alignment horizontal="left" indent="1"/>
    </xf>
    <xf numFmtId="43" fontId="119" fillId="80" borderId="148" xfId="7" applyFont="1" applyFill="1" applyBorder="1"/>
    <xf numFmtId="43" fontId="116" fillId="0" borderId="147" xfId="7" applyFont="1" applyBorder="1" applyAlignment="1">
      <alignment horizontal="center" vertical="center" wrapText="1"/>
    </xf>
    <xf numFmtId="43" fontId="116" fillId="0" borderId="7" xfId="7" applyFont="1" applyBorder="1" applyAlignment="1">
      <alignment wrapText="1"/>
    </xf>
    <xf numFmtId="43" fontId="116" fillId="0" borderId="0" xfId="7" applyFont="1" applyAlignment="1">
      <alignment wrapText="1"/>
    </xf>
    <xf numFmtId="43" fontId="116" fillId="0" borderId="7" xfId="7" applyFont="1" applyBorder="1" applyAlignment="1">
      <alignment horizontal="center" vertical="center" wrapText="1"/>
    </xf>
    <xf numFmtId="43" fontId="119" fillId="0" borderId="69" xfId="7" applyFont="1" applyBorder="1"/>
    <xf numFmtId="43" fontId="116" fillId="0" borderId="157" xfId="7" applyFont="1" applyBorder="1"/>
    <xf numFmtId="43" fontId="116" fillId="0" borderId="158" xfId="7" applyFont="1" applyBorder="1" applyAlignment="1">
      <alignment horizontal="left" indent="1"/>
    </xf>
    <xf numFmtId="43" fontId="116" fillId="0" borderId="158" xfId="7" applyFont="1" applyBorder="1" applyAlignment="1">
      <alignment horizontal="left" indent="2"/>
    </xf>
    <xf numFmtId="43" fontId="116" fillId="0" borderId="158" xfId="7" applyFont="1" applyBorder="1" applyAlignment="1">
      <alignment horizontal="left" indent="3"/>
    </xf>
    <xf numFmtId="43" fontId="116" fillId="79" borderId="158" xfId="7" applyFont="1" applyFill="1" applyBorder="1"/>
    <xf numFmtId="43" fontId="116" fillId="79" borderId="148" xfId="7" applyFont="1" applyFill="1" applyBorder="1"/>
    <xf numFmtId="43" fontId="116" fillId="79" borderId="157" xfId="7" applyFont="1" applyFill="1" applyBorder="1"/>
    <xf numFmtId="43" fontId="116" fillId="0" borderId="158" xfId="7" applyFont="1" applyBorder="1" applyAlignment="1">
      <alignment horizontal="left" vertical="top" wrapText="1" indent="2"/>
    </xf>
    <xf numFmtId="43" fontId="116" fillId="0" borderId="158" xfId="7" applyFont="1" applyBorder="1" applyAlignment="1">
      <alignment horizontal="left" wrapText="1" indent="3"/>
    </xf>
    <xf numFmtId="43" fontId="116" fillId="0" borderId="158" xfId="7" applyFont="1" applyBorder="1" applyAlignment="1">
      <alignment horizontal="left" wrapText="1" indent="2"/>
    </xf>
    <xf numFmtId="43" fontId="116" fillId="0" borderId="158" xfId="7" applyFont="1" applyBorder="1" applyAlignment="1">
      <alignment horizontal="left" wrapText="1" indent="1"/>
    </xf>
    <xf numFmtId="43" fontId="116" fillId="0" borderId="156" xfId="7" applyFont="1" applyBorder="1" applyAlignment="1">
      <alignment horizontal="left" wrapText="1" indent="1"/>
    </xf>
    <xf numFmtId="43" fontId="116" fillId="0" borderId="155" xfId="7" applyFont="1" applyBorder="1"/>
    <xf numFmtId="43" fontId="116" fillId="0" borderId="154" xfId="7" applyFont="1" applyBorder="1"/>
    <xf numFmtId="43" fontId="116" fillId="0" borderId="148" xfId="7" applyFont="1" applyBorder="1" applyAlignment="1">
      <alignment horizontal="left" vertical="center" wrapText="1"/>
    </xf>
    <xf numFmtId="43" fontId="116" fillId="0" borderId="148" xfId="7" applyFont="1" applyBorder="1" applyAlignment="1">
      <alignment horizontal="center" vertical="center" textRotation="90" wrapText="1"/>
    </xf>
    <xf numFmtId="43" fontId="119" fillId="0" borderId="148" xfId="7" applyFont="1" applyBorder="1" applyAlignment="1">
      <alignment horizontal="left" vertical="center" wrapText="1"/>
    </xf>
    <xf numFmtId="0" fontId="116" fillId="0" borderId="148" xfId="0" applyFont="1" applyBorder="1" applyAlignment="1">
      <alignment vertical="center"/>
    </xf>
    <xf numFmtId="43" fontId="116" fillId="0" borderId="148" xfId="7" applyFont="1" applyBorder="1" applyAlignment="1">
      <alignment vertical="center"/>
    </xf>
    <xf numFmtId="0" fontId="116" fillId="0" borderId="0" xfId="0" applyFont="1" applyAlignment="1">
      <alignment vertical="center"/>
    </xf>
    <xf numFmtId="43" fontId="121" fillId="0" borderId="148" xfId="7" applyFont="1" applyBorder="1"/>
    <xf numFmtId="43" fontId="121" fillId="0" borderId="149" xfId="7" applyFont="1" applyBorder="1"/>
    <xf numFmtId="10" fontId="121" fillId="0" borderId="148" xfId="20961" applyNumberFormat="1" applyFont="1" applyBorder="1"/>
    <xf numFmtId="10" fontId="121" fillId="0" borderId="149" xfId="20961" applyNumberFormat="1" applyFont="1" applyBorder="1"/>
    <xf numFmtId="43" fontId="0" fillId="0" borderId="0" xfId="0" applyNumberFormat="1"/>
    <xf numFmtId="2" fontId="0" fillId="35" borderId="0" xfId="0" applyNumberFormat="1" applyFill="1"/>
    <xf numFmtId="193" fontId="0" fillId="0" borderId="0" xfId="0" applyNumberFormat="1"/>
    <xf numFmtId="3" fontId="12" fillId="0" borderId="0" xfId="0" applyNumberFormat="1" applyFont="1"/>
    <xf numFmtId="10" fontId="4" fillId="0" borderId="0" xfId="0" applyNumberFormat="1" applyFont="1" applyAlignment="1">
      <alignment horizontal="left" vertical="center"/>
    </xf>
    <xf numFmtId="43" fontId="4" fillId="0" borderId="0" xfId="0" applyNumberFormat="1" applyFont="1"/>
    <xf numFmtId="0" fontId="4" fillId="0" borderId="17" xfId="0" applyFont="1" applyBorder="1" applyAlignment="1">
      <alignment horizontal="center" wrapText="1"/>
    </xf>
    <xf numFmtId="0" fontId="4" fillId="0" borderId="26" xfId="0" applyFont="1" applyBorder="1" applyAlignment="1">
      <alignment horizontal="center" wrapText="1"/>
    </xf>
    <xf numFmtId="0" fontId="4" fillId="0" borderId="18" xfId="0" applyFont="1" applyBorder="1" applyAlignment="1">
      <alignment horizontal="center" wrapText="1"/>
    </xf>
    <xf numFmtId="43" fontId="12" fillId="0" borderId="0" xfId="0" applyNumberFormat="1" applyFont="1"/>
    <xf numFmtId="43" fontId="117" fillId="0" borderId="0" xfId="0" applyNumberFormat="1" applyFont="1"/>
    <xf numFmtId="43" fontId="116" fillId="0" borderId="0" xfId="0" applyNumberFormat="1" applyFont="1"/>
    <xf numFmtId="10" fontId="4" fillId="0" borderId="99" xfId="20961" quotePrefix="1" applyNumberFormat="1" applyFont="1" applyFill="1" applyBorder="1" applyAlignment="1" applyProtection="1">
      <alignment horizontal="right" vertical="center" wrapText="1"/>
      <protection locked="0"/>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43" fontId="0" fillId="0" borderId="100" xfId="7" applyFont="1" applyBorder="1" applyAlignment="1">
      <alignment horizontal="center"/>
    </xf>
    <xf numFmtId="43" fontId="0" fillId="0" borderId="97" xfId="7" applyFont="1" applyBorder="1" applyAlignment="1">
      <alignment horizontal="center"/>
    </xf>
    <xf numFmtId="43" fontId="0" fillId="0" borderId="98" xfId="7" applyFont="1" applyBorder="1" applyAlignment="1">
      <alignment horizontal="center"/>
    </xf>
    <xf numFmtId="43" fontId="0" fillId="0" borderId="141" xfId="7" applyFont="1" applyBorder="1" applyAlignment="1">
      <alignment horizontal="center"/>
    </xf>
    <xf numFmtId="43" fontId="0" fillId="0" borderId="142" xfId="7" applyFont="1" applyBorder="1" applyAlignment="1">
      <alignment horizontal="center"/>
    </xf>
    <xf numFmtId="43" fontId="0" fillId="0" borderId="143" xfId="7" applyFont="1"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43" fontId="10" fillId="0" borderId="17" xfId="7" applyFont="1" applyBorder="1" applyAlignment="1">
      <alignment horizontal="center" vertical="center"/>
    </xf>
    <xf numFmtId="43" fontId="10" fillId="0" borderId="18" xfId="7" applyFont="1" applyBorder="1" applyAlignment="1">
      <alignment horizontal="center" vertical="center"/>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00" xfId="0" applyFont="1" applyBorder="1" applyAlignment="1">
      <alignment horizontal="center"/>
    </xf>
    <xf numFmtId="0" fontId="4" fillId="0" borderId="21" xfId="0" applyFont="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8"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7"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6"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4"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7" xfId="0" applyFont="1" applyBorder="1" applyAlignment="1">
      <alignment horizontal="left" vertical="center" wrapText="1"/>
    </xf>
    <xf numFmtId="0" fontId="119" fillId="0" borderId="128" xfId="0" applyFont="1" applyBorder="1" applyAlignment="1">
      <alignment horizontal="left" vertical="center" wrapText="1"/>
    </xf>
    <xf numFmtId="0" fontId="120" fillId="0" borderId="147" xfId="0" applyFont="1" applyBorder="1" applyAlignment="1">
      <alignment horizontal="center" vertical="center" wrapText="1"/>
    </xf>
    <xf numFmtId="0" fontId="120" fillId="0" borderId="146" xfId="0" applyFont="1" applyBorder="1" applyAlignment="1">
      <alignment horizontal="center" vertical="center" wrapText="1"/>
    </xf>
    <xf numFmtId="0" fontId="120" fillId="0" borderId="123"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6"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Border="1" applyAlignment="1">
      <alignment horizontal="center" vertical="center"/>
    </xf>
    <xf numFmtId="0" fontId="118" fillId="0" borderId="147" xfId="0" applyFont="1" applyBorder="1" applyAlignment="1">
      <alignment horizontal="center" vertical="center"/>
    </xf>
    <xf numFmtId="0" fontId="118" fillId="0" borderId="152"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8" xfId="0" applyFont="1" applyBorder="1" applyAlignment="1">
      <alignment horizontal="center" vertical="center" wrapText="1"/>
    </xf>
    <xf numFmtId="0" fontId="119" fillId="0" borderId="147" xfId="0" applyFont="1" applyBorder="1" applyAlignment="1">
      <alignment horizontal="center" vertical="center" wrapText="1"/>
    </xf>
    <xf numFmtId="0" fontId="119" fillId="0" borderId="152"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3" xfId="0" applyFont="1" applyBorder="1" applyAlignment="1">
      <alignment horizontal="center" vertical="center" wrapText="1"/>
    </xf>
    <xf numFmtId="0" fontId="119" fillId="0" borderId="131"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3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52" xfId="0" applyFont="1" applyBorder="1" applyAlignment="1">
      <alignment horizontal="center" vertical="center" wrapText="1"/>
    </xf>
    <xf numFmtId="0" fontId="116" fillId="0" borderId="11" xfId="0" applyFont="1" applyBorder="1" applyAlignment="1">
      <alignment horizontal="center" vertical="center" wrapText="1"/>
    </xf>
    <xf numFmtId="43" fontId="116" fillId="0" borderId="150" xfId="7" applyFont="1" applyBorder="1" applyAlignment="1">
      <alignment horizontal="center" vertical="center" wrapText="1"/>
    </xf>
    <xf numFmtId="43" fontId="116" fillId="0" borderId="157" xfId="7" applyFont="1" applyBorder="1" applyAlignment="1">
      <alignment horizontal="center" vertical="center" wrapText="1"/>
    </xf>
    <xf numFmtId="43" fontId="116" fillId="0" borderId="54" xfId="7" applyFont="1" applyBorder="1" applyAlignment="1">
      <alignment horizontal="center" vertical="center" wrapText="1"/>
    </xf>
    <xf numFmtId="43" fontId="116" fillId="0" borderId="55" xfId="7" applyFont="1" applyBorder="1" applyAlignment="1">
      <alignment horizontal="center" vertical="center" wrapText="1"/>
    </xf>
    <xf numFmtId="43" fontId="116" fillId="0" borderId="106" xfId="7" applyFont="1" applyBorder="1" applyAlignment="1">
      <alignment horizontal="center" vertical="center" wrapText="1"/>
    </xf>
    <xf numFmtId="0" fontId="119" fillId="0" borderId="54" xfId="0" applyFont="1" applyBorder="1" applyAlignment="1">
      <alignment horizontal="left" vertical="top" wrapText="1"/>
    </xf>
    <xf numFmtId="0" fontId="119" fillId="0" borderId="106"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20" xfId="0" applyFont="1" applyBorder="1" applyAlignment="1">
      <alignment horizontal="left" vertical="top" wrapText="1"/>
    </xf>
    <xf numFmtId="0" fontId="119" fillId="0" borderId="159" xfId="0" applyFont="1" applyBorder="1" applyAlignment="1">
      <alignment horizontal="left" vertical="top" wrapText="1"/>
    </xf>
    <xf numFmtId="43" fontId="116" fillId="0" borderId="149" xfId="7" applyFont="1" applyBorder="1" applyAlignment="1">
      <alignment horizontal="center" vertical="center" wrapText="1"/>
    </xf>
    <xf numFmtId="43" fontId="119" fillId="0" borderId="160" xfId="7" applyFont="1" applyBorder="1" applyAlignment="1">
      <alignment horizontal="center" vertical="center" wrapText="1"/>
    </xf>
    <xf numFmtId="43" fontId="119" fillId="0" borderId="69" xfId="7" applyFont="1" applyBorder="1" applyAlignment="1">
      <alignment horizontal="center" vertical="center" wrapText="1"/>
    </xf>
    <xf numFmtId="43" fontId="116" fillId="0" borderId="147" xfId="7" applyFont="1" applyBorder="1" applyAlignment="1">
      <alignment horizontal="center" vertical="center" wrapText="1"/>
    </xf>
    <xf numFmtId="43" fontId="116" fillId="0" borderId="146" xfId="7" applyFont="1" applyBorder="1" applyAlignment="1">
      <alignment horizontal="center" vertical="center" wrapText="1"/>
    </xf>
    <xf numFmtId="43" fontId="116" fillId="0" borderId="148" xfId="7" applyFont="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53" xfId="0" applyFont="1" applyBorder="1" applyAlignment="1">
      <alignment horizontal="center" vertical="top" wrapText="1"/>
    </xf>
    <xf numFmtId="0" fontId="116" fillId="0" borderId="150" xfId="0" applyFont="1" applyBorder="1" applyAlignment="1">
      <alignment horizontal="center" vertical="top" wrapText="1"/>
    </xf>
    <xf numFmtId="0" fontId="105" fillId="0" borderId="132" xfId="0" applyFont="1" applyBorder="1" applyAlignment="1">
      <alignment horizontal="left" vertical="top" wrapText="1"/>
    </xf>
    <xf numFmtId="0" fontId="105" fillId="0" borderId="133" xfId="0" applyFont="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Border="1" applyAlignment="1">
      <alignment horizontal="left" vertical="center" wrapText="1"/>
    </xf>
    <xf numFmtId="0" fontId="106" fillId="0" borderId="150" xfId="0" applyFont="1" applyBorder="1" applyAlignment="1">
      <alignment horizontal="left" vertical="center" wrapText="1"/>
    </xf>
    <xf numFmtId="0" fontId="106" fillId="0" borderId="151" xfId="13" applyFont="1" applyBorder="1" applyAlignment="1" applyProtection="1">
      <alignment horizontal="left" vertical="top" wrapText="1"/>
      <protection locked="0"/>
    </xf>
    <xf numFmtId="0" fontId="106" fillId="0" borderId="150" xfId="13" applyFont="1" applyBorder="1" applyAlignment="1" applyProtection="1">
      <alignment horizontal="left" vertical="top" wrapText="1"/>
      <protection locked="0"/>
    </xf>
    <xf numFmtId="0" fontId="155" fillId="0" borderId="151" xfId="13" applyFont="1" applyBorder="1" applyAlignment="1" applyProtection="1">
      <alignment horizontal="left" vertical="top" wrapText="1"/>
      <protection locked="0"/>
    </xf>
    <xf numFmtId="0" fontId="155" fillId="0" borderId="150" xfId="13" applyFont="1" applyBorder="1" applyAlignment="1" applyProtection="1">
      <alignment horizontal="left" vertical="top" wrapText="1"/>
      <protection locked="0"/>
    </xf>
    <xf numFmtId="0" fontId="106" fillId="0" borderId="151" xfId="0" applyFont="1" applyBorder="1" applyAlignment="1">
      <alignment horizontal="left" vertical="top" wrapText="1"/>
    </xf>
    <xf numFmtId="0" fontId="106" fillId="0" borderId="150" xfId="0" applyFont="1" applyBorder="1" applyAlignment="1">
      <alignment horizontal="left" vertical="top" wrapText="1"/>
    </xf>
    <xf numFmtId="49" fontId="106" fillId="0" borderId="0" xfId="0" applyNumberFormat="1" applyFont="1" applyAlignment="1">
      <alignment horizontal="center" vertical="center"/>
    </xf>
    <xf numFmtId="0" fontId="106" fillId="0" borderId="148" xfId="0" applyFont="1" applyBorder="1" applyAlignment="1">
      <alignment horizontal="left" vertical="top" wrapText="1"/>
    </xf>
    <xf numFmtId="0" fontId="106" fillId="0" borderId="148" xfId="0" applyFont="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Font="1" applyBorder="1" applyAlignment="1">
      <alignment horizontal="center"/>
    </xf>
    <xf numFmtId="0" fontId="106" fillId="0" borderId="100" xfId="0" applyFont="1" applyBorder="1" applyAlignment="1">
      <alignment horizontal="left" vertical="center" wrapText="1"/>
    </xf>
    <xf numFmtId="0" fontId="106" fillId="0" borderId="98" xfId="0" applyFont="1" applyBorder="1" applyAlignment="1">
      <alignment horizontal="left" vertical="center" wrapText="1"/>
    </xf>
    <xf numFmtId="0" fontId="105" fillId="0" borderId="148" xfId="0" applyFont="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Border="1" applyAlignment="1">
      <alignment vertical="center" wrapText="1"/>
    </xf>
    <xf numFmtId="0" fontId="106" fillId="0" borderId="98"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Border="1" applyAlignment="1">
      <alignment horizontal="left" vertical="center" wrapText="1"/>
    </xf>
    <xf numFmtId="0" fontId="106" fillId="0" borderId="142" xfId="0" applyFont="1" applyBorder="1" applyAlignment="1">
      <alignment horizontal="left" vertical="center" wrapText="1"/>
    </xf>
    <xf numFmtId="0" fontId="106" fillId="0" borderId="143"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9" xfId="0" applyFont="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Border="1" applyAlignment="1">
      <alignment horizontal="left"/>
    </xf>
    <xf numFmtId="0" fontId="106" fillId="0" borderId="98" xfId="0" applyFont="1" applyBorder="1" applyAlignment="1">
      <alignment horizontal="left"/>
    </xf>
    <xf numFmtId="10" fontId="113" fillId="77" borderId="148" xfId="20961" applyNumberFormat="1" applyFont="1" applyFill="1" applyBorder="1" applyAlignment="1" applyProtection="1">
      <alignment horizontal="right" vertical="center"/>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14" sqref="C14"/>
    </sheetView>
  </sheetViews>
  <sheetFormatPr defaultRowHeight="14.4"/>
  <cols>
    <col min="1" max="1" width="10.21875" style="1" customWidth="1"/>
    <col min="2" max="2" width="153" bestFit="1" customWidth="1"/>
    <col min="3" max="3" width="39.44140625" customWidth="1"/>
    <col min="7" max="7" width="25" customWidth="1"/>
  </cols>
  <sheetData>
    <row r="1" spans="1:3">
      <c r="A1" s="6"/>
      <c r="B1" s="91" t="s">
        <v>148</v>
      </c>
      <c r="C1" s="45"/>
    </row>
    <row r="2" spans="1:3" s="88" customFormat="1">
      <c r="A2" s="132">
        <v>1</v>
      </c>
      <c r="B2" s="89" t="s">
        <v>149</v>
      </c>
      <c r="C2" s="87" t="s">
        <v>1001</v>
      </c>
    </row>
    <row r="3" spans="1:3" s="88" customFormat="1">
      <c r="A3" s="132">
        <v>2</v>
      </c>
      <c r="B3" s="90" t="s">
        <v>150</v>
      </c>
      <c r="C3" s="87" t="s">
        <v>1002</v>
      </c>
    </row>
    <row r="4" spans="1:3" s="88" customFormat="1">
      <c r="A4" s="132">
        <v>3</v>
      </c>
      <c r="B4" s="90" t="s">
        <v>151</v>
      </c>
      <c r="C4" s="87" t="s">
        <v>1003</v>
      </c>
    </row>
    <row r="5" spans="1:3" s="88" customFormat="1">
      <c r="A5" s="133">
        <v>4</v>
      </c>
      <c r="B5" s="93" t="s">
        <v>152</v>
      </c>
      <c r="C5" s="87" t="s">
        <v>1004</v>
      </c>
    </row>
    <row r="6" spans="1:3" s="92" customFormat="1" ht="65.25" customHeight="1">
      <c r="A6" s="758" t="s">
        <v>309</v>
      </c>
      <c r="B6" s="759"/>
      <c r="C6" s="759"/>
    </row>
    <row r="7" spans="1:3">
      <c r="A7" s="216" t="s">
        <v>240</v>
      </c>
      <c r="B7" s="217" t="s">
        <v>153</v>
      </c>
    </row>
    <row r="8" spans="1:3">
      <c r="A8" s="218">
        <v>1</v>
      </c>
      <c r="B8" s="214" t="s">
        <v>128</v>
      </c>
    </row>
    <row r="9" spans="1:3">
      <c r="A9" s="218">
        <v>2</v>
      </c>
      <c r="B9" s="214" t="s">
        <v>154</v>
      </c>
    </row>
    <row r="10" spans="1:3">
      <c r="A10" s="218">
        <v>3</v>
      </c>
      <c r="B10" s="214" t="s">
        <v>155</v>
      </c>
    </row>
    <row r="11" spans="1:3">
      <c r="A11" s="218">
        <v>4</v>
      </c>
      <c r="B11" s="214" t="s">
        <v>156</v>
      </c>
    </row>
    <row r="12" spans="1:3">
      <c r="A12" s="218">
        <v>5</v>
      </c>
      <c r="B12" s="214" t="s">
        <v>96</v>
      </c>
    </row>
    <row r="13" spans="1:3">
      <c r="A13" s="218">
        <v>6</v>
      </c>
      <c r="B13" s="219" t="s">
        <v>80</v>
      </c>
    </row>
    <row r="14" spans="1:3">
      <c r="A14" s="218">
        <v>7</v>
      </c>
      <c r="B14" s="214" t="s">
        <v>157</v>
      </c>
    </row>
    <row r="15" spans="1:3">
      <c r="A15" s="218">
        <v>8</v>
      </c>
      <c r="B15" s="214" t="s">
        <v>160</v>
      </c>
    </row>
    <row r="16" spans="1:3">
      <c r="A16" s="218">
        <v>9</v>
      </c>
      <c r="B16" s="214" t="s">
        <v>74</v>
      </c>
    </row>
    <row r="17" spans="1:2">
      <c r="A17" s="220" t="s">
        <v>366</v>
      </c>
      <c r="B17" s="214" t="s">
        <v>346</v>
      </c>
    </row>
    <row r="18" spans="1:2">
      <c r="A18" s="218">
        <v>9.1999999999999993</v>
      </c>
      <c r="B18" s="557" t="s">
        <v>945</v>
      </c>
    </row>
    <row r="19" spans="1:2">
      <c r="A19" s="218">
        <v>9.3000000000000007</v>
      </c>
      <c r="B19" s="557" t="s">
        <v>946</v>
      </c>
    </row>
    <row r="20" spans="1:2">
      <c r="A20" s="218">
        <v>10</v>
      </c>
      <c r="B20" s="214" t="s">
        <v>161</v>
      </c>
    </row>
    <row r="21" spans="1:2">
      <c r="A21" s="218">
        <v>11</v>
      </c>
      <c r="B21" s="219" t="s">
        <v>144</v>
      </c>
    </row>
    <row r="22" spans="1:2">
      <c r="A22" s="218">
        <v>12</v>
      </c>
      <c r="B22" s="219" t="s">
        <v>141</v>
      </c>
    </row>
    <row r="23" spans="1:2">
      <c r="A23" s="218">
        <v>13</v>
      </c>
      <c r="B23" s="221" t="s">
        <v>285</v>
      </c>
    </row>
    <row r="24" spans="1:2">
      <c r="A24" s="218">
        <v>14</v>
      </c>
      <c r="B24" s="214" t="s">
        <v>339</v>
      </c>
    </row>
    <row r="25" spans="1:2">
      <c r="A25" s="218">
        <v>15</v>
      </c>
      <c r="B25" s="214" t="s">
        <v>73</v>
      </c>
    </row>
    <row r="26" spans="1:2">
      <c r="A26" s="218">
        <v>15.1</v>
      </c>
      <c r="B26" s="214" t="s">
        <v>374</v>
      </c>
    </row>
    <row r="27" spans="1:2">
      <c r="A27" s="556">
        <v>15.2</v>
      </c>
      <c r="B27" s="557" t="s">
        <v>969</v>
      </c>
    </row>
    <row r="28" spans="1:2">
      <c r="A28" s="218">
        <v>16</v>
      </c>
      <c r="B28" s="214" t="s">
        <v>421</v>
      </c>
    </row>
    <row r="29" spans="1:2">
      <c r="A29" s="218">
        <v>17</v>
      </c>
      <c r="B29" s="214" t="s">
        <v>645</v>
      </c>
    </row>
    <row r="30" spans="1:2">
      <c r="A30" s="218">
        <v>18</v>
      </c>
      <c r="B30" s="214" t="s">
        <v>905</v>
      </c>
    </row>
    <row r="31" spans="1:2">
      <c r="A31" s="218">
        <v>19</v>
      </c>
      <c r="B31" s="214" t="s">
        <v>906</v>
      </c>
    </row>
    <row r="32" spans="1:2">
      <c r="A32" s="218">
        <v>20</v>
      </c>
      <c r="B32" s="214" t="s">
        <v>907</v>
      </c>
    </row>
    <row r="33" spans="1:2">
      <c r="A33" s="218">
        <v>21</v>
      </c>
      <c r="B33" s="214" t="s">
        <v>514</v>
      </c>
    </row>
    <row r="34" spans="1:2">
      <c r="A34" s="218">
        <v>22</v>
      </c>
      <c r="B34" s="214" t="s">
        <v>908</v>
      </c>
    </row>
    <row r="35" spans="1:2" ht="26.4">
      <c r="A35" s="218">
        <v>23</v>
      </c>
      <c r="B35" s="513" t="s">
        <v>904</v>
      </c>
    </row>
    <row r="36" spans="1:2">
      <c r="A36" s="218">
        <v>24</v>
      </c>
      <c r="B36" s="214" t="s">
        <v>909</v>
      </c>
    </row>
    <row r="37" spans="1:2">
      <c r="A37" s="218">
        <v>25</v>
      </c>
      <c r="B37" s="214" t="s">
        <v>910</v>
      </c>
    </row>
    <row r="38" spans="1:2">
      <c r="A38" s="218">
        <v>26</v>
      </c>
      <c r="B38" s="214"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G56"/>
  <sheetViews>
    <sheetView topLeftCell="A11" zoomScale="115" zoomScaleNormal="115" workbookViewId="0">
      <selection activeCell="A45" sqref="A45"/>
    </sheetView>
  </sheetViews>
  <sheetFormatPr defaultRowHeight="14.4"/>
  <cols>
    <col min="1" max="1" width="9.5546875" style="1" bestFit="1" customWidth="1"/>
    <col min="2" max="2" width="132.44140625" style="1" customWidth="1"/>
    <col min="3" max="3" width="18.44140625" style="1" customWidth="1"/>
  </cols>
  <sheetData>
    <row r="1" spans="1:7">
      <c r="A1" s="12" t="s">
        <v>97</v>
      </c>
      <c r="B1" s="11" t="str">
        <f>Info!C2</f>
        <v>სს სილქ ბანკი</v>
      </c>
      <c r="D1" s="1"/>
      <c r="E1" s="1"/>
      <c r="F1" s="1"/>
    </row>
    <row r="2" spans="1:7" s="12" customFormat="1" ht="15.75" customHeight="1">
      <c r="A2" s="12" t="s">
        <v>98</v>
      </c>
      <c r="B2" s="605">
        <f>'1. key ratios'!B2</f>
        <v>46022</v>
      </c>
    </row>
    <row r="3" spans="1:7" s="12" customFormat="1" ht="15.75" customHeight="1"/>
    <row r="4" spans="1:7" ht="15" thickBot="1">
      <c r="A4" s="1" t="s">
        <v>246</v>
      </c>
      <c r="B4" s="21" t="s">
        <v>74</v>
      </c>
    </row>
    <row r="5" spans="1:7">
      <c r="A5" s="64" t="s">
        <v>25</v>
      </c>
      <c r="B5" s="65"/>
      <c r="C5" s="66" t="s">
        <v>26</v>
      </c>
    </row>
    <row r="6" spans="1:7">
      <c r="A6" s="67">
        <v>1</v>
      </c>
      <c r="B6" s="41" t="s">
        <v>27</v>
      </c>
      <c r="C6" s="140">
        <f>SUM(C7:C11)</f>
        <v>55861291.70283176</v>
      </c>
      <c r="G6" s="747"/>
    </row>
    <row r="7" spans="1:7">
      <c r="A7" s="67">
        <v>2</v>
      </c>
      <c r="B7" s="38" t="s">
        <v>28</v>
      </c>
      <c r="C7" s="141">
        <v>104746400</v>
      </c>
      <c r="G7" s="747"/>
    </row>
    <row r="8" spans="1:7">
      <c r="A8" s="67">
        <v>3</v>
      </c>
      <c r="B8" s="33" t="s">
        <v>29</v>
      </c>
      <c r="C8" s="141"/>
      <c r="G8" s="747"/>
    </row>
    <row r="9" spans="1:7">
      <c r="A9" s="67">
        <v>4</v>
      </c>
      <c r="B9" s="33" t="s">
        <v>30</v>
      </c>
      <c r="C9" s="141"/>
      <c r="G9" s="747"/>
    </row>
    <row r="10" spans="1:7">
      <c r="A10" s="67">
        <v>5</v>
      </c>
      <c r="B10" s="33" t="s">
        <v>31</v>
      </c>
      <c r="C10" s="141">
        <v>3662377.0166368578</v>
      </c>
      <c r="G10" s="747"/>
    </row>
    <row r="11" spans="1:7">
      <c r="A11" s="67">
        <v>6</v>
      </c>
      <c r="B11" s="39" t="s">
        <v>32</v>
      </c>
      <c r="C11" s="141">
        <v>-52547485.313805103</v>
      </c>
      <c r="G11" s="747"/>
    </row>
    <row r="12" spans="1:7" s="2" customFormat="1">
      <c r="A12" s="67">
        <v>7</v>
      </c>
      <c r="B12" s="41" t="s">
        <v>33</v>
      </c>
      <c r="C12" s="142">
        <f>SUM(C13:C28)</f>
        <v>18085848.00710037</v>
      </c>
      <c r="G12" s="747"/>
    </row>
    <row r="13" spans="1:7" s="2" customFormat="1">
      <c r="A13" s="67">
        <v>8</v>
      </c>
      <c r="B13" s="40" t="s">
        <v>34</v>
      </c>
      <c r="C13" s="143">
        <v>3662377.0166368578</v>
      </c>
      <c r="G13" s="747"/>
    </row>
    <row r="14" spans="1:7" s="2" customFormat="1" ht="27.6">
      <c r="A14" s="67">
        <v>9</v>
      </c>
      <c r="B14" s="34" t="s">
        <v>35</v>
      </c>
      <c r="C14" s="143"/>
      <c r="G14" s="747"/>
    </row>
    <row r="15" spans="1:7" s="2" customFormat="1">
      <c r="A15" s="67">
        <v>10</v>
      </c>
      <c r="B15" s="35" t="s">
        <v>36</v>
      </c>
      <c r="C15" s="143">
        <v>11550286.32</v>
      </c>
      <c r="G15" s="747"/>
    </row>
    <row r="16" spans="1:7" s="2" customFormat="1">
      <c r="A16" s="67">
        <v>11</v>
      </c>
      <c r="B16" s="36" t="s">
        <v>37</v>
      </c>
      <c r="C16" s="143"/>
      <c r="G16" s="747"/>
    </row>
    <row r="17" spans="1:7" s="2" customFormat="1">
      <c r="A17" s="67">
        <v>12</v>
      </c>
      <c r="B17" s="35" t="s">
        <v>38</v>
      </c>
      <c r="C17" s="143"/>
      <c r="G17" s="747"/>
    </row>
    <row r="18" spans="1:7" s="2" customFormat="1">
      <c r="A18" s="67">
        <v>13</v>
      </c>
      <c r="B18" s="35" t="s">
        <v>39</v>
      </c>
      <c r="C18" s="143"/>
      <c r="G18" s="747"/>
    </row>
    <row r="19" spans="1:7" s="2" customFormat="1">
      <c r="A19" s="67">
        <v>14</v>
      </c>
      <c r="B19" s="35" t="s">
        <v>40</v>
      </c>
      <c r="C19" s="143"/>
      <c r="G19" s="747"/>
    </row>
    <row r="20" spans="1:7" s="2" customFormat="1" ht="27.6">
      <c r="A20" s="67">
        <v>15</v>
      </c>
      <c r="B20" s="35" t="s">
        <v>41</v>
      </c>
      <c r="C20" s="143">
        <v>2873184.6704635108</v>
      </c>
      <c r="G20" s="747"/>
    </row>
    <row r="21" spans="1:7" s="2" customFormat="1" ht="27.6">
      <c r="A21" s="67">
        <v>16</v>
      </c>
      <c r="B21" s="34" t="s">
        <v>42</v>
      </c>
      <c r="C21" s="143"/>
      <c r="G21" s="747"/>
    </row>
    <row r="22" spans="1:7" s="2" customFormat="1">
      <c r="A22" s="67">
        <v>17</v>
      </c>
      <c r="B22" s="68" t="s">
        <v>43</v>
      </c>
      <c r="C22" s="143"/>
      <c r="G22" s="747"/>
    </row>
    <row r="23" spans="1:7" s="2" customFormat="1">
      <c r="A23" s="67">
        <v>18</v>
      </c>
      <c r="B23" s="548" t="s">
        <v>693</v>
      </c>
      <c r="C23" s="321"/>
      <c r="G23" s="747"/>
    </row>
    <row r="24" spans="1:7" s="2" customFormat="1" ht="27.6">
      <c r="A24" s="67">
        <v>19</v>
      </c>
      <c r="B24" s="34" t="s">
        <v>44</v>
      </c>
      <c r="C24" s="143"/>
      <c r="G24" s="747"/>
    </row>
    <row r="25" spans="1:7" s="2" customFormat="1" ht="27.6">
      <c r="A25" s="67">
        <v>20</v>
      </c>
      <c r="B25" s="34" t="s">
        <v>45</v>
      </c>
      <c r="C25" s="143"/>
      <c r="G25" s="747"/>
    </row>
    <row r="26" spans="1:7" s="2" customFormat="1" ht="27.6">
      <c r="A26" s="67">
        <v>21</v>
      </c>
      <c r="B26" s="36" t="s">
        <v>46</v>
      </c>
      <c r="C26" s="143"/>
      <c r="G26" s="747"/>
    </row>
    <row r="27" spans="1:7" s="2" customFormat="1">
      <c r="A27" s="67">
        <v>22</v>
      </c>
      <c r="B27" s="36" t="s">
        <v>47</v>
      </c>
      <c r="C27" s="143"/>
      <c r="G27" s="747"/>
    </row>
    <row r="28" spans="1:7" s="2" customFormat="1" ht="27.6">
      <c r="A28" s="67">
        <v>23</v>
      </c>
      <c r="B28" s="36" t="s">
        <v>48</v>
      </c>
      <c r="C28" s="143"/>
      <c r="G28" s="747"/>
    </row>
    <row r="29" spans="1:7" s="2" customFormat="1">
      <c r="A29" s="67">
        <v>24</v>
      </c>
      <c r="B29" s="42" t="s">
        <v>22</v>
      </c>
      <c r="C29" s="142">
        <f>C6-C12</f>
        <v>37775443.695731387</v>
      </c>
      <c r="G29" s="747"/>
    </row>
    <row r="30" spans="1:7" s="2" customFormat="1">
      <c r="A30" s="69"/>
      <c r="B30" s="37"/>
      <c r="C30" s="143"/>
      <c r="G30" s="747"/>
    </row>
    <row r="31" spans="1:7" s="2" customFormat="1">
      <c r="A31" s="69">
        <v>25</v>
      </c>
      <c r="B31" s="42" t="s">
        <v>49</v>
      </c>
      <c r="C31" s="142">
        <f>C32+C35</f>
        <v>0</v>
      </c>
      <c r="G31" s="747"/>
    </row>
    <row r="32" spans="1:7" s="2" customFormat="1">
      <c r="A32" s="69">
        <v>26</v>
      </c>
      <c r="B32" s="33" t="s">
        <v>50</v>
      </c>
      <c r="C32" s="144">
        <f>C33+C34</f>
        <v>0</v>
      </c>
      <c r="G32" s="747"/>
    </row>
    <row r="33" spans="1:7" s="2" customFormat="1">
      <c r="A33" s="69">
        <v>27</v>
      </c>
      <c r="B33" s="85" t="s">
        <v>51</v>
      </c>
      <c r="C33" s="143"/>
      <c r="G33" s="747"/>
    </row>
    <row r="34" spans="1:7" s="2" customFormat="1">
      <c r="A34" s="69">
        <v>28</v>
      </c>
      <c r="B34" s="85" t="s">
        <v>52</v>
      </c>
      <c r="C34" s="143"/>
      <c r="G34" s="747"/>
    </row>
    <row r="35" spans="1:7" s="2" customFormat="1">
      <c r="A35" s="69">
        <v>29</v>
      </c>
      <c r="B35" s="33" t="s">
        <v>53</v>
      </c>
      <c r="C35" s="143"/>
      <c r="G35" s="747"/>
    </row>
    <row r="36" spans="1:7" s="2" customFormat="1">
      <c r="A36" s="69">
        <v>30</v>
      </c>
      <c r="B36" s="42" t="s">
        <v>54</v>
      </c>
      <c r="C36" s="142">
        <f>SUM(C37:C41)</f>
        <v>0</v>
      </c>
      <c r="G36" s="747"/>
    </row>
    <row r="37" spans="1:7" s="2" customFormat="1">
      <c r="A37" s="69">
        <v>31</v>
      </c>
      <c r="B37" s="34" t="s">
        <v>55</v>
      </c>
      <c r="C37" s="143"/>
      <c r="G37" s="747"/>
    </row>
    <row r="38" spans="1:7" s="2" customFormat="1">
      <c r="A38" s="69">
        <v>32</v>
      </c>
      <c r="B38" s="35" t="s">
        <v>56</v>
      </c>
      <c r="C38" s="143"/>
      <c r="G38" s="747"/>
    </row>
    <row r="39" spans="1:7" s="2" customFormat="1" ht="27.6">
      <c r="A39" s="69">
        <v>33</v>
      </c>
      <c r="B39" s="34" t="s">
        <v>57</v>
      </c>
      <c r="C39" s="143"/>
      <c r="G39" s="747"/>
    </row>
    <row r="40" spans="1:7" s="2" customFormat="1" ht="27.6">
      <c r="A40" s="69">
        <v>34</v>
      </c>
      <c r="B40" s="34" t="s">
        <v>45</v>
      </c>
      <c r="C40" s="143"/>
      <c r="G40" s="747"/>
    </row>
    <row r="41" spans="1:7" s="2" customFormat="1" ht="27.6">
      <c r="A41" s="69">
        <v>35</v>
      </c>
      <c r="B41" s="36" t="s">
        <v>58</v>
      </c>
      <c r="C41" s="143"/>
      <c r="G41" s="747"/>
    </row>
    <row r="42" spans="1:7" s="2" customFormat="1">
      <c r="A42" s="69">
        <v>36</v>
      </c>
      <c r="B42" s="42" t="s">
        <v>23</v>
      </c>
      <c r="C42" s="142">
        <f>C31-C36</f>
        <v>0</v>
      </c>
      <c r="G42" s="747"/>
    </row>
    <row r="43" spans="1:7" s="2" customFormat="1">
      <c r="A43" s="69"/>
      <c r="B43" s="37"/>
      <c r="C43" s="143"/>
      <c r="G43" s="747"/>
    </row>
    <row r="44" spans="1:7" s="2" customFormat="1">
      <c r="A44" s="69">
        <v>37</v>
      </c>
      <c r="B44" s="43" t="s">
        <v>59</v>
      </c>
      <c r="C44" s="142">
        <f>SUM(C45:C47)</f>
        <v>16519720.76</v>
      </c>
      <c r="G44" s="747"/>
    </row>
    <row r="45" spans="1:7" s="2" customFormat="1">
      <c r="A45" s="69">
        <v>38</v>
      </c>
      <c r="B45" s="33" t="s">
        <v>60</v>
      </c>
      <c r="C45" s="143">
        <v>16519720.76</v>
      </c>
      <c r="G45" s="747"/>
    </row>
    <row r="46" spans="1:7" s="2" customFormat="1">
      <c r="A46" s="69">
        <v>39</v>
      </c>
      <c r="B46" s="33" t="s">
        <v>61</v>
      </c>
      <c r="C46" s="143"/>
      <c r="G46" s="747"/>
    </row>
    <row r="47" spans="1:7" s="2" customFormat="1">
      <c r="A47" s="69">
        <v>40</v>
      </c>
      <c r="B47" s="549" t="s">
        <v>692</v>
      </c>
      <c r="C47" s="143"/>
      <c r="G47" s="747"/>
    </row>
    <row r="48" spans="1:7" s="2" customFormat="1">
      <c r="A48" s="69">
        <v>41</v>
      </c>
      <c r="B48" s="43" t="s">
        <v>62</v>
      </c>
      <c r="C48" s="142">
        <f>SUM(C49:C52)</f>
        <v>0</v>
      </c>
      <c r="G48" s="747"/>
    </row>
    <row r="49" spans="1:7" s="2" customFormat="1">
      <c r="A49" s="69">
        <v>42</v>
      </c>
      <c r="B49" s="34" t="s">
        <v>63</v>
      </c>
      <c r="C49" s="143"/>
      <c r="G49" s="747"/>
    </row>
    <row r="50" spans="1:7" s="2" customFormat="1">
      <c r="A50" s="69">
        <v>43</v>
      </c>
      <c r="B50" s="35" t="s">
        <v>64</v>
      </c>
      <c r="C50" s="143"/>
      <c r="G50" s="747"/>
    </row>
    <row r="51" spans="1:7" s="2" customFormat="1" ht="27.6">
      <c r="A51" s="69">
        <v>44</v>
      </c>
      <c r="B51" s="34" t="s">
        <v>65</v>
      </c>
      <c r="C51" s="143"/>
      <c r="G51" s="747"/>
    </row>
    <row r="52" spans="1:7" s="2" customFormat="1" ht="27.6">
      <c r="A52" s="69">
        <v>45</v>
      </c>
      <c r="B52" s="34" t="s">
        <v>45</v>
      </c>
      <c r="C52" s="143"/>
      <c r="G52" s="747"/>
    </row>
    <row r="53" spans="1:7" s="2" customFormat="1" ht="15" thickBot="1">
      <c r="A53" s="69">
        <v>46</v>
      </c>
      <c r="B53" s="70" t="s">
        <v>24</v>
      </c>
      <c r="C53" s="145">
        <f>C44-C48</f>
        <v>16519720.76</v>
      </c>
      <c r="G53" s="747"/>
    </row>
    <row r="56" spans="1:7">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I23"/>
  <sheetViews>
    <sheetView zoomScale="115" zoomScaleNormal="115" workbookViewId="0">
      <selection activeCell="C1" sqref="C1:D1048576"/>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5" width="9.21875" style="1"/>
    <col min="6" max="6" width="9.21875" style="637"/>
    <col min="7" max="8" width="9.21875" style="1"/>
    <col min="9" max="9" width="11.77734375" style="1" customWidth="1"/>
    <col min="10" max="16384" width="9.21875" style="1"/>
  </cols>
  <sheetData>
    <row r="1" spans="1:9">
      <c r="A1" s="12" t="s">
        <v>97</v>
      </c>
      <c r="B1" s="11" t="str">
        <f>Info!C2</f>
        <v>სს სილქ ბანკი</v>
      </c>
    </row>
    <row r="2" spans="1:9" s="12" customFormat="1" ht="15.75" customHeight="1">
      <c r="A2" s="12" t="s">
        <v>98</v>
      </c>
      <c r="B2" s="605">
        <f>'1. key ratios'!B2</f>
        <v>46022</v>
      </c>
      <c r="F2" s="638"/>
    </row>
    <row r="3" spans="1:9" s="12" customFormat="1" ht="15.75" customHeight="1">
      <c r="F3" s="638"/>
    </row>
    <row r="4" spans="1:9" ht="14.4" thickBot="1">
      <c r="A4" s="1" t="s">
        <v>345</v>
      </c>
      <c r="B4" s="203" t="s">
        <v>346</v>
      </c>
    </row>
    <row r="5" spans="1:9" s="29" customFormat="1">
      <c r="A5" s="793" t="s">
        <v>347</v>
      </c>
      <c r="B5" s="794"/>
      <c r="C5" s="193" t="s">
        <v>348</v>
      </c>
      <c r="D5" s="194" t="s">
        <v>349</v>
      </c>
      <c r="F5" s="639"/>
    </row>
    <row r="6" spans="1:9" s="204" customFormat="1">
      <c r="A6" s="195">
        <v>1</v>
      </c>
      <c r="B6" s="196" t="s">
        <v>350</v>
      </c>
      <c r="C6" s="196"/>
      <c r="D6" s="197"/>
      <c r="F6" s="640"/>
    </row>
    <row r="7" spans="1:9" s="204" customFormat="1">
      <c r="A7" s="198" t="s">
        <v>351</v>
      </c>
      <c r="B7" s="199" t="s">
        <v>352</v>
      </c>
      <c r="C7" s="223">
        <v>4.4999999999999998E-2</v>
      </c>
      <c r="D7" s="642">
        <f>C7*'5. RWA'!$C$13</f>
        <v>7320291.1573540866</v>
      </c>
      <c r="F7" s="640"/>
      <c r="H7" s="749"/>
      <c r="I7" s="749"/>
    </row>
    <row r="8" spans="1:9" s="204" customFormat="1">
      <c r="A8" s="198" t="s">
        <v>353</v>
      </c>
      <c r="B8" s="199" t="s">
        <v>354</v>
      </c>
      <c r="C8" s="224">
        <v>0.06</v>
      </c>
      <c r="D8" s="642">
        <f>C8*'5. RWA'!$C$13</f>
        <v>9760388.2098054495</v>
      </c>
      <c r="F8" s="640"/>
      <c r="H8" s="749"/>
      <c r="I8" s="749"/>
    </row>
    <row r="9" spans="1:9" s="204" customFormat="1">
      <c r="A9" s="198" t="s">
        <v>355</v>
      </c>
      <c r="B9" s="199" t="s">
        <v>356</v>
      </c>
      <c r="C9" s="224">
        <v>0.08</v>
      </c>
      <c r="D9" s="642">
        <f>C9*'5. RWA'!$C$13</f>
        <v>13013850.946407266</v>
      </c>
      <c r="F9" s="640"/>
      <c r="H9" s="749"/>
      <c r="I9" s="749"/>
    </row>
    <row r="10" spans="1:9" s="204" customFormat="1">
      <c r="A10" s="195" t="s">
        <v>357</v>
      </c>
      <c r="B10" s="196" t="s">
        <v>358</v>
      </c>
      <c r="C10" s="225"/>
      <c r="D10" s="643"/>
      <c r="F10" s="640"/>
      <c r="H10" s="749"/>
      <c r="I10" s="749"/>
    </row>
    <row r="11" spans="1:9" s="205" customFormat="1">
      <c r="A11" s="200" t="s">
        <v>359</v>
      </c>
      <c r="B11" s="201" t="s">
        <v>996</v>
      </c>
      <c r="C11" s="226">
        <v>2.5000000000000001E-2</v>
      </c>
      <c r="D11" s="644">
        <f>C11*'5. RWA'!$C$13</f>
        <v>4066828.4207522706</v>
      </c>
      <c r="F11" s="641"/>
      <c r="H11" s="749"/>
      <c r="I11" s="749"/>
    </row>
    <row r="12" spans="1:9" s="205" customFormat="1">
      <c r="A12" s="200" t="s">
        <v>360</v>
      </c>
      <c r="B12" s="201" t="s">
        <v>361</v>
      </c>
      <c r="C12" s="226">
        <v>5.0000000000000001E-3</v>
      </c>
      <c r="D12" s="644">
        <f>C12*'5. RWA'!$C$13</f>
        <v>813365.68415045412</v>
      </c>
      <c r="F12" s="641"/>
      <c r="H12" s="749"/>
      <c r="I12" s="749"/>
    </row>
    <row r="13" spans="1:9" s="205" customFormat="1">
      <c r="A13" s="200" t="s">
        <v>362</v>
      </c>
      <c r="B13" s="201" t="s">
        <v>363</v>
      </c>
      <c r="C13" s="226">
        <v>0</v>
      </c>
      <c r="D13" s="644">
        <f>C13*'5. RWA'!$C$13</f>
        <v>0</v>
      </c>
      <c r="F13" s="641"/>
      <c r="H13" s="749"/>
      <c r="I13" s="749"/>
    </row>
    <row r="14" spans="1:9" s="204" customFormat="1">
      <c r="A14" s="195" t="s">
        <v>364</v>
      </c>
      <c r="B14" s="196" t="s">
        <v>408</v>
      </c>
      <c r="C14" s="227"/>
      <c r="D14" s="643"/>
      <c r="F14" s="640"/>
      <c r="H14" s="749"/>
      <c r="I14" s="749"/>
    </row>
    <row r="15" spans="1:9" s="204" customFormat="1">
      <c r="A15" s="215" t="s">
        <v>367</v>
      </c>
      <c r="B15" s="201" t="s">
        <v>409</v>
      </c>
      <c r="C15" s="226">
        <v>5.9546704455026279E-2</v>
      </c>
      <c r="D15" s="644">
        <v>9686649.201593468</v>
      </c>
      <c r="F15" s="640"/>
      <c r="H15" s="749"/>
      <c r="I15" s="749"/>
    </row>
    <row r="16" spans="1:9" s="204" customFormat="1">
      <c r="A16" s="215" t="s">
        <v>368</v>
      </c>
      <c r="B16" s="201" t="s">
        <v>370</v>
      </c>
      <c r="C16" s="226">
        <v>7.1799222210704713E-2</v>
      </c>
      <c r="D16" s="644">
        <v>11679804.698976064</v>
      </c>
      <c r="F16" s="640"/>
      <c r="H16" s="749"/>
      <c r="I16" s="749"/>
    </row>
    <row r="17" spans="1:9" s="204" customFormat="1">
      <c r="A17" s="215" t="s">
        <v>369</v>
      </c>
      <c r="B17" s="201" t="s">
        <v>406</v>
      </c>
      <c r="C17" s="226">
        <v>8.7920956099755282E-2</v>
      </c>
      <c r="D17" s="644">
        <v>14302377.721847899</v>
      </c>
      <c r="F17" s="640"/>
      <c r="H17" s="749"/>
      <c r="I17" s="749"/>
    </row>
    <row r="18" spans="1:9" s="29" customFormat="1">
      <c r="A18" s="795" t="s">
        <v>407</v>
      </c>
      <c r="B18" s="796"/>
      <c r="C18" s="228" t="s">
        <v>348</v>
      </c>
      <c r="D18" s="222" t="s">
        <v>349</v>
      </c>
      <c r="F18" s="639"/>
      <c r="H18" s="749"/>
      <c r="I18" s="749"/>
    </row>
    <row r="19" spans="1:9" s="204" customFormat="1">
      <c r="A19" s="202">
        <v>4</v>
      </c>
      <c r="B19" s="201" t="s">
        <v>22</v>
      </c>
      <c r="C19" s="226">
        <f>C7+C11+C12+C13+C15</f>
        <v>0.13454670445502628</v>
      </c>
      <c r="D19" s="642">
        <f>C19*'5. RWA'!$C$13</f>
        <v>21887134.463850282</v>
      </c>
      <c r="F19" s="640"/>
      <c r="H19" s="749"/>
      <c r="I19" s="749"/>
    </row>
    <row r="20" spans="1:9" s="204" customFormat="1">
      <c r="A20" s="202">
        <v>5</v>
      </c>
      <c r="B20" s="201" t="s">
        <v>75</v>
      </c>
      <c r="C20" s="226">
        <f>C8+C11+C12+C13+C16</f>
        <v>0.1617992222107047</v>
      </c>
      <c r="D20" s="642">
        <f>C20*'5. RWA'!$C$13</f>
        <v>26320387.013684236</v>
      </c>
      <c r="F20" s="640"/>
      <c r="H20" s="749"/>
      <c r="I20" s="749"/>
    </row>
    <row r="21" spans="1:9" s="204" customFormat="1" ht="14.4" thickBot="1">
      <c r="A21" s="206" t="s">
        <v>365</v>
      </c>
      <c r="B21" s="207" t="s">
        <v>74</v>
      </c>
      <c r="C21" s="229">
        <f>C9+C11+C12+C13+C17</f>
        <v>0.1979209560997553</v>
      </c>
      <c r="D21" s="645">
        <f>C21*'5. RWA'!$C$13</f>
        <v>32196422.773157891</v>
      </c>
      <c r="F21" s="640"/>
      <c r="H21" s="749"/>
      <c r="I21" s="749"/>
    </row>
    <row r="23" spans="1:9">
      <c r="B23" s="16"/>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B22" sqref="B22"/>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19" t="s">
        <v>97</v>
      </c>
      <c r="B1" s="11" t="str">
        <f>Info!C2</f>
        <v>სს სილქ ბანკი</v>
      </c>
    </row>
    <row r="2" spans="1:2">
      <c r="A2" s="519" t="s">
        <v>98</v>
      </c>
      <c r="B2" s="266">
        <f>'1. key ratios'!B2</f>
        <v>46022</v>
      </c>
    </row>
    <row r="3" spans="1:2">
      <c r="A3" s="520" t="s">
        <v>947</v>
      </c>
      <c r="B3" s="515" t="s">
        <v>918</v>
      </c>
    </row>
    <row r="4" spans="1:2" ht="15" thickBot="1"/>
    <row r="5" spans="1:2">
      <c r="A5" s="525"/>
      <c r="B5" s="526" t="s">
        <v>919</v>
      </c>
    </row>
    <row r="6" spans="1:2">
      <c r="A6" s="521" t="s">
        <v>920</v>
      </c>
      <c r="B6" s="527">
        <f>SUM(B7,B11)</f>
        <v>0</v>
      </c>
    </row>
    <row r="7" spans="1:2" ht="15.6">
      <c r="A7" s="521" t="s">
        <v>953</v>
      </c>
      <c r="B7" s="527">
        <f>SUM(B8:B10)</f>
        <v>0</v>
      </c>
    </row>
    <row r="8" spans="1:2">
      <c r="A8" s="522" t="s">
        <v>921</v>
      </c>
      <c r="B8" s="528">
        <v>0</v>
      </c>
    </row>
    <row r="9" spans="1:2">
      <c r="A9" s="522" t="s">
        <v>922</v>
      </c>
      <c r="B9" s="528">
        <f>'9. Capital'!C42</f>
        <v>0</v>
      </c>
    </row>
    <row r="10" spans="1:2">
      <c r="A10" s="522" t="s">
        <v>923</v>
      </c>
      <c r="B10" s="528">
        <v>0</v>
      </c>
    </row>
    <row r="11" spans="1:2">
      <c r="A11" s="521" t="s">
        <v>924</v>
      </c>
      <c r="B11" s="527">
        <f>SUM(B12:B13)</f>
        <v>0</v>
      </c>
    </row>
    <row r="12" spans="1:2" ht="15.6">
      <c r="A12" s="522" t="s">
        <v>954</v>
      </c>
      <c r="B12" s="528"/>
    </row>
    <row r="13" spans="1:2" ht="15.6">
      <c r="A13" s="522" t="s">
        <v>955</v>
      </c>
      <c r="B13" s="528"/>
    </row>
    <row r="14" spans="1:2">
      <c r="A14" s="521" t="s">
        <v>925</v>
      </c>
      <c r="B14" s="527">
        <f>SUM(B15:B16)</f>
        <v>0</v>
      </c>
    </row>
    <row r="15" spans="1:2">
      <c r="A15" s="523" t="s">
        <v>926</v>
      </c>
      <c r="B15" s="528"/>
    </row>
    <row r="16" spans="1:2">
      <c r="A16" s="523" t="s">
        <v>74</v>
      </c>
      <c r="B16" s="528">
        <f>B7</f>
        <v>0</v>
      </c>
    </row>
    <row r="17" spans="1:5">
      <c r="A17" s="521" t="s">
        <v>927</v>
      </c>
      <c r="B17" s="527"/>
    </row>
    <row r="18" spans="1:5">
      <c r="A18" s="523" t="s">
        <v>928</v>
      </c>
      <c r="B18" s="528">
        <v>0</v>
      </c>
    </row>
    <row r="19" spans="1:5">
      <c r="A19" s="523" t="s">
        <v>929</v>
      </c>
      <c r="B19" s="528">
        <f>'15.1. LR'!C36</f>
        <v>0</v>
      </c>
    </row>
    <row r="20" spans="1:5">
      <c r="A20" s="521" t="s">
        <v>930</v>
      </c>
      <c r="B20" s="527"/>
    </row>
    <row r="21" spans="1:5">
      <c r="A21" s="524" t="s">
        <v>931</v>
      </c>
      <c r="B21" s="529">
        <f>IFERROR(B6/B18,0)</f>
        <v>0</v>
      </c>
    </row>
    <row r="22" spans="1:5">
      <c r="A22" s="524" t="s">
        <v>932</v>
      </c>
      <c r="B22" s="529">
        <f>IFERROR(B6/B19,0)</f>
        <v>0</v>
      </c>
    </row>
    <row r="23" spans="1:5" ht="15" thickBot="1">
      <c r="A23" s="530" t="s">
        <v>933</v>
      </c>
      <c r="B23" s="531">
        <f>IFERROR(B6/B14,0)</f>
        <v>0</v>
      </c>
    </row>
    <row r="24" spans="1:5" ht="16.5" customHeight="1">
      <c r="A24" s="518" t="s">
        <v>956</v>
      </c>
      <c r="B24" s="516"/>
      <c r="C24" s="516"/>
      <c r="D24" s="516"/>
      <c r="E24" s="516"/>
    </row>
    <row r="25" spans="1:5" ht="25.5" customHeight="1">
      <c r="A25" s="518" t="s">
        <v>957</v>
      </c>
    </row>
    <row r="26" spans="1:5" ht="57" customHeight="1">
      <c r="A26" s="518" t="s">
        <v>958</v>
      </c>
    </row>
    <row r="27" spans="1:5">
      <c r="A27" s="517"/>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topLeftCell="C1" zoomScaleNormal="100" workbookViewId="0">
      <selection activeCell="L20" sqref="L20"/>
    </sheetView>
  </sheetViews>
  <sheetFormatPr defaultRowHeight="14.4"/>
  <cols>
    <col min="1" max="1" width="82" customWidth="1"/>
    <col min="2" max="2" width="28.109375" bestFit="1" customWidth="1"/>
    <col min="3" max="3" width="28.21875" customWidth="1"/>
    <col min="4" max="6" width="28.109375" customWidth="1"/>
  </cols>
  <sheetData>
    <row r="1" spans="1:6">
      <c r="A1" s="519" t="s">
        <v>97</v>
      </c>
      <c r="B1" s="11" t="str">
        <f>Info!C2</f>
        <v>სს სილქ ბანკი</v>
      </c>
      <c r="C1" s="1"/>
    </row>
    <row r="2" spans="1:6">
      <c r="A2" s="519" t="s">
        <v>98</v>
      </c>
      <c r="B2" s="266">
        <f>'1. key ratios'!B2</f>
        <v>46022</v>
      </c>
      <c r="C2" s="1"/>
    </row>
    <row r="3" spans="1:6">
      <c r="A3" s="520" t="s">
        <v>948</v>
      </c>
      <c r="B3" s="515" t="s">
        <v>918</v>
      </c>
      <c r="C3" s="1"/>
    </row>
    <row r="5" spans="1:6">
      <c r="A5" s="517"/>
    </row>
    <row r="6" spans="1:6" ht="15" thickBot="1">
      <c r="A6" s="532"/>
      <c r="B6" s="532"/>
      <c r="C6" s="532"/>
      <c r="D6" s="532"/>
      <c r="E6" s="532"/>
      <c r="F6" s="532"/>
    </row>
    <row r="7" spans="1:6">
      <c r="A7" s="797"/>
      <c r="B7" s="799" t="s">
        <v>934</v>
      </c>
      <c r="C7" s="799"/>
      <c r="D7" s="799"/>
      <c r="E7" s="799"/>
      <c r="F7" s="800" t="s">
        <v>935</v>
      </c>
    </row>
    <row r="8" spans="1:6" ht="27.6">
      <c r="A8" s="798"/>
      <c r="B8" s="533" t="s">
        <v>936</v>
      </c>
      <c r="C8" s="533" t="s">
        <v>937</v>
      </c>
      <c r="D8" s="533" t="s">
        <v>938</v>
      </c>
      <c r="E8" s="533" t="s">
        <v>939</v>
      </c>
      <c r="F8" s="801"/>
    </row>
    <row r="9" spans="1:6">
      <c r="A9" s="534" t="s">
        <v>940</v>
      </c>
      <c r="B9" s="535">
        <f>B13+B17</f>
        <v>0</v>
      </c>
      <c r="C9" s="535">
        <f t="shared" ref="C9:E9" si="0">C13+C17</f>
        <v>0</v>
      </c>
      <c r="D9" s="535">
        <f t="shared" si="0"/>
        <v>0</v>
      </c>
      <c r="E9" s="535">
        <f t="shared" si="0"/>
        <v>0</v>
      </c>
      <c r="F9" s="536">
        <f>F13+F17</f>
        <v>0</v>
      </c>
    </row>
    <row r="10" spans="1:6">
      <c r="A10" s="537" t="s">
        <v>941</v>
      </c>
      <c r="B10" s="538">
        <f t="shared" ref="B10:E12" si="1">B14+B18</f>
        <v>0</v>
      </c>
      <c r="C10" s="538">
        <f t="shared" si="1"/>
        <v>0</v>
      </c>
      <c r="D10" s="538">
        <f t="shared" si="1"/>
        <v>0</v>
      </c>
      <c r="E10" s="538">
        <f t="shared" si="1"/>
        <v>0</v>
      </c>
      <c r="F10" s="536">
        <f>SUM(B10:E10)</f>
        <v>0</v>
      </c>
    </row>
    <row r="11" spans="1:6">
      <c r="A11" s="537" t="s">
        <v>942</v>
      </c>
      <c r="B11" s="538">
        <f t="shared" si="1"/>
        <v>0</v>
      </c>
      <c r="C11" s="538">
        <f t="shared" si="1"/>
        <v>0</v>
      </c>
      <c r="D11" s="538">
        <f t="shared" si="1"/>
        <v>0</v>
      </c>
      <c r="E11" s="538">
        <f t="shared" si="1"/>
        <v>0</v>
      </c>
      <c r="F11" s="536">
        <f t="shared" ref="F11:F12" si="2">SUM(B11:E11)</f>
        <v>0</v>
      </c>
    </row>
    <row r="12" spans="1:6">
      <c r="A12" s="539" t="s">
        <v>943</v>
      </c>
      <c r="B12" s="538">
        <f t="shared" si="1"/>
        <v>0</v>
      </c>
      <c r="C12" s="538">
        <f t="shared" si="1"/>
        <v>0</v>
      </c>
      <c r="D12" s="538">
        <f t="shared" si="1"/>
        <v>0</v>
      </c>
      <c r="E12" s="538">
        <f t="shared" si="1"/>
        <v>0</v>
      </c>
      <c r="F12" s="536">
        <f t="shared" si="2"/>
        <v>0</v>
      </c>
    </row>
    <row r="13" spans="1:6">
      <c r="A13" s="540" t="s">
        <v>944</v>
      </c>
      <c r="B13" s="541"/>
      <c r="C13" s="541"/>
      <c r="D13" s="541"/>
      <c r="E13" s="541"/>
      <c r="F13" s="542"/>
    </row>
    <row r="14" spans="1:6">
      <c r="A14" s="537" t="s">
        <v>941</v>
      </c>
      <c r="B14" s="543"/>
      <c r="C14" s="543"/>
      <c r="D14" s="543"/>
      <c r="E14" s="543"/>
      <c r="F14" s="544"/>
    </row>
    <row r="15" spans="1:6">
      <c r="A15" s="537" t="s">
        <v>942</v>
      </c>
      <c r="B15" s="543"/>
      <c r="C15" s="543"/>
      <c r="D15" s="543"/>
      <c r="E15" s="543"/>
      <c r="F15" s="544"/>
    </row>
    <row r="16" spans="1:6">
      <c r="A16" s="539" t="s">
        <v>943</v>
      </c>
      <c r="B16" s="543"/>
      <c r="C16" s="543"/>
      <c r="D16" s="543"/>
      <c r="E16" s="543"/>
      <c r="F16" s="544"/>
    </row>
    <row r="17" spans="1:6">
      <c r="A17" s="540" t="s">
        <v>924</v>
      </c>
      <c r="B17" s="541"/>
      <c r="C17" s="541"/>
      <c r="D17" s="541"/>
      <c r="E17" s="541"/>
      <c r="F17" s="544"/>
    </row>
    <row r="18" spans="1:6">
      <c r="A18" s="537" t="s">
        <v>941</v>
      </c>
      <c r="B18" s="543"/>
      <c r="C18" s="543"/>
      <c r="D18" s="543"/>
      <c r="E18" s="543"/>
      <c r="F18" s="544"/>
    </row>
    <row r="19" spans="1:6">
      <c r="A19" s="537" t="s">
        <v>942</v>
      </c>
      <c r="B19" s="543"/>
      <c r="C19" s="543"/>
      <c r="D19" s="543"/>
      <c r="E19" s="543"/>
      <c r="F19" s="544"/>
    </row>
    <row r="20" spans="1:6" ht="15" thickBot="1">
      <c r="A20" s="545" t="s">
        <v>943</v>
      </c>
      <c r="B20" s="546"/>
      <c r="C20" s="546"/>
      <c r="D20" s="546"/>
      <c r="E20" s="546"/>
      <c r="F20" s="547"/>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I68"/>
  <sheetViews>
    <sheetView zoomScaleNormal="100" workbookViewId="0">
      <pane xSplit="1" ySplit="5" topLeftCell="B13" activePane="bottomRight" state="frozen"/>
      <selection pane="topRight" activeCell="B1" sqref="B1"/>
      <selection pane="bottomLeft" activeCell="A5" sqref="A5"/>
      <selection pane="bottomRight" activeCell="D26" sqref="D26"/>
    </sheetView>
  </sheetViews>
  <sheetFormatPr defaultRowHeight="14.4"/>
  <cols>
    <col min="1" max="1" width="10.77734375" style="30" customWidth="1"/>
    <col min="2" max="2" width="91.77734375" style="30" customWidth="1"/>
    <col min="3" max="3" width="53.21875" style="650" customWidth="1"/>
    <col min="4" max="4" width="32.21875" style="30" customWidth="1"/>
    <col min="5" max="5" width="9.44140625" customWidth="1"/>
    <col min="6" max="6" width="13.5546875" style="648" customWidth="1"/>
  </cols>
  <sheetData>
    <row r="1" spans="1:9">
      <c r="A1" s="12" t="s">
        <v>97</v>
      </c>
      <c r="B1" s="13" t="str">
        <f>Info!C2</f>
        <v>სს სილქ ბანკი</v>
      </c>
      <c r="E1" s="1"/>
      <c r="F1" s="646"/>
    </row>
    <row r="2" spans="1:9" s="12" customFormat="1" ht="15.75" customHeight="1">
      <c r="A2" s="12" t="s">
        <v>98</v>
      </c>
      <c r="B2" s="605">
        <f>'1. key ratios'!B2</f>
        <v>46022</v>
      </c>
      <c r="C2" s="651"/>
      <c r="F2" s="647"/>
    </row>
    <row r="3" spans="1:9" s="12" customFormat="1" ht="15.75" customHeight="1">
      <c r="A3" s="18"/>
      <c r="C3" s="651"/>
      <c r="F3" s="647"/>
    </row>
    <row r="4" spans="1:9" s="12" customFormat="1" ht="15.75" customHeight="1" thickBot="1">
      <c r="A4" s="12" t="s">
        <v>247</v>
      </c>
      <c r="B4" s="108" t="s">
        <v>161</v>
      </c>
      <c r="C4" s="651"/>
      <c r="D4" s="110" t="s">
        <v>76</v>
      </c>
      <c r="F4" s="647"/>
    </row>
    <row r="5" spans="1:9" ht="27.6">
      <c r="A5" s="76" t="s">
        <v>25</v>
      </c>
      <c r="B5" s="77" t="s">
        <v>133</v>
      </c>
      <c r="C5" s="652" t="s">
        <v>825</v>
      </c>
      <c r="D5" s="109" t="s">
        <v>162</v>
      </c>
    </row>
    <row r="6" spans="1:9">
      <c r="A6" s="363">
        <v>1</v>
      </c>
      <c r="B6" s="324" t="s">
        <v>810</v>
      </c>
      <c r="C6" s="653">
        <f>SUM(C7:C9)</f>
        <v>43057367.300000004</v>
      </c>
      <c r="D6" s="71"/>
      <c r="E6" s="4"/>
      <c r="H6" s="649"/>
      <c r="I6" s="745"/>
    </row>
    <row r="7" spans="1:9">
      <c r="A7" s="363">
        <v>1.1000000000000001</v>
      </c>
      <c r="B7" s="325" t="s">
        <v>85</v>
      </c>
      <c r="C7" s="654">
        <v>3363179.9600000037</v>
      </c>
      <c r="D7" s="72"/>
      <c r="E7" s="4"/>
      <c r="H7" s="649"/>
      <c r="I7" s="745"/>
    </row>
    <row r="8" spans="1:9">
      <c r="A8" s="363">
        <v>1.2</v>
      </c>
      <c r="B8" s="325" t="s">
        <v>86</v>
      </c>
      <c r="C8" s="654">
        <v>3088121.8199999798</v>
      </c>
      <c r="D8" s="72"/>
      <c r="E8" s="4"/>
      <c r="H8" s="649"/>
      <c r="I8" s="745"/>
    </row>
    <row r="9" spans="1:9">
      <c r="A9" s="363">
        <v>1.3</v>
      </c>
      <c r="B9" s="325" t="s">
        <v>87</v>
      </c>
      <c r="C9" s="654">
        <v>36606065.520000018</v>
      </c>
      <c r="D9" s="72"/>
      <c r="E9" s="4"/>
      <c r="H9" s="649"/>
      <c r="I9" s="745"/>
    </row>
    <row r="10" spans="1:9">
      <c r="A10" s="363">
        <v>2</v>
      </c>
      <c r="B10" s="326" t="s">
        <v>697</v>
      </c>
      <c r="C10" s="655">
        <v>233104.89982912201</v>
      </c>
      <c r="D10" s="72"/>
      <c r="E10" s="4"/>
      <c r="H10" s="649"/>
      <c r="I10" s="745"/>
    </row>
    <row r="11" spans="1:9">
      <c r="A11" s="363">
        <v>2.1</v>
      </c>
      <c r="B11" s="327" t="s">
        <v>698</v>
      </c>
      <c r="C11" s="656">
        <v>233104.89982912201</v>
      </c>
      <c r="D11" s="73"/>
      <c r="E11" s="5"/>
      <c r="H11" s="649"/>
      <c r="I11" s="745"/>
    </row>
    <row r="12" spans="1:9" ht="23.55" customHeight="1">
      <c r="A12" s="363">
        <v>3</v>
      </c>
      <c r="B12" s="328" t="s">
        <v>699</v>
      </c>
      <c r="C12" s="657">
        <v>0</v>
      </c>
      <c r="D12" s="73"/>
      <c r="E12" s="5"/>
      <c r="H12" s="649"/>
      <c r="I12" s="745"/>
    </row>
    <row r="13" spans="1:9" ht="22.95" customHeight="1">
      <c r="A13" s="363">
        <v>4</v>
      </c>
      <c r="B13" s="329" t="s">
        <v>700</v>
      </c>
      <c r="C13" s="657">
        <v>0</v>
      </c>
      <c r="D13" s="73"/>
      <c r="E13" s="5"/>
      <c r="H13" s="649"/>
      <c r="I13" s="745"/>
    </row>
    <row r="14" spans="1:9">
      <c r="A14" s="363">
        <v>5</v>
      </c>
      <c r="B14" s="329" t="s">
        <v>701</v>
      </c>
      <c r="C14" s="657">
        <f>SUM(C15:C17)</f>
        <v>20000</v>
      </c>
      <c r="D14" s="73"/>
      <c r="E14" s="5"/>
      <c r="H14" s="649"/>
      <c r="I14" s="745"/>
    </row>
    <row r="15" spans="1:9">
      <c r="A15" s="363">
        <v>5.0999999999999996</v>
      </c>
      <c r="B15" s="330" t="s">
        <v>702</v>
      </c>
      <c r="C15" s="654">
        <v>20000</v>
      </c>
      <c r="D15" s="73"/>
      <c r="E15" s="4"/>
      <c r="H15" s="649"/>
      <c r="I15" s="745"/>
    </row>
    <row r="16" spans="1:9">
      <c r="A16" s="363">
        <v>5.2</v>
      </c>
      <c r="B16" s="330" t="s">
        <v>537</v>
      </c>
      <c r="C16" s="654"/>
      <c r="D16" s="72">
        <v>0</v>
      </c>
      <c r="E16" s="4"/>
      <c r="H16" s="649"/>
      <c r="I16" s="745"/>
    </row>
    <row r="17" spans="1:9">
      <c r="A17" s="363">
        <v>5.3</v>
      </c>
      <c r="B17" s="330" t="s">
        <v>703</v>
      </c>
      <c r="C17" s="654"/>
      <c r="D17" s="72">
        <v>0</v>
      </c>
      <c r="E17" s="4"/>
      <c r="H17" s="649"/>
      <c r="I17" s="745"/>
    </row>
    <row r="18" spans="1:9">
      <c r="A18" s="363">
        <v>6</v>
      </c>
      <c r="B18" s="328" t="s">
        <v>704</v>
      </c>
      <c r="C18" s="655">
        <f>SUM(C19:C20)</f>
        <v>137285618.63046324</v>
      </c>
      <c r="D18" s="72"/>
      <c r="E18" s="4"/>
      <c r="H18" s="649"/>
      <c r="I18" s="745"/>
    </row>
    <row r="19" spans="1:9">
      <c r="A19" s="363">
        <v>6.1</v>
      </c>
      <c r="B19" s="330" t="s">
        <v>537</v>
      </c>
      <c r="C19" s="656">
        <v>17318833.339297052</v>
      </c>
      <c r="D19" s="72"/>
      <c r="E19" s="4"/>
      <c r="H19" s="649"/>
      <c r="I19" s="745"/>
    </row>
    <row r="20" spans="1:9">
      <c r="A20" s="363">
        <v>6.2</v>
      </c>
      <c r="B20" s="330" t="s">
        <v>703</v>
      </c>
      <c r="C20" s="656">
        <v>119966785.29116619</v>
      </c>
      <c r="D20" s="72"/>
      <c r="E20" s="4"/>
      <c r="H20" s="649"/>
      <c r="I20" s="745"/>
    </row>
    <row r="21" spans="1:9">
      <c r="A21" s="363">
        <v>7</v>
      </c>
      <c r="B21" s="331" t="s">
        <v>705</v>
      </c>
      <c r="C21" s="657"/>
      <c r="D21" s="72"/>
      <c r="E21" s="4"/>
      <c r="H21" s="649"/>
      <c r="I21" s="745"/>
    </row>
    <row r="22" spans="1:9">
      <c r="A22" s="363">
        <v>8</v>
      </c>
      <c r="B22" s="332" t="s">
        <v>706</v>
      </c>
      <c r="C22" s="655">
        <v>3310642.3411031798</v>
      </c>
      <c r="D22" s="72"/>
      <c r="E22" s="4"/>
      <c r="H22" s="649"/>
      <c r="I22" s="745"/>
    </row>
    <row r="23" spans="1:9">
      <c r="A23" s="363">
        <v>9</v>
      </c>
      <c r="B23" s="329" t="s">
        <v>707</v>
      </c>
      <c r="C23" s="655">
        <f>SUM(C24:C25)</f>
        <v>17418769.6447763</v>
      </c>
      <c r="D23" s="390"/>
      <c r="E23" s="4"/>
      <c r="H23" s="649"/>
      <c r="I23" s="745"/>
    </row>
    <row r="24" spans="1:9">
      <c r="A24" s="363">
        <v>9.1</v>
      </c>
      <c r="B24" s="333" t="s">
        <v>708</v>
      </c>
      <c r="C24" s="658">
        <v>17418769.6447763</v>
      </c>
      <c r="D24" s="74"/>
      <c r="E24" s="4"/>
      <c r="H24" s="649"/>
      <c r="I24" s="745"/>
    </row>
    <row r="25" spans="1:9">
      <c r="A25" s="363">
        <v>9.1999999999999993</v>
      </c>
      <c r="B25" s="333" t="s">
        <v>709</v>
      </c>
      <c r="C25" s="659"/>
      <c r="D25" s="389"/>
      <c r="E25" s="3"/>
      <c r="H25" s="649"/>
      <c r="I25" s="745"/>
    </row>
    <row r="26" spans="1:9">
      <c r="A26" s="363">
        <v>10</v>
      </c>
      <c r="B26" s="329" t="s">
        <v>36</v>
      </c>
      <c r="C26" s="660">
        <f>SUM(C27:C28)</f>
        <v>11550286.32</v>
      </c>
      <c r="D26" s="512" t="s">
        <v>902</v>
      </c>
      <c r="E26" s="4"/>
      <c r="H26" s="649"/>
      <c r="I26" s="745"/>
    </row>
    <row r="27" spans="1:9">
      <c r="A27" s="363">
        <v>10.1</v>
      </c>
      <c r="B27" s="333" t="s">
        <v>710</v>
      </c>
      <c r="C27" s="654"/>
      <c r="D27" s="72"/>
      <c r="E27" s="4"/>
      <c r="H27" s="649"/>
      <c r="I27" s="745"/>
    </row>
    <row r="28" spans="1:9">
      <c r="A28" s="363">
        <v>10.199999999999999</v>
      </c>
      <c r="B28" s="333" t="s">
        <v>711</v>
      </c>
      <c r="C28" s="654">
        <v>11550286.32</v>
      </c>
      <c r="D28" s="72"/>
      <c r="E28" s="4"/>
      <c r="H28" s="649"/>
      <c r="I28" s="745"/>
    </row>
    <row r="29" spans="1:9">
      <c r="A29" s="363">
        <v>11</v>
      </c>
      <c r="B29" s="329" t="s">
        <v>712</v>
      </c>
      <c r="C29" s="655">
        <f>SUM(C30:C31)</f>
        <v>2918433.1704635108</v>
      </c>
      <c r="D29" s="72"/>
      <c r="E29" s="4"/>
      <c r="H29" s="649"/>
      <c r="I29" s="745"/>
    </row>
    <row r="30" spans="1:9">
      <c r="A30" s="363">
        <v>11.1</v>
      </c>
      <c r="B30" s="333" t="s">
        <v>713</v>
      </c>
      <c r="C30" s="654">
        <v>45248.5</v>
      </c>
      <c r="D30" s="72"/>
      <c r="E30" s="4"/>
      <c r="H30" s="649"/>
      <c r="I30" s="745"/>
    </row>
    <row r="31" spans="1:9">
      <c r="A31" s="363">
        <v>11.2</v>
      </c>
      <c r="B31" s="333" t="s">
        <v>714</v>
      </c>
      <c r="C31" s="654">
        <v>2873184.6704635108</v>
      </c>
      <c r="D31" s="72" t="s">
        <v>1035</v>
      </c>
      <c r="E31" s="4"/>
      <c r="H31" s="649"/>
      <c r="I31" s="745"/>
    </row>
    <row r="32" spans="1:9">
      <c r="A32" s="363">
        <v>13</v>
      </c>
      <c r="B32" s="329" t="s">
        <v>88</v>
      </c>
      <c r="C32" s="655">
        <v>3202667.2199999993</v>
      </c>
      <c r="D32" s="72"/>
      <c r="E32" s="4"/>
      <c r="H32" s="649"/>
      <c r="I32" s="745"/>
    </row>
    <row r="33" spans="1:9">
      <c r="A33" s="363">
        <v>13.1</v>
      </c>
      <c r="B33" s="334" t="s">
        <v>715</v>
      </c>
      <c r="C33" s="654"/>
      <c r="D33" s="72"/>
      <c r="E33" s="4"/>
      <c r="H33" s="649"/>
      <c r="I33" s="745"/>
    </row>
    <row r="34" spans="1:9">
      <c r="A34" s="363">
        <v>13.2</v>
      </c>
      <c r="B34" s="334" t="s">
        <v>716</v>
      </c>
      <c r="C34" s="658"/>
      <c r="D34" s="74"/>
      <c r="E34" s="4"/>
      <c r="H34" s="649"/>
      <c r="I34" s="745"/>
    </row>
    <row r="35" spans="1:9">
      <c r="A35" s="363">
        <v>14</v>
      </c>
      <c r="B35" s="335" t="s">
        <v>717</v>
      </c>
      <c r="C35" s="661">
        <f>SUM(C6,C10,C12,C13,C14,C18,C21,C22,C23,C26,C29,C32)</f>
        <v>218996889.52663532</v>
      </c>
      <c r="D35" s="74"/>
      <c r="E35" s="4"/>
      <c r="H35" s="649"/>
      <c r="I35" s="745"/>
    </row>
    <row r="36" spans="1:9">
      <c r="A36" s="363"/>
      <c r="B36" s="336" t="s">
        <v>93</v>
      </c>
      <c r="C36" s="662"/>
      <c r="D36" s="75"/>
      <c r="E36" s="4"/>
      <c r="H36" s="649"/>
      <c r="I36" s="745"/>
    </row>
    <row r="37" spans="1:9">
      <c r="A37" s="363">
        <v>15</v>
      </c>
      <c r="B37" s="337" t="s">
        <v>718</v>
      </c>
      <c r="C37" s="659"/>
      <c r="D37" s="389"/>
      <c r="E37" s="3"/>
      <c r="H37" s="649"/>
      <c r="I37" s="745"/>
    </row>
    <row r="38" spans="1:9">
      <c r="A38" s="363">
        <v>15.1</v>
      </c>
      <c r="B38" s="338" t="s">
        <v>698</v>
      </c>
      <c r="C38" s="654"/>
      <c r="D38" s="72"/>
      <c r="E38" s="4"/>
      <c r="H38" s="649"/>
      <c r="I38" s="745"/>
    </row>
    <row r="39" spans="1:9" ht="20.399999999999999">
      <c r="A39" s="363">
        <v>16</v>
      </c>
      <c r="B39" s="331" t="s">
        <v>719</v>
      </c>
      <c r="C39" s="655"/>
      <c r="D39" s="72"/>
      <c r="E39" s="4"/>
      <c r="H39" s="649"/>
      <c r="I39" s="745"/>
    </row>
    <row r="40" spans="1:9">
      <c r="A40" s="363">
        <v>17</v>
      </c>
      <c r="B40" s="331" t="s">
        <v>720</v>
      </c>
      <c r="C40" s="655">
        <f>SUM(C41:C44)</f>
        <v>142120303.17397261</v>
      </c>
      <c r="D40" s="72"/>
      <c r="E40" s="4"/>
      <c r="H40" s="649"/>
      <c r="I40" s="745"/>
    </row>
    <row r="41" spans="1:9">
      <c r="A41" s="363">
        <v>17.100000000000001</v>
      </c>
      <c r="B41" s="339" t="s">
        <v>721</v>
      </c>
      <c r="C41" s="654">
        <v>141610562.83878979</v>
      </c>
      <c r="D41" s="72"/>
      <c r="E41" s="4"/>
      <c r="H41" s="649"/>
      <c r="I41" s="745"/>
    </row>
    <row r="42" spans="1:9">
      <c r="A42" s="381">
        <v>17.2</v>
      </c>
      <c r="B42" s="382" t="s">
        <v>89</v>
      </c>
      <c r="C42" s="658"/>
      <c r="D42" s="74"/>
      <c r="E42" s="4"/>
      <c r="H42" s="649"/>
      <c r="I42" s="745"/>
    </row>
    <row r="43" spans="1:9">
      <c r="A43" s="363">
        <v>17.3</v>
      </c>
      <c r="B43" s="383" t="s">
        <v>722</v>
      </c>
      <c r="C43" s="663"/>
      <c r="D43" s="384"/>
      <c r="E43" s="4"/>
      <c r="H43" s="649"/>
      <c r="I43" s="745"/>
    </row>
    <row r="44" spans="1:9">
      <c r="A44" s="363">
        <v>17.399999999999999</v>
      </c>
      <c r="B44" s="383" t="s">
        <v>723</v>
      </c>
      <c r="C44" s="663">
        <v>509740.33518280694</v>
      </c>
      <c r="D44" s="384"/>
      <c r="E44" s="4"/>
      <c r="H44" s="649"/>
      <c r="I44" s="745"/>
    </row>
    <row r="45" spans="1:9">
      <c r="A45" s="363">
        <v>18</v>
      </c>
      <c r="B45" s="347" t="s">
        <v>724</v>
      </c>
      <c r="C45" s="664">
        <v>95668.549291500924</v>
      </c>
      <c r="D45" s="384"/>
      <c r="E45" s="3"/>
      <c r="H45" s="649"/>
      <c r="I45" s="745"/>
    </row>
    <row r="46" spans="1:9">
      <c r="A46" s="363">
        <v>19</v>
      </c>
      <c r="B46" s="347" t="s">
        <v>725</v>
      </c>
      <c r="C46" s="664">
        <f>SUM(C47:C48)</f>
        <v>0</v>
      </c>
      <c r="D46" s="385"/>
      <c r="H46" s="649"/>
      <c r="I46" s="745"/>
    </row>
    <row r="47" spans="1:9">
      <c r="A47" s="363">
        <v>19.100000000000001</v>
      </c>
      <c r="B47" s="386" t="s">
        <v>726</v>
      </c>
      <c r="C47" s="663"/>
      <c r="D47" s="385"/>
      <c r="H47" s="649"/>
      <c r="I47" s="745"/>
    </row>
    <row r="48" spans="1:9">
      <c r="A48" s="363">
        <v>19.2</v>
      </c>
      <c r="B48" s="386" t="s">
        <v>727</v>
      </c>
      <c r="C48" s="663"/>
      <c r="D48" s="385"/>
      <c r="H48" s="649"/>
      <c r="I48" s="745"/>
    </row>
    <row r="49" spans="1:9">
      <c r="A49" s="363">
        <v>20</v>
      </c>
      <c r="B49" s="343" t="s">
        <v>90</v>
      </c>
      <c r="C49" s="664">
        <v>18872936.697254922</v>
      </c>
      <c r="D49" s="385" t="s">
        <v>1039</v>
      </c>
      <c r="H49" s="649"/>
      <c r="I49" s="745"/>
    </row>
    <row r="50" spans="1:9">
      <c r="A50" s="363">
        <v>21</v>
      </c>
      <c r="B50" s="344" t="s">
        <v>78</v>
      </c>
      <c r="C50" s="664">
        <v>2046689.5692837872</v>
      </c>
      <c r="D50" s="385"/>
      <c r="H50" s="649"/>
      <c r="I50" s="745"/>
    </row>
    <row r="51" spans="1:9">
      <c r="A51" s="363">
        <v>21.1</v>
      </c>
      <c r="B51" s="340" t="s">
        <v>728</v>
      </c>
      <c r="C51" s="663"/>
      <c r="D51" s="385"/>
      <c r="H51" s="649"/>
      <c r="I51" s="745"/>
    </row>
    <row r="52" spans="1:9">
      <c r="A52" s="363">
        <v>22</v>
      </c>
      <c r="B52" s="343" t="s">
        <v>729</v>
      </c>
      <c r="C52" s="664">
        <f>SUM(C37,C39,C40,C45,C46,C49,C50)</f>
        <v>163135597.98980281</v>
      </c>
      <c r="D52" s="385"/>
      <c r="H52" s="649"/>
      <c r="I52" s="745"/>
    </row>
    <row r="53" spans="1:9">
      <c r="A53" s="363"/>
      <c r="B53" s="345" t="s">
        <v>730</v>
      </c>
      <c r="C53" s="663"/>
      <c r="D53" s="385"/>
      <c r="H53" s="649"/>
      <c r="I53" s="745"/>
    </row>
    <row r="54" spans="1:9">
      <c r="A54" s="363">
        <v>23</v>
      </c>
      <c r="B54" s="343" t="s">
        <v>94</v>
      </c>
      <c r="C54" s="664">
        <v>104746400</v>
      </c>
      <c r="D54" s="385" t="s">
        <v>1038</v>
      </c>
      <c r="H54" s="649"/>
      <c r="I54" s="745"/>
    </row>
    <row r="55" spans="1:9">
      <c r="A55" s="363">
        <v>24</v>
      </c>
      <c r="B55" s="343" t="s">
        <v>731</v>
      </c>
      <c r="C55" s="664"/>
      <c r="D55" s="385"/>
      <c r="H55" s="649"/>
      <c r="I55" s="745"/>
    </row>
    <row r="56" spans="1:9">
      <c r="A56" s="363">
        <v>25</v>
      </c>
      <c r="B56" s="343" t="s">
        <v>91</v>
      </c>
      <c r="C56" s="664"/>
      <c r="D56" s="385"/>
      <c r="H56" s="649"/>
      <c r="I56" s="745"/>
    </row>
    <row r="57" spans="1:9">
      <c r="A57" s="363">
        <v>26</v>
      </c>
      <c r="B57" s="347" t="s">
        <v>732</v>
      </c>
      <c r="C57" s="664"/>
      <c r="D57" s="385"/>
      <c r="H57" s="649"/>
      <c r="I57" s="745"/>
    </row>
    <row r="58" spans="1:9">
      <c r="A58" s="363">
        <v>27</v>
      </c>
      <c r="B58" s="347" t="s">
        <v>733</v>
      </c>
      <c r="C58" s="664">
        <f>SUM(C59:C60)</f>
        <v>0</v>
      </c>
      <c r="D58" s="385"/>
      <c r="H58" s="649"/>
      <c r="I58" s="745"/>
    </row>
    <row r="59" spans="1:9">
      <c r="A59" s="363">
        <v>27.1</v>
      </c>
      <c r="B59" s="386" t="s">
        <v>734</v>
      </c>
      <c r="C59" s="663"/>
      <c r="D59" s="385"/>
      <c r="H59" s="649"/>
      <c r="I59" s="745"/>
    </row>
    <row r="60" spans="1:9">
      <c r="A60" s="363">
        <v>27.2</v>
      </c>
      <c r="B60" s="383" t="s">
        <v>735</v>
      </c>
      <c r="C60" s="663"/>
      <c r="D60" s="385"/>
      <c r="H60" s="649"/>
      <c r="I60" s="745"/>
    </row>
    <row r="61" spans="1:9">
      <c r="A61" s="363">
        <v>28</v>
      </c>
      <c r="B61" s="344" t="s">
        <v>736</v>
      </c>
      <c r="C61" s="664"/>
      <c r="D61" s="385"/>
      <c r="H61" s="649"/>
      <c r="I61" s="745"/>
    </row>
    <row r="62" spans="1:9">
      <c r="A62" s="363">
        <v>29</v>
      </c>
      <c r="B62" s="347" t="s">
        <v>737</v>
      </c>
      <c r="C62" s="664">
        <f>SUM(C63:C65)</f>
        <v>3662377.0166368578</v>
      </c>
      <c r="D62" s="385"/>
      <c r="H62" s="649"/>
      <c r="I62" s="745"/>
    </row>
    <row r="63" spans="1:9">
      <c r="A63" s="363">
        <v>29.1</v>
      </c>
      <c r="B63" s="387" t="s">
        <v>738</v>
      </c>
      <c r="C63" s="663">
        <v>3662377.0166368578</v>
      </c>
      <c r="D63" s="385"/>
      <c r="H63" s="649"/>
      <c r="I63" s="745"/>
    </row>
    <row r="64" spans="1:9" ht="24" customHeight="1">
      <c r="A64" s="363">
        <v>29.2</v>
      </c>
      <c r="B64" s="386" t="s">
        <v>739</v>
      </c>
      <c r="C64" s="663"/>
      <c r="D64" s="385"/>
      <c r="H64" s="649"/>
      <c r="I64" s="745"/>
    </row>
    <row r="65" spans="1:9" ht="22.05" customHeight="1">
      <c r="A65" s="363">
        <v>29.3</v>
      </c>
      <c r="B65" s="388" t="s">
        <v>740</v>
      </c>
      <c r="C65" s="663"/>
      <c r="D65" s="385"/>
      <c r="H65" s="649"/>
      <c r="I65" s="745"/>
    </row>
    <row r="66" spans="1:9">
      <c r="A66" s="363">
        <v>30</v>
      </c>
      <c r="B66" s="347" t="s">
        <v>92</v>
      </c>
      <c r="C66" s="664">
        <v>-52547485.313805103</v>
      </c>
      <c r="D66" s="385" t="s">
        <v>1036</v>
      </c>
      <c r="H66" s="649"/>
      <c r="I66" s="745"/>
    </row>
    <row r="67" spans="1:9">
      <c r="A67" s="363">
        <v>31</v>
      </c>
      <c r="B67" s="346" t="s">
        <v>741</v>
      </c>
      <c r="C67" s="664">
        <f>SUM(C54,C55,C56,C57,C58,C61,C62,C66)</f>
        <v>55861291.70283176</v>
      </c>
      <c r="D67" s="385"/>
      <c r="H67" s="649"/>
      <c r="I67" s="745"/>
    </row>
    <row r="68" spans="1:9">
      <c r="A68" s="363">
        <v>32</v>
      </c>
      <c r="B68" s="347" t="s">
        <v>742</v>
      </c>
      <c r="C68" s="664">
        <f>SUM(C52,C67)</f>
        <v>218996889.69263458</v>
      </c>
      <c r="D68" s="385"/>
      <c r="H68" s="649"/>
      <c r="I68" s="745"/>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55"/>
  <sheetViews>
    <sheetView zoomScaleNormal="100" workbookViewId="0">
      <pane xSplit="2" ySplit="7" topLeftCell="M8" activePane="bottomRight" state="frozen"/>
      <selection pane="topRight" activeCell="C1" sqref="C1"/>
      <selection pane="bottomLeft" activeCell="A8" sqref="A8"/>
      <selection pane="bottomRight" activeCell="R8" sqref="C8:R21"/>
    </sheetView>
  </sheetViews>
  <sheetFormatPr defaultColWidth="9.21875" defaultRowHeight="13.8"/>
  <cols>
    <col min="1" max="1" width="10.5546875" style="1" bestFit="1" customWidth="1"/>
    <col min="2" max="2" width="97" style="1" bestFit="1" customWidth="1"/>
    <col min="3" max="3" width="13.5546875" style="1" bestFit="1" customWidth="1"/>
    <col min="4" max="4" width="13.33203125" style="1" bestFit="1" customWidth="1"/>
    <col min="5" max="5" width="13.5546875" style="1" bestFit="1" customWidth="1"/>
    <col min="6" max="6" width="13.33203125" style="1" bestFit="1" customWidth="1"/>
    <col min="7" max="7" width="9.5546875" style="1" bestFit="1" customWidth="1"/>
    <col min="8" max="8" width="13.33203125" style="1" bestFit="1" customWidth="1"/>
    <col min="9" max="9" width="9.5546875" style="1" bestFit="1" customWidth="1"/>
    <col min="10" max="10" width="13.33203125" style="1" bestFit="1" customWidth="1"/>
    <col min="11" max="11" width="13.5546875" style="1" bestFit="1" customWidth="1"/>
    <col min="12" max="12" width="13.33203125" style="1" bestFit="1" customWidth="1"/>
    <col min="13" max="13" width="13.5546875" style="1" bestFit="1" customWidth="1"/>
    <col min="14" max="14" width="13.33203125" style="1" bestFit="1" customWidth="1"/>
    <col min="15" max="15" width="9.5546875" style="1" bestFit="1" customWidth="1"/>
    <col min="16" max="16" width="13.33203125" style="1" bestFit="1" customWidth="1"/>
    <col min="17" max="17" width="10" style="1" bestFit="1" customWidth="1"/>
    <col min="18" max="18" width="13.33203125" style="1" bestFit="1" customWidth="1"/>
    <col min="19" max="19" width="31.6640625" style="1" bestFit="1" customWidth="1"/>
    <col min="20" max="16384" width="9.21875" style="8"/>
  </cols>
  <sheetData>
    <row r="1" spans="1:19">
      <c r="A1" s="1" t="s">
        <v>97</v>
      </c>
      <c r="B1" s="1" t="str">
        <f>Info!C2</f>
        <v>სს სილქ ბანკი</v>
      </c>
    </row>
    <row r="2" spans="1:19">
      <c r="A2" s="1" t="s">
        <v>98</v>
      </c>
      <c r="B2" s="605">
        <f>'1. key ratios'!B2</f>
        <v>46022</v>
      </c>
    </row>
    <row r="4" spans="1:19" ht="28.2" thickBot="1">
      <c r="A4" s="29" t="s">
        <v>248</v>
      </c>
      <c r="B4" s="149"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6" t="s">
        <v>272</v>
      </c>
      <c r="S5" s="56" t="s">
        <v>273</v>
      </c>
    </row>
    <row r="6" spans="1:19" ht="46.5" customHeight="1">
      <c r="A6" s="78"/>
      <c r="B6" s="806" t="s">
        <v>274</v>
      </c>
      <c r="C6" s="804">
        <v>0</v>
      </c>
      <c r="D6" s="805"/>
      <c r="E6" s="804">
        <v>0.2</v>
      </c>
      <c r="F6" s="805"/>
      <c r="G6" s="804">
        <v>0.35</v>
      </c>
      <c r="H6" s="805"/>
      <c r="I6" s="804">
        <v>0.5</v>
      </c>
      <c r="J6" s="805"/>
      <c r="K6" s="804">
        <v>0.75</v>
      </c>
      <c r="L6" s="805"/>
      <c r="M6" s="804">
        <v>1</v>
      </c>
      <c r="N6" s="805"/>
      <c r="O6" s="804">
        <v>1.5</v>
      </c>
      <c r="P6" s="805"/>
      <c r="Q6" s="804">
        <v>2.5</v>
      </c>
      <c r="R6" s="805"/>
      <c r="S6" s="802" t="s">
        <v>145</v>
      </c>
    </row>
    <row r="7" spans="1:19">
      <c r="A7" s="78"/>
      <c r="B7" s="807"/>
      <c r="C7" s="148" t="s">
        <v>267</v>
      </c>
      <c r="D7" s="148" t="s">
        <v>268</v>
      </c>
      <c r="E7" s="148" t="s">
        <v>267</v>
      </c>
      <c r="F7" s="148" t="s">
        <v>268</v>
      </c>
      <c r="G7" s="148" t="s">
        <v>267</v>
      </c>
      <c r="H7" s="148" t="s">
        <v>268</v>
      </c>
      <c r="I7" s="148" t="s">
        <v>267</v>
      </c>
      <c r="J7" s="148" t="s">
        <v>268</v>
      </c>
      <c r="K7" s="148" t="s">
        <v>267</v>
      </c>
      <c r="L7" s="148" t="s">
        <v>268</v>
      </c>
      <c r="M7" s="148" t="s">
        <v>267</v>
      </c>
      <c r="N7" s="148" t="s">
        <v>268</v>
      </c>
      <c r="O7" s="148" t="s">
        <v>267</v>
      </c>
      <c r="P7" s="148" t="s">
        <v>268</v>
      </c>
      <c r="Q7" s="148" t="s">
        <v>267</v>
      </c>
      <c r="R7" s="148" t="s">
        <v>268</v>
      </c>
      <c r="S7" s="803"/>
    </row>
    <row r="8" spans="1:19">
      <c r="A8" s="59">
        <v>1</v>
      </c>
      <c r="B8" s="84" t="s">
        <v>123</v>
      </c>
      <c r="C8" s="665">
        <v>18071273.109297033</v>
      </c>
      <c r="D8" s="665"/>
      <c r="E8" s="665">
        <v>0</v>
      </c>
      <c r="F8" s="666"/>
      <c r="G8" s="665">
        <v>0</v>
      </c>
      <c r="H8" s="665"/>
      <c r="I8" s="665">
        <v>0</v>
      </c>
      <c r="J8" s="665"/>
      <c r="K8" s="665">
        <v>0</v>
      </c>
      <c r="L8" s="665"/>
      <c r="M8" s="665">
        <v>2335682.0499999989</v>
      </c>
      <c r="N8" s="665"/>
      <c r="O8" s="665">
        <v>0</v>
      </c>
      <c r="P8" s="665"/>
      <c r="Q8" s="665">
        <v>0</v>
      </c>
      <c r="R8" s="666"/>
      <c r="S8" s="667">
        <f>$C$6*SUM(C8:D8)+$E$6*SUM(E8:F8)+$G$6*SUM(G8:H8)+$I$6*SUM(I8:J8)+$K$6*SUM(K8:L8)+$M$6*SUM(M8:N8)+$O$6*SUM(O8:P8)+$Q$6*SUM(Q8:R8)</f>
        <v>2335682.0499999989</v>
      </c>
    </row>
    <row r="9" spans="1:19">
      <c r="A9" s="59">
        <v>2</v>
      </c>
      <c r="B9" s="84" t="s">
        <v>124</v>
      </c>
      <c r="C9" s="665">
        <v>0</v>
      </c>
      <c r="D9" s="665"/>
      <c r="E9" s="665">
        <v>0</v>
      </c>
      <c r="F9" s="665"/>
      <c r="G9" s="665">
        <v>0</v>
      </c>
      <c r="H9" s="665"/>
      <c r="I9" s="665">
        <v>0</v>
      </c>
      <c r="J9" s="665"/>
      <c r="K9" s="665">
        <v>0</v>
      </c>
      <c r="L9" s="665"/>
      <c r="M9" s="665">
        <v>0</v>
      </c>
      <c r="N9" s="665"/>
      <c r="O9" s="665">
        <v>0</v>
      </c>
      <c r="P9" s="665"/>
      <c r="Q9" s="665">
        <v>0</v>
      </c>
      <c r="R9" s="666"/>
      <c r="S9" s="667">
        <f t="shared" ref="S9:S21" si="0">$C$6*SUM(C9:D9)+$E$6*SUM(E9:F9)+$G$6*SUM(G9:H9)+$I$6*SUM(I9:J9)+$K$6*SUM(K9:L9)+$M$6*SUM(M9:N9)+$O$6*SUM(O9:P9)+$Q$6*SUM(Q9:R9)</f>
        <v>0</v>
      </c>
    </row>
    <row r="10" spans="1:19">
      <c r="A10" s="59">
        <v>3</v>
      </c>
      <c r="B10" s="84" t="s">
        <v>125</v>
      </c>
      <c r="C10" s="665">
        <v>0</v>
      </c>
      <c r="D10" s="665"/>
      <c r="E10" s="665">
        <v>0</v>
      </c>
      <c r="F10" s="665"/>
      <c r="G10" s="665">
        <v>0</v>
      </c>
      <c r="H10" s="665"/>
      <c r="I10" s="665">
        <v>0</v>
      </c>
      <c r="J10" s="665"/>
      <c r="K10" s="665">
        <v>0</v>
      </c>
      <c r="L10" s="665"/>
      <c r="M10" s="665">
        <v>0</v>
      </c>
      <c r="N10" s="665"/>
      <c r="O10" s="665">
        <v>0</v>
      </c>
      <c r="P10" s="665"/>
      <c r="Q10" s="665">
        <v>0</v>
      </c>
      <c r="R10" s="666"/>
      <c r="S10" s="667">
        <f t="shared" si="0"/>
        <v>0</v>
      </c>
    </row>
    <row r="11" spans="1:19">
      <c r="A11" s="59">
        <v>4</v>
      </c>
      <c r="B11" s="84" t="s">
        <v>126</v>
      </c>
      <c r="C11" s="665">
        <v>0</v>
      </c>
      <c r="D11" s="665"/>
      <c r="E11" s="665">
        <v>0</v>
      </c>
      <c r="F11" s="665"/>
      <c r="G11" s="665">
        <v>0</v>
      </c>
      <c r="H11" s="665"/>
      <c r="I11" s="665">
        <v>0</v>
      </c>
      <c r="J11" s="665"/>
      <c r="K11" s="665">
        <v>0</v>
      </c>
      <c r="L11" s="665"/>
      <c r="M11" s="665">
        <v>0</v>
      </c>
      <c r="N11" s="665"/>
      <c r="O11" s="665">
        <v>0</v>
      </c>
      <c r="P11" s="665"/>
      <c r="Q11" s="665">
        <v>0</v>
      </c>
      <c r="R11" s="666"/>
      <c r="S11" s="667">
        <f t="shared" si="0"/>
        <v>0</v>
      </c>
    </row>
    <row r="12" spans="1:19">
      <c r="A12" s="59">
        <v>5</v>
      </c>
      <c r="B12" s="84" t="s">
        <v>911</v>
      </c>
      <c r="C12" s="665">
        <v>0</v>
      </c>
      <c r="D12" s="665"/>
      <c r="E12" s="665">
        <v>0</v>
      </c>
      <c r="F12" s="665"/>
      <c r="G12" s="665">
        <v>0</v>
      </c>
      <c r="H12" s="665"/>
      <c r="I12" s="665">
        <v>0</v>
      </c>
      <c r="J12" s="665"/>
      <c r="K12" s="665">
        <v>0</v>
      </c>
      <c r="L12" s="665"/>
      <c r="M12" s="665">
        <v>0</v>
      </c>
      <c r="N12" s="665"/>
      <c r="O12" s="665">
        <v>0</v>
      </c>
      <c r="P12" s="665"/>
      <c r="Q12" s="665">
        <v>0</v>
      </c>
      <c r="R12" s="666"/>
      <c r="S12" s="667">
        <f t="shared" si="0"/>
        <v>0</v>
      </c>
    </row>
    <row r="13" spans="1:19">
      <c r="A13" s="59">
        <v>6</v>
      </c>
      <c r="B13" s="84" t="s">
        <v>127</v>
      </c>
      <c r="C13" s="665">
        <v>0</v>
      </c>
      <c r="D13" s="665"/>
      <c r="E13" s="665">
        <v>19054542.050000004</v>
      </c>
      <c r="F13" s="665"/>
      <c r="G13" s="665">
        <v>0</v>
      </c>
      <c r="H13" s="665"/>
      <c r="I13" s="665">
        <v>0</v>
      </c>
      <c r="J13" s="665"/>
      <c r="K13" s="665">
        <v>0</v>
      </c>
      <c r="L13" s="665"/>
      <c r="M13" s="665">
        <v>17551523.470000021</v>
      </c>
      <c r="N13" s="665"/>
      <c r="O13" s="665">
        <v>0</v>
      </c>
      <c r="P13" s="665"/>
      <c r="Q13" s="665">
        <v>0</v>
      </c>
      <c r="R13" s="666"/>
      <c r="S13" s="667">
        <f t="shared" si="0"/>
        <v>21362431.880000021</v>
      </c>
    </row>
    <row r="14" spans="1:19">
      <c r="A14" s="59">
        <v>7</v>
      </c>
      <c r="B14" s="84" t="s">
        <v>71</v>
      </c>
      <c r="C14" s="665">
        <v>0</v>
      </c>
      <c r="D14" s="665"/>
      <c r="E14" s="665">
        <v>0</v>
      </c>
      <c r="F14" s="665"/>
      <c r="G14" s="665">
        <v>0</v>
      </c>
      <c r="H14" s="665"/>
      <c r="I14" s="665">
        <v>0</v>
      </c>
      <c r="J14" s="665">
        <v>0</v>
      </c>
      <c r="K14" s="665">
        <v>0</v>
      </c>
      <c r="L14" s="665"/>
      <c r="M14" s="665">
        <v>32560033.98</v>
      </c>
      <c r="N14" s="665">
        <v>125000</v>
      </c>
      <c r="O14" s="665">
        <v>0</v>
      </c>
      <c r="P14" s="665"/>
      <c r="Q14" s="665">
        <v>0</v>
      </c>
      <c r="R14" s="666"/>
      <c r="S14" s="667">
        <f t="shared" si="0"/>
        <v>32685033.98</v>
      </c>
    </row>
    <row r="15" spans="1:19">
      <c r="A15" s="59">
        <v>8</v>
      </c>
      <c r="B15" s="84" t="s">
        <v>72</v>
      </c>
      <c r="C15" s="665">
        <v>0</v>
      </c>
      <c r="D15" s="665"/>
      <c r="E15" s="665">
        <v>0</v>
      </c>
      <c r="F15" s="665"/>
      <c r="G15" s="665">
        <v>0</v>
      </c>
      <c r="H15" s="665"/>
      <c r="I15" s="665">
        <v>0</v>
      </c>
      <c r="J15" s="665"/>
      <c r="K15" s="665">
        <v>86526542.909999996</v>
      </c>
      <c r="L15" s="665"/>
      <c r="M15" s="665">
        <v>0</v>
      </c>
      <c r="N15" s="665"/>
      <c r="O15" s="665">
        <v>0</v>
      </c>
      <c r="P15" s="665"/>
      <c r="Q15" s="665">
        <v>0</v>
      </c>
      <c r="R15" s="666"/>
      <c r="S15" s="667">
        <f t="shared" si="0"/>
        <v>64894907.182499997</v>
      </c>
    </row>
    <row r="16" spans="1:19">
      <c r="A16" s="59">
        <v>9</v>
      </c>
      <c r="B16" s="84" t="s">
        <v>912</v>
      </c>
      <c r="C16" s="665">
        <v>0</v>
      </c>
      <c r="D16" s="665"/>
      <c r="E16" s="665">
        <v>0</v>
      </c>
      <c r="F16" s="665"/>
      <c r="G16" s="665">
        <v>0</v>
      </c>
      <c r="H16" s="665"/>
      <c r="I16" s="665">
        <v>0</v>
      </c>
      <c r="J16" s="665"/>
      <c r="K16" s="665">
        <v>0</v>
      </c>
      <c r="L16" s="665"/>
      <c r="M16" s="665">
        <v>0</v>
      </c>
      <c r="N16" s="665"/>
      <c r="O16" s="665">
        <v>0</v>
      </c>
      <c r="P16" s="665"/>
      <c r="Q16" s="665">
        <v>0</v>
      </c>
      <c r="R16" s="666"/>
      <c r="S16" s="667">
        <f t="shared" si="0"/>
        <v>0</v>
      </c>
    </row>
    <row r="17" spans="1:19">
      <c r="A17" s="59">
        <v>10</v>
      </c>
      <c r="B17" s="84" t="s">
        <v>67</v>
      </c>
      <c r="C17" s="665">
        <v>0</v>
      </c>
      <c r="D17" s="665"/>
      <c r="E17" s="665">
        <v>0</v>
      </c>
      <c r="F17" s="665"/>
      <c r="G17" s="665">
        <v>0</v>
      </c>
      <c r="H17" s="665"/>
      <c r="I17" s="665">
        <v>0</v>
      </c>
      <c r="J17" s="665"/>
      <c r="K17" s="665">
        <v>0</v>
      </c>
      <c r="L17" s="665"/>
      <c r="M17" s="665">
        <v>880208.4</v>
      </c>
      <c r="N17" s="665"/>
      <c r="O17" s="665">
        <v>0</v>
      </c>
      <c r="P17" s="665"/>
      <c r="Q17" s="665">
        <v>0</v>
      </c>
      <c r="R17" s="666"/>
      <c r="S17" s="667">
        <f t="shared" si="0"/>
        <v>880208.4</v>
      </c>
    </row>
    <row r="18" spans="1:19">
      <c r="A18" s="59">
        <v>11</v>
      </c>
      <c r="B18" s="84" t="s">
        <v>68</v>
      </c>
      <c r="C18" s="665">
        <v>0</v>
      </c>
      <c r="D18" s="665"/>
      <c r="E18" s="665">
        <v>0</v>
      </c>
      <c r="F18" s="665"/>
      <c r="G18" s="665">
        <v>0</v>
      </c>
      <c r="H18" s="665"/>
      <c r="I18" s="665">
        <v>0</v>
      </c>
      <c r="J18" s="665"/>
      <c r="K18" s="665">
        <v>0</v>
      </c>
      <c r="L18" s="665"/>
      <c r="M18" s="665">
        <v>0</v>
      </c>
      <c r="N18" s="665"/>
      <c r="O18" s="665">
        <v>0</v>
      </c>
      <c r="P18" s="665"/>
      <c r="Q18" s="665">
        <v>0</v>
      </c>
      <c r="R18" s="666"/>
      <c r="S18" s="667">
        <f t="shared" si="0"/>
        <v>0</v>
      </c>
    </row>
    <row r="19" spans="1:19">
      <c r="A19" s="59">
        <v>12</v>
      </c>
      <c r="B19" s="84" t="s">
        <v>69</v>
      </c>
      <c r="C19" s="665">
        <v>0</v>
      </c>
      <c r="D19" s="665"/>
      <c r="E19" s="665">
        <v>0</v>
      </c>
      <c r="F19" s="665"/>
      <c r="G19" s="665">
        <v>0</v>
      </c>
      <c r="H19" s="665"/>
      <c r="I19" s="665">
        <v>0</v>
      </c>
      <c r="J19" s="665"/>
      <c r="K19" s="665">
        <v>0</v>
      </c>
      <c r="L19" s="665"/>
      <c r="M19" s="665">
        <v>0</v>
      </c>
      <c r="N19" s="665"/>
      <c r="O19" s="665">
        <v>0</v>
      </c>
      <c r="P19" s="665"/>
      <c r="Q19" s="665">
        <v>0</v>
      </c>
      <c r="R19" s="666"/>
      <c r="S19" s="667">
        <f t="shared" si="0"/>
        <v>0</v>
      </c>
    </row>
    <row r="20" spans="1:19">
      <c r="A20" s="59">
        <v>13</v>
      </c>
      <c r="B20" s="84" t="s">
        <v>70</v>
      </c>
      <c r="C20" s="665">
        <v>0</v>
      </c>
      <c r="D20" s="665"/>
      <c r="E20" s="665">
        <v>0</v>
      </c>
      <c r="F20" s="665"/>
      <c r="G20" s="665">
        <v>0</v>
      </c>
      <c r="H20" s="665"/>
      <c r="I20" s="665">
        <v>0</v>
      </c>
      <c r="J20" s="665"/>
      <c r="K20" s="665">
        <v>0</v>
      </c>
      <c r="L20" s="665"/>
      <c r="M20" s="665">
        <v>0</v>
      </c>
      <c r="N20" s="665"/>
      <c r="O20" s="665">
        <v>0</v>
      </c>
      <c r="P20" s="665"/>
      <c r="Q20" s="665">
        <v>0</v>
      </c>
      <c r="R20" s="666"/>
      <c r="S20" s="667">
        <f t="shared" si="0"/>
        <v>0</v>
      </c>
    </row>
    <row r="21" spans="1:19">
      <c r="A21" s="59">
        <v>14</v>
      </c>
      <c r="B21" s="84" t="s">
        <v>143</v>
      </c>
      <c r="C21" s="665">
        <v>2389818.1799999997</v>
      </c>
      <c r="D21" s="665"/>
      <c r="E21" s="665">
        <v>973361.70000000007</v>
      </c>
      <c r="F21" s="665"/>
      <c r="G21" s="665">
        <v>0</v>
      </c>
      <c r="H21" s="665"/>
      <c r="I21" s="665">
        <v>0</v>
      </c>
      <c r="J21" s="665"/>
      <c r="K21" s="665">
        <v>0</v>
      </c>
      <c r="L21" s="665"/>
      <c r="M21" s="665">
        <v>24151181.890932303</v>
      </c>
      <c r="N21" s="665"/>
      <c r="O21" s="665">
        <v>0</v>
      </c>
      <c r="P21" s="665"/>
      <c r="Q21" s="665">
        <v>79251.459999999963</v>
      </c>
      <c r="R21" s="666"/>
      <c r="S21" s="667">
        <f t="shared" si="0"/>
        <v>24543982.880932301</v>
      </c>
    </row>
    <row r="22" spans="1:19" ht="14.4" thickBot="1">
      <c r="A22" s="53"/>
      <c r="B22" s="82" t="s">
        <v>66</v>
      </c>
      <c r="C22" s="668">
        <f>SUM(C8:C21)</f>
        <v>20461091.289297033</v>
      </c>
      <c r="D22" s="668">
        <f t="shared" ref="D22:S22" si="1">SUM(D8:D21)</f>
        <v>0</v>
      </c>
      <c r="E22" s="668">
        <f t="shared" si="1"/>
        <v>20027903.750000004</v>
      </c>
      <c r="F22" s="668">
        <f t="shared" si="1"/>
        <v>0</v>
      </c>
      <c r="G22" s="668">
        <f t="shared" si="1"/>
        <v>0</v>
      </c>
      <c r="H22" s="668">
        <f t="shared" si="1"/>
        <v>0</v>
      </c>
      <c r="I22" s="668">
        <f t="shared" si="1"/>
        <v>0</v>
      </c>
      <c r="J22" s="668">
        <f t="shared" si="1"/>
        <v>0</v>
      </c>
      <c r="K22" s="668">
        <f t="shared" si="1"/>
        <v>86526542.909999996</v>
      </c>
      <c r="L22" s="668">
        <f t="shared" si="1"/>
        <v>0</v>
      </c>
      <c r="M22" s="668">
        <f t="shared" si="1"/>
        <v>77478629.790932313</v>
      </c>
      <c r="N22" s="668">
        <f t="shared" si="1"/>
        <v>125000</v>
      </c>
      <c r="O22" s="668">
        <f t="shared" si="1"/>
        <v>0</v>
      </c>
      <c r="P22" s="668">
        <f t="shared" si="1"/>
        <v>0</v>
      </c>
      <c r="Q22" s="668">
        <f t="shared" si="1"/>
        <v>79251.459999999963</v>
      </c>
      <c r="R22" s="668">
        <f t="shared" si="1"/>
        <v>0</v>
      </c>
      <c r="S22" s="669">
        <f t="shared" si="1"/>
        <v>146702246.37343234</v>
      </c>
    </row>
    <row r="41" spans="3:19">
      <c r="C41" s="750"/>
      <c r="D41" s="750"/>
      <c r="E41" s="750"/>
      <c r="F41" s="750"/>
      <c r="G41" s="750"/>
      <c r="H41" s="750"/>
      <c r="I41" s="750"/>
      <c r="J41" s="750"/>
      <c r="K41" s="750"/>
      <c r="L41" s="750"/>
      <c r="M41" s="750"/>
      <c r="N41" s="750"/>
      <c r="O41" s="750"/>
      <c r="P41" s="750"/>
      <c r="Q41" s="750"/>
      <c r="R41" s="750"/>
      <c r="S41" s="750"/>
    </row>
    <row r="42" spans="3:19">
      <c r="C42" s="750"/>
      <c r="D42" s="750"/>
      <c r="E42" s="750"/>
      <c r="F42" s="750"/>
      <c r="G42" s="750"/>
      <c r="H42" s="750"/>
      <c r="I42" s="750"/>
      <c r="J42" s="750"/>
      <c r="K42" s="750"/>
      <c r="L42" s="750"/>
      <c r="M42" s="750"/>
      <c r="N42" s="750"/>
      <c r="O42" s="750"/>
      <c r="P42" s="750"/>
      <c r="Q42" s="750"/>
      <c r="R42" s="750"/>
      <c r="S42" s="750"/>
    </row>
    <row r="43" spans="3:19">
      <c r="C43" s="750"/>
      <c r="D43" s="750"/>
      <c r="E43" s="750"/>
      <c r="F43" s="750"/>
      <c r="G43" s="750"/>
      <c r="H43" s="750"/>
      <c r="I43" s="750"/>
      <c r="J43" s="750"/>
      <c r="K43" s="750"/>
      <c r="L43" s="750"/>
      <c r="M43" s="750"/>
      <c r="N43" s="750"/>
      <c r="O43" s="750"/>
      <c r="P43" s="750"/>
      <c r="Q43" s="750"/>
      <c r="R43" s="750"/>
      <c r="S43" s="750"/>
    </row>
    <row r="44" spans="3:19">
      <c r="C44" s="750"/>
      <c r="D44" s="750"/>
      <c r="E44" s="750"/>
      <c r="F44" s="750"/>
      <c r="G44" s="750"/>
      <c r="H44" s="750"/>
      <c r="I44" s="750"/>
      <c r="J44" s="750"/>
      <c r="K44" s="750"/>
      <c r="L44" s="750"/>
      <c r="M44" s="750"/>
      <c r="N44" s="750"/>
      <c r="O44" s="750"/>
      <c r="P44" s="750"/>
      <c r="Q44" s="750"/>
      <c r="R44" s="750"/>
      <c r="S44" s="750"/>
    </row>
    <row r="45" spans="3:19">
      <c r="C45" s="750"/>
      <c r="D45" s="750"/>
      <c r="E45" s="750"/>
      <c r="F45" s="750"/>
      <c r="G45" s="750"/>
      <c r="H45" s="750"/>
      <c r="I45" s="750"/>
      <c r="J45" s="750"/>
      <c r="K45" s="750"/>
      <c r="L45" s="750"/>
      <c r="M45" s="750"/>
      <c r="N45" s="750"/>
      <c r="O45" s="750"/>
      <c r="P45" s="750"/>
      <c r="Q45" s="750"/>
      <c r="R45" s="750"/>
      <c r="S45" s="750"/>
    </row>
    <row r="46" spans="3:19">
      <c r="C46" s="750"/>
      <c r="D46" s="750"/>
      <c r="E46" s="750"/>
      <c r="F46" s="750"/>
      <c r="G46" s="750"/>
      <c r="H46" s="750"/>
      <c r="I46" s="750"/>
      <c r="J46" s="750"/>
      <c r="K46" s="750"/>
      <c r="L46" s="750"/>
      <c r="M46" s="750"/>
      <c r="N46" s="750"/>
      <c r="O46" s="750"/>
      <c r="P46" s="750"/>
      <c r="Q46" s="750"/>
      <c r="R46" s="750"/>
      <c r="S46" s="750"/>
    </row>
    <row r="47" spans="3:19">
      <c r="C47" s="750"/>
      <c r="D47" s="750"/>
      <c r="E47" s="750"/>
      <c r="F47" s="750"/>
      <c r="G47" s="750"/>
      <c r="H47" s="750"/>
      <c r="I47" s="750"/>
      <c r="J47" s="750"/>
      <c r="K47" s="750"/>
      <c r="L47" s="750"/>
      <c r="M47" s="750"/>
      <c r="N47" s="750"/>
      <c r="O47" s="750"/>
      <c r="P47" s="750"/>
      <c r="Q47" s="750"/>
      <c r="R47" s="750"/>
      <c r="S47" s="750"/>
    </row>
    <row r="48" spans="3:19">
      <c r="C48" s="750"/>
      <c r="D48" s="750"/>
      <c r="E48" s="750"/>
      <c r="F48" s="750"/>
      <c r="G48" s="750"/>
      <c r="H48" s="750"/>
      <c r="I48" s="750"/>
      <c r="J48" s="750"/>
      <c r="K48" s="750"/>
      <c r="L48" s="750"/>
      <c r="M48" s="750"/>
      <c r="N48" s="750"/>
      <c r="O48" s="750"/>
      <c r="P48" s="750"/>
      <c r="Q48" s="750"/>
      <c r="R48" s="750"/>
      <c r="S48" s="750"/>
    </row>
    <row r="49" spans="3:19">
      <c r="C49" s="750"/>
      <c r="D49" s="750"/>
      <c r="E49" s="750"/>
      <c r="F49" s="750"/>
      <c r="G49" s="750"/>
      <c r="H49" s="750"/>
      <c r="I49" s="750"/>
      <c r="J49" s="750"/>
      <c r="K49" s="750"/>
      <c r="L49" s="750"/>
      <c r="M49" s="750"/>
      <c r="N49" s="750"/>
      <c r="O49" s="750"/>
      <c r="P49" s="750"/>
      <c r="Q49" s="750"/>
      <c r="R49" s="750"/>
      <c r="S49" s="750"/>
    </row>
    <row r="50" spans="3:19">
      <c r="C50" s="750"/>
      <c r="D50" s="750"/>
      <c r="E50" s="750"/>
      <c r="F50" s="750"/>
      <c r="G50" s="750"/>
      <c r="H50" s="750"/>
      <c r="I50" s="750"/>
      <c r="J50" s="750"/>
      <c r="K50" s="750"/>
      <c r="L50" s="750"/>
      <c r="M50" s="750"/>
      <c r="N50" s="750"/>
      <c r="O50" s="750"/>
      <c r="P50" s="750"/>
      <c r="Q50" s="750"/>
      <c r="R50" s="750"/>
      <c r="S50" s="750"/>
    </row>
    <row r="51" spans="3:19">
      <c r="C51" s="750"/>
      <c r="D51" s="750"/>
      <c r="E51" s="750"/>
      <c r="F51" s="750"/>
      <c r="G51" s="750"/>
      <c r="H51" s="750"/>
      <c r="I51" s="750"/>
      <c r="J51" s="750"/>
      <c r="K51" s="750"/>
      <c r="L51" s="750"/>
      <c r="M51" s="750"/>
      <c r="N51" s="750"/>
      <c r="O51" s="750"/>
      <c r="P51" s="750"/>
      <c r="Q51" s="750"/>
      <c r="R51" s="750"/>
      <c r="S51" s="750"/>
    </row>
    <row r="52" spans="3:19">
      <c r="C52" s="750"/>
      <c r="D52" s="750"/>
      <c r="E52" s="750"/>
      <c r="F52" s="750"/>
      <c r="G52" s="750"/>
      <c r="H52" s="750"/>
      <c r="I52" s="750"/>
      <c r="J52" s="750"/>
      <c r="K52" s="750"/>
      <c r="L52" s="750"/>
      <c r="M52" s="750"/>
      <c r="N52" s="750"/>
      <c r="O52" s="750"/>
      <c r="P52" s="750"/>
      <c r="Q52" s="750"/>
      <c r="R52" s="750"/>
      <c r="S52" s="750"/>
    </row>
    <row r="53" spans="3:19">
      <c r="C53" s="750"/>
      <c r="D53" s="750"/>
      <c r="E53" s="750"/>
      <c r="F53" s="750"/>
      <c r="G53" s="750"/>
      <c r="H53" s="750"/>
      <c r="I53" s="750"/>
      <c r="J53" s="750"/>
      <c r="K53" s="750"/>
      <c r="L53" s="750"/>
      <c r="M53" s="750"/>
      <c r="N53" s="750"/>
      <c r="O53" s="750"/>
      <c r="P53" s="750"/>
      <c r="Q53" s="750"/>
      <c r="R53" s="750"/>
      <c r="S53" s="750"/>
    </row>
    <row r="54" spans="3:19">
      <c r="C54" s="750"/>
      <c r="D54" s="750"/>
      <c r="E54" s="750"/>
      <c r="F54" s="750"/>
      <c r="G54" s="750"/>
      <c r="H54" s="750"/>
      <c r="I54" s="750"/>
      <c r="J54" s="750"/>
      <c r="K54" s="750"/>
      <c r="L54" s="750"/>
      <c r="M54" s="750"/>
      <c r="N54" s="750"/>
      <c r="O54" s="750"/>
      <c r="P54" s="750"/>
      <c r="Q54" s="750"/>
      <c r="R54" s="750"/>
      <c r="S54" s="750"/>
    </row>
    <row r="55" spans="3:19">
      <c r="C55" s="750"/>
      <c r="D55" s="750"/>
      <c r="E55" s="750"/>
      <c r="F55" s="750"/>
      <c r="G55" s="750"/>
      <c r="H55" s="750"/>
      <c r="I55" s="750"/>
      <c r="J55" s="750"/>
      <c r="K55" s="750"/>
      <c r="L55" s="750"/>
      <c r="M55" s="750"/>
      <c r="N55" s="750"/>
      <c r="O55" s="750"/>
      <c r="P55" s="750"/>
      <c r="Q55" s="750"/>
      <c r="R55" s="750"/>
      <c r="S55" s="750"/>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55"/>
  <sheetViews>
    <sheetView zoomScale="80" zoomScaleNormal="80" workbookViewId="0">
      <pane xSplit="2" ySplit="6" topLeftCell="U7" activePane="bottomRight" state="frozen"/>
      <selection pane="topRight" activeCell="C1" sqref="C1"/>
      <selection pane="bottomLeft" activeCell="A6" sqref="A6"/>
      <selection pane="bottomRight" activeCell="AB11" sqref="AB11"/>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97</v>
      </c>
      <c r="B1" s="1" t="str">
        <f>Info!C2</f>
        <v>სს სილქ ბანკი</v>
      </c>
    </row>
    <row r="2" spans="1:22">
      <c r="A2" s="1" t="s">
        <v>98</v>
      </c>
      <c r="B2" s="605">
        <f>'1. key ratios'!B2</f>
        <v>46022</v>
      </c>
    </row>
    <row r="4" spans="1:22" ht="28.2" thickBot="1">
      <c r="A4" s="1" t="s">
        <v>249</v>
      </c>
      <c r="B4" s="149" t="s">
        <v>283</v>
      </c>
      <c r="V4" s="110" t="s">
        <v>76</v>
      </c>
    </row>
    <row r="5" spans="1:22">
      <c r="A5" s="51"/>
      <c r="B5" s="52"/>
      <c r="C5" s="808" t="s">
        <v>105</v>
      </c>
      <c r="D5" s="809"/>
      <c r="E5" s="809"/>
      <c r="F5" s="809"/>
      <c r="G5" s="809"/>
      <c r="H5" s="809"/>
      <c r="I5" s="809"/>
      <c r="J5" s="809"/>
      <c r="K5" s="809"/>
      <c r="L5" s="810"/>
      <c r="M5" s="808" t="s">
        <v>106</v>
      </c>
      <c r="N5" s="809"/>
      <c r="O5" s="809"/>
      <c r="P5" s="809"/>
      <c r="Q5" s="809"/>
      <c r="R5" s="809"/>
      <c r="S5" s="810"/>
      <c r="T5" s="813" t="s">
        <v>281</v>
      </c>
      <c r="U5" s="813" t="s">
        <v>280</v>
      </c>
      <c r="V5" s="811" t="s">
        <v>107</v>
      </c>
    </row>
    <row r="6" spans="1:22" s="29" customFormat="1" ht="151.80000000000001">
      <c r="A6" s="57"/>
      <c r="B6" s="86"/>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14"/>
      <c r="U6" s="814"/>
      <c r="V6" s="812"/>
    </row>
    <row r="7" spans="1:22">
      <c r="A7" s="81">
        <v>1</v>
      </c>
      <c r="B7" s="84" t="s">
        <v>123</v>
      </c>
      <c r="C7" s="670">
        <v>0</v>
      </c>
      <c r="D7" s="665">
        <v>0</v>
      </c>
      <c r="E7" s="665">
        <v>0</v>
      </c>
      <c r="F7" s="665">
        <v>0</v>
      </c>
      <c r="G7" s="665">
        <v>0</v>
      </c>
      <c r="H7" s="665">
        <v>0</v>
      </c>
      <c r="I7" s="665">
        <v>0</v>
      </c>
      <c r="J7" s="665">
        <v>0</v>
      </c>
      <c r="K7" s="665">
        <v>0</v>
      </c>
      <c r="L7" s="667">
        <v>0</v>
      </c>
      <c r="M7" s="670">
        <v>0</v>
      </c>
      <c r="N7" s="665">
        <v>0</v>
      </c>
      <c r="O7" s="665">
        <v>0</v>
      </c>
      <c r="P7" s="665">
        <v>0</v>
      </c>
      <c r="Q7" s="665">
        <v>0</v>
      </c>
      <c r="R7" s="665">
        <v>0</v>
      </c>
      <c r="S7" s="667">
        <v>0</v>
      </c>
      <c r="T7" s="671">
        <v>0</v>
      </c>
      <c r="U7" s="672">
        <v>0</v>
      </c>
      <c r="V7" s="673">
        <f>SUM(C7:S7)</f>
        <v>0</v>
      </c>
    </row>
    <row r="8" spans="1:22">
      <c r="A8" s="81">
        <v>2</v>
      </c>
      <c r="B8" s="84" t="s">
        <v>124</v>
      </c>
      <c r="C8" s="670">
        <v>0</v>
      </c>
      <c r="D8" s="665">
        <v>0</v>
      </c>
      <c r="E8" s="665">
        <v>0</v>
      </c>
      <c r="F8" s="665">
        <v>0</v>
      </c>
      <c r="G8" s="665">
        <v>0</v>
      </c>
      <c r="H8" s="665">
        <v>0</v>
      </c>
      <c r="I8" s="665">
        <v>0</v>
      </c>
      <c r="J8" s="665">
        <v>0</v>
      </c>
      <c r="K8" s="665">
        <v>0</v>
      </c>
      <c r="L8" s="667">
        <v>0</v>
      </c>
      <c r="M8" s="670">
        <v>0</v>
      </c>
      <c r="N8" s="665">
        <v>0</v>
      </c>
      <c r="O8" s="665">
        <v>0</v>
      </c>
      <c r="P8" s="665">
        <v>0</v>
      </c>
      <c r="Q8" s="665">
        <v>0</v>
      </c>
      <c r="R8" s="665">
        <v>0</v>
      </c>
      <c r="S8" s="667">
        <v>0</v>
      </c>
      <c r="T8" s="672">
        <v>0</v>
      </c>
      <c r="U8" s="672">
        <v>0</v>
      </c>
      <c r="V8" s="673">
        <f t="shared" ref="V8:V20" si="0">SUM(C8:S8)</f>
        <v>0</v>
      </c>
    </row>
    <row r="9" spans="1:22">
      <c r="A9" s="81">
        <v>3</v>
      </c>
      <c r="B9" s="84" t="s">
        <v>125</v>
      </c>
      <c r="C9" s="670">
        <v>0</v>
      </c>
      <c r="D9" s="665">
        <v>0</v>
      </c>
      <c r="E9" s="665">
        <v>0</v>
      </c>
      <c r="F9" s="665">
        <v>0</v>
      </c>
      <c r="G9" s="665">
        <v>0</v>
      </c>
      <c r="H9" s="665">
        <v>0</v>
      </c>
      <c r="I9" s="665">
        <v>0</v>
      </c>
      <c r="J9" s="665">
        <v>0</v>
      </c>
      <c r="K9" s="665">
        <v>0</v>
      </c>
      <c r="L9" s="667">
        <v>0</v>
      </c>
      <c r="M9" s="670">
        <v>0</v>
      </c>
      <c r="N9" s="665">
        <v>0</v>
      </c>
      <c r="O9" s="665">
        <v>0</v>
      </c>
      <c r="P9" s="665">
        <v>0</v>
      </c>
      <c r="Q9" s="665">
        <v>0</v>
      </c>
      <c r="R9" s="665">
        <v>0</v>
      </c>
      <c r="S9" s="667">
        <v>0</v>
      </c>
      <c r="T9" s="672">
        <v>0</v>
      </c>
      <c r="U9" s="672">
        <v>0</v>
      </c>
      <c r="V9" s="673">
        <f>SUM(C9:S9)</f>
        <v>0</v>
      </c>
    </row>
    <row r="10" spans="1:22">
      <c r="A10" s="81">
        <v>4</v>
      </c>
      <c r="B10" s="84" t="s">
        <v>126</v>
      </c>
      <c r="C10" s="670">
        <v>0</v>
      </c>
      <c r="D10" s="665">
        <v>0</v>
      </c>
      <c r="E10" s="665">
        <v>0</v>
      </c>
      <c r="F10" s="665">
        <v>0</v>
      </c>
      <c r="G10" s="665">
        <v>0</v>
      </c>
      <c r="H10" s="665">
        <v>0</v>
      </c>
      <c r="I10" s="665">
        <v>0</v>
      </c>
      <c r="J10" s="665">
        <v>0</v>
      </c>
      <c r="K10" s="665">
        <v>0</v>
      </c>
      <c r="L10" s="667">
        <v>0</v>
      </c>
      <c r="M10" s="670">
        <v>0</v>
      </c>
      <c r="N10" s="665">
        <v>0</v>
      </c>
      <c r="O10" s="665">
        <v>0</v>
      </c>
      <c r="P10" s="665">
        <v>0</v>
      </c>
      <c r="Q10" s="665">
        <v>0</v>
      </c>
      <c r="R10" s="665">
        <v>0</v>
      </c>
      <c r="S10" s="667">
        <v>0</v>
      </c>
      <c r="T10" s="672">
        <v>0</v>
      </c>
      <c r="U10" s="672">
        <v>0</v>
      </c>
      <c r="V10" s="673">
        <f t="shared" si="0"/>
        <v>0</v>
      </c>
    </row>
    <row r="11" spans="1:22">
      <c r="A11" s="81">
        <v>5</v>
      </c>
      <c r="B11" s="84" t="s">
        <v>911</v>
      </c>
      <c r="C11" s="670">
        <v>0</v>
      </c>
      <c r="D11" s="665">
        <v>0</v>
      </c>
      <c r="E11" s="665">
        <v>0</v>
      </c>
      <c r="F11" s="665">
        <v>0</v>
      </c>
      <c r="G11" s="665">
        <v>0</v>
      </c>
      <c r="H11" s="665">
        <v>0</v>
      </c>
      <c r="I11" s="665">
        <v>0</v>
      </c>
      <c r="J11" s="665">
        <v>0</v>
      </c>
      <c r="K11" s="665">
        <v>0</v>
      </c>
      <c r="L11" s="667">
        <v>0</v>
      </c>
      <c r="M11" s="670">
        <v>0</v>
      </c>
      <c r="N11" s="665">
        <v>0</v>
      </c>
      <c r="O11" s="665">
        <v>0</v>
      </c>
      <c r="P11" s="665">
        <v>0</v>
      </c>
      <c r="Q11" s="665">
        <v>0</v>
      </c>
      <c r="R11" s="665">
        <v>0</v>
      </c>
      <c r="S11" s="667">
        <v>0</v>
      </c>
      <c r="T11" s="672">
        <v>0</v>
      </c>
      <c r="U11" s="672">
        <v>0</v>
      </c>
      <c r="V11" s="673">
        <f t="shared" si="0"/>
        <v>0</v>
      </c>
    </row>
    <row r="12" spans="1:22">
      <c r="A12" s="81">
        <v>6</v>
      </c>
      <c r="B12" s="84" t="s">
        <v>127</v>
      </c>
      <c r="C12" s="670">
        <v>0</v>
      </c>
      <c r="D12" s="665">
        <v>0</v>
      </c>
      <c r="E12" s="665">
        <v>0</v>
      </c>
      <c r="F12" s="665">
        <v>0</v>
      </c>
      <c r="G12" s="665">
        <v>0</v>
      </c>
      <c r="H12" s="665">
        <v>0</v>
      </c>
      <c r="I12" s="665">
        <v>0</v>
      </c>
      <c r="J12" s="665">
        <v>0</v>
      </c>
      <c r="K12" s="665">
        <v>0</v>
      </c>
      <c r="L12" s="667">
        <v>0</v>
      </c>
      <c r="M12" s="670">
        <v>0</v>
      </c>
      <c r="N12" s="665">
        <v>0</v>
      </c>
      <c r="O12" s="665">
        <v>0</v>
      </c>
      <c r="P12" s="665">
        <v>0</v>
      </c>
      <c r="Q12" s="665">
        <v>0</v>
      </c>
      <c r="R12" s="665">
        <v>0</v>
      </c>
      <c r="S12" s="667">
        <v>0</v>
      </c>
      <c r="T12" s="672">
        <v>0</v>
      </c>
      <c r="U12" s="672">
        <v>0</v>
      </c>
      <c r="V12" s="673">
        <f t="shared" si="0"/>
        <v>0</v>
      </c>
    </row>
    <row r="13" spans="1:22">
      <c r="A13" s="81">
        <v>7</v>
      </c>
      <c r="B13" s="84" t="s">
        <v>71</v>
      </c>
      <c r="C13" s="670">
        <v>0</v>
      </c>
      <c r="D13" s="665">
        <v>1143590.23</v>
      </c>
      <c r="E13" s="665">
        <v>0</v>
      </c>
      <c r="F13" s="665">
        <v>0</v>
      </c>
      <c r="G13" s="665">
        <v>0</v>
      </c>
      <c r="H13" s="665">
        <v>0</v>
      </c>
      <c r="I13" s="665">
        <v>0</v>
      </c>
      <c r="J13" s="665">
        <v>0</v>
      </c>
      <c r="K13" s="665">
        <v>0</v>
      </c>
      <c r="L13" s="667">
        <v>0</v>
      </c>
      <c r="M13" s="670">
        <v>0</v>
      </c>
      <c r="N13" s="665">
        <v>0</v>
      </c>
      <c r="O13" s="665">
        <v>0</v>
      </c>
      <c r="P13" s="665">
        <v>0</v>
      </c>
      <c r="Q13" s="665">
        <v>0</v>
      </c>
      <c r="R13" s="665">
        <v>0</v>
      </c>
      <c r="S13" s="667">
        <v>0</v>
      </c>
      <c r="T13" s="672">
        <v>1018590.23</v>
      </c>
      <c r="U13" s="672">
        <v>125000</v>
      </c>
      <c r="V13" s="673">
        <f t="shared" si="0"/>
        <v>1143590.23</v>
      </c>
    </row>
    <row r="14" spans="1:22">
      <c r="A14" s="81">
        <v>8</v>
      </c>
      <c r="B14" s="84" t="s">
        <v>72</v>
      </c>
      <c r="C14" s="670">
        <v>0</v>
      </c>
      <c r="D14" s="665">
        <v>416139.69</v>
      </c>
      <c r="E14" s="665">
        <v>0</v>
      </c>
      <c r="F14" s="665">
        <v>0</v>
      </c>
      <c r="G14" s="665">
        <v>0</v>
      </c>
      <c r="H14" s="665">
        <v>0</v>
      </c>
      <c r="I14" s="665">
        <v>0</v>
      </c>
      <c r="J14" s="665">
        <v>0</v>
      </c>
      <c r="K14" s="665">
        <v>0</v>
      </c>
      <c r="L14" s="667">
        <v>0</v>
      </c>
      <c r="M14" s="670">
        <v>0</v>
      </c>
      <c r="N14" s="665">
        <v>0</v>
      </c>
      <c r="O14" s="665">
        <v>0</v>
      </c>
      <c r="P14" s="665">
        <v>0</v>
      </c>
      <c r="Q14" s="665">
        <v>0</v>
      </c>
      <c r="R14" s="665">
        <v>0</v>
      </c>
      <c r="S14" s="667">
        <v>0</v>
      </c>
      <c r="T14" s="672">
        <v>416139.69</v>
      </c>
      <c r="U14" s="672">
        <v>0</v>
      </c>
      <c r="V14" s="673">
        <f t="shared" si="0"/>
        <v>416139.69</v>
      </c>
    </row>
    <row r="15" spans="1:22">
      <c r="A15" s="81">
        <v>9</v>
      </c>
      <c r="B15" s="84" t="s">
        <v>912</v>
      </c>
      <c r="C15" s="670">
        <v>0</v>
      </c>
      <c r="D15" s="665">
        <v>0</v>
      </c>
      <c r="E15" s="665">
        <v>0</v>
      </c>
      <c r="F15" s="665">
        <v>0</v>
      </c>
      <c r="G15" s="665">
        <v>0</v>
      </c>
      <c r="H15" s="665">
        <v>0</v>
      </c>
      <c r="I15" s="665">
        <v>0</v>
      </c>
      <c r="J15" s="665">
        <v>0</v>
      </c>
      <c r="K15" s="665">
        <v>0</v>
      </c>
      <c r="L15" s="667">
        <v>0</v>
      </c>
      <c r="M15" s="670">
        <v>0</v>
      </c>
      <c r="N15" s="665">
        <v>0</v>
      </c>
      <c r="O15" s="665">
        <v>0</v>
      </c>
      <c r="P15" s="665">
        <v>0</v>
      </c>
      <c r="Q15" s="665">
        <v>0</v>
      </c>
      <c r="R15" s="665">
        <v>0</v>
      </c>
      <c r="S15" s="667">
        <v>0</v>
      </c>
      <c r="T15" s="672">
        <v>0</v>
      </c>
      <c r="U15" s="672">
        <v>0</v>
      </c>
      <c r="V15" s="673">
        <f t="shared" si="0"/>
        <v>0</v>
      </c>
    </row>
    <row r="16" spans="1:22">
      <c r="A16" s="81">
        <v>10</v>
      </c>
      <c r="B16" s="84" t="s">
        <v>67</v>
      </c>
      <c r="C16" s="670">
        <v>0</v>
      </c>
      <c r="D16" s="665">
        <v>0</v>
      </c>
      <c r="E16" s="665">
        <v>0</v>
      </c>
      <c r="F16" s="665">
        <v>0</v>
      </c>
      <c r="G16" s="665">
        <v>0</v>
      </c>
      <c r="H16" s="665">
        <v>0</v>
      </c>
      <c r="I16" s="665">
        <v>0</v>
      </c>
      <c r="J16" s="665">
        <v>0</v>
      </c>
      <c r="K16" s="665">
        <v>0</v>
      </c>
      <c r="L16" s="667">
        <v>0</v>
      </c>
      <c r="M16" s="670">
        <v>0</v>
      </c>
      <c r="N16" s="665">
        <v>0</v>
      </c>
      <c r="O16" s="665">
        <v>0</v>
      </c>
      <c r="P16" s="665">
        <v>0</v>
      </c>
      <c r="Q16" s="665">
        <v>0</v>
      </c>
      <c r="R16" s="665">
        <v>0</v>
      </c>
      <c r="S16" s="667">
        <v>0</v>
      </c>
      <c r="T16" s="672">
        <v>0</v>
      </c>
      <c r="U16" s="672">
        <v>0</v>
      </c>
      <c r="V16" s="673">
        <f t="shared" si="0"/>
        <v>0</v>
      </c>
    </row>
    <row r="17" spans="1:22">
      <c r="A17" s="81">
        <v>11</v>
      </c>
      <c r="B17" s="84" t="s">
        <v>68</v>
      </c>
      <c r="C17" s="670">
        <v>0</v>
      </c>
      <c r="D17" s="665">
        <v>0</v>
      </c>
      <c r="E17" s="665">
        <v>0</v>
      </c>
      <c r="F17" s="665">
        <v>0</v>
      </c>
      <c r="G17" s="665">
        <v>0</v>
      </c>
      <c r="H17" s="665">
        <v>0</v>
      </c>
      <c r="I17" s="665">
        <v>0</v>
      </c>
      <c r="J17" s="665">
        <v>0</v>
      </c>
      <c r="K17" s="665">
        <v>0</v>
      </c>
      <c r="L17" s="667">
        <v>0</v>
      </c>
      <c r="M17" s="670">
        <v>0</v>
      </c>
      <c r="N17" s="665">
        <v>0</v>
      </c>
      <c r="O17" s="665">
        <v>0</v>
      </c>
      <c r="P17" s="665">
        <v>0</v>
      </c>
      <c r="Q17" s="665">
        <v>0</v>
      </c>
      <c r="R17" s="665">
        <v>0</v>
      </c>
      <c r="S17" s="667">
        <v>0</v>
      </c>
      <c r="T17" s="672">
        <v>0</v>
      </c>
      <c r="U17" s="672">
        <v>0</v>
      </c>
      <c r="V17" s="673">
        <f t="shared" si="0"/>
        <v>0</v>
      </c>
    </row>
    <row r="18" spans="1:22">
      <c r="A18" s="81">
        <v>12</v>
      </c>
      <c r="B18" s="84" t="s">
        <v>69</v>
      </c>
      <c r="C18" s="670">
        <v>0</v>
      </c>
      <c r="D18" s="665">
        <v>0</v>
      </c>
      <c r="E18" s="665">
        <v>0</v>
      </c>
      <c r="F18" s="665">
        <v>0</v>
      </c>
      <c r="G18" s="665">
        <v>0</v>
      </c>
      <c r="H18" s="665">
        <v>0</v>
      </c>
      <c r="I18" s="665">
        <v>0</v>
      </c>
      <c r="J18" s="665">
        <v>0</v>
      </c>
      <c r="K18" s="665">
        <v>0</v>
      </c>
      <c r="L18" s="667">
        <v>0</v>
      </c>
      <c r="M18" s="670">
        <v>0</v>
      </c>
      <c r="N18" s="665">
        <v>0</v>
      </c>
      <c r="O18" s="665">
        <v>0</v>
      </c>
      <c r="P18" s="665">
        <v>0</v>
      </c>
      <c r="Q18" s="665">
        <v>0</v>
      </c>
      <c r="R18" s="665">
        <v>0</v>
      </c>
      <c r="S18" s="667">
        <v>0</v>
      </c>
      <c r="T18" s="672">
        <v>0</v>
      </c>
      <c r="U18" s="672">
        <v>0</v>
      </c>
      <c r="V18" s="673">
        <f t="shared" si="0"/>
        <v>0</v>
      </c>
    </row>
    <row r="19" spans="1:22">
      <c r="A19" s="81">
        <v>13</v>
      </c>
      <c r="B19" s="84" t="s">
        <v>70</v>
      </c>
      <c r="C19" s="670">
        <v>0</v>
      </c>
      <c r="D19" s="665">
        <v>0</v>
      </c>
      <c r="E19" s="665">
        <v>0</v>
      </c>
      <c r="F19" s="665">
        <v>0</v>
      </c>
      <c r="G19" s="665">
        <v>0</v>
      </c>
      <c r="H19" s="665">
        <v>0</v>
      </c>
      <c r="I19" s="665">
        <v>0</v>
      </c>
      <c r="J19" s="665">
        <v>0</v>
      </c>
      <c r="K19" s="665">
        <v>0</v>
      </c>
      <c r="L19" s="667">
        <v>0</v>
      </c>
      <c r="M19" s="670">
        <v>0</v>
      </c>
      <c r="N19" s="665">
        <v>0</v>
      </c>
      <c r="O19" s="665">
        <v>0</v>
      </c>
      <c r="P19" s="665">
        <v>0</v>
      </c>
      <c r="Q19" s="665">
        <v>0</v>
      </c>
      <c r="R19" s="665">
        <v>0</v>
      </c>
      <c r="S19" s="667">
        <v>0</v>
      </c>
      <c r="T19" s="672">
        <v>0</v>
      </c>
      <c r="U19" s="672">
        <v>0</v>
      </c>
      <c r="V19" s="673">
        <f t="shared" si="0"/>
        <v>0</v>
      </c>
    </row>
    <row r="20" spans="1:22">
      <c r="A20" s="81">
        <v>14</v>
      </c>
      <c r="B20" s="84" t="s">
        <v>143</v>
      </c>
      <c r="C20" s="670">
        <v>0</v>
      </c>
      <c r="D20" s="665">
        <v>71425.73</v>
      </c>
      <c r="E20" s="665">
        <v>0</v>
      </c>
      <c r="F20" s="665">
        <v>0</v>
      </c>
      <c r="G20" s="665">
        <v>0</v>
      </c>
      <c r="H20" s="665">
        <v>0</v>
      </c>
      <c r="I20" s="665">
        <v>0</v>
      </c>
      <c r="J20" s="665">
        <v>0</v>
      </c>
      <c r="K20" s="665">
        <v>0</v>
      </c>
      <c r="L20" s="667">
        <v>0</v>
      </c>
      <c r="M20" s="670">
        <v>0</v>
      </c>
      <c r="N20" s="665">
        <v>0</v>
      </c>
      <c r="O20" s="665">
        <v>0</v>
      </c>
      <c r="P20" s="665">
        <v>0</v>
      </c>
      <c r="Q20" s="665">
        <v>0</v>
      </c>
      <c r="R20" s="665">
        <v>0</v>
      </c>
      <c r="S20" s="667">
        <v>0</v>
      </c>
      <c r="T20" s="672">
        <v>71425.73</v>
      </c>
      <c r="U20" s="672">
        <v>0</v>
      </c>
      <c r="V20" s="673">
        <f t="shared" si="0"/>
        <v>71425.73</v>
      </c>
    </row>
    <row r="21" spans="1:22" ht="14.4" thickBot="1">
      <c r="A21" s="53"/>
      <c r="B21" s="54" t="s">
        <v>66</v>
      </c>
      <c r="C21" s="674">
        <f>SUM(C7:C20)</f>
        <v>0</v>
      </c>
      <c r="D21" s="668">
        <f t="shared" ref="D21:V21" si="1">SUM(D7:D20)</f>
        <v>1631155.65</v>
      </c>
      <c r="E21" s="668">
        <f t="shared" si="1"/>
        <v>0</v>
      </c>
      <c r="F21" s="668">
        <f t="shared" si="1"/>
        <v>0</v>
      </c>
      <c r="G21" s="668">
        <f t="shared" si="1"/>
        <v>0</v>
      </c>
      <c r="H21" s="668">
        <f t="shared" si="1"/>
        <v>0</v>
      </c>
      <c r="I21" s="668">
        <f t="shared" si="1"/>
        <v>0</v>
      </c>
      <c r="J21" s="668">
        <f t="shared" si="1"/>
        <v>0</v>
      </c>
      <c r="K21" s="668">
        <f t="shared" si="1"/>
        <v>0</v>
      </c>
      <c r="L21" s="669">
        <f t="shared" si="1"/>
        <v>0</v>
      </c>
      <c r="M21" s="674">
        <f t="shared" si="1"/>
        <v>0</v>
      </c>
      <c r="N21" s="668">
        <f t="shared" si="1"/>
        <v>0</v>
      </c>
      <c r="O21" s="668">
        <f t="shared" si="1"/>
        <v>0</v>
      </c>
      <c r="P21" s="668">
        <f t="shared" si="1"/>
        <v>0</v>
      </c>
      <c r="Q21" s="668">
        <f t="shared" si="1"/>
        <v>0</v>
      </c>
      <c r="R21" s="668">
        <f t="shared" si="1"/>
        <v>0</v>
      </c>
      <c r="S21" s="669">
        <f t="shared" si="1"/>
        <v>0</v>
      </c>
      <c r="T21" s="669">
        <f>SUM(T7:T20)</f>
        <v>1506155.65</v>
      </c>
      <c r="U21" s="669">
        <f t="shared" si="1"/>
        <v>125000</v>
      </c>
      <c r="V21" s="675">
        <f t="shared" si="1"/>
        <v>1631155.65</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row r="41" spans="3:22">
      <c r="C41" s="750"/>
      <c r="D41" s="750"/>
      <c r="E41" s="750"/>
      <c r="F41" s="750"/>
      <c r="G41" s="750"/>
      <c r="H41" s="750"/>
      <c r="I41" s="750"/>
      <c r="J41" s="750"/>
      <c r="K41" s="750"/>
      <c r="L41" s="750"/>
      <c r="M41" s="750"/>
      <c r="N41" s="750"/>
      <c r="O41" s="750"/>
      <c r="P41" s="750"/>
      <c r="Q41" s="750"/>
      <c r="R41" s="750"/>
      <c r="S41" s="750"/>
      <c r="T41" s="750"/>
      <c r="U41" s="750"/>
      <c r="V41" s="750"/>
    </row>
    <row r="42" spans="3:22">
      <c r="C42" s="750"/>
      <c r="D42" s="750"/>
      <c r="E42" s="750"/>
      <c r="F42" s="750"/>
      <c r="G42" s="750"/>
      <c r="H42" s="750"/>
      <c r="I42" s="750"/>
      <c r="J42" s="750"/>
      <c r="K42" s="750"/>
      <c r="L42" s="750"/>
      <c r="M42" s="750"/>
      <c r="N42" s="750"/>
      <c r="O42" s="750"/>
      <c r="P42" s="750"/>
      <c r="Q42" s="750"/>
      <c r="R42" s="750"/>
      <c r="S42" s="750"/>
      <c r="T42" s="750"/>
      <c r="U42" s="750"/>
      <c r="V42" s="750"/>
    </row>
    <row r="43" spans="3:22">
      <c r="C43" s="750"/>
      <c r="D43" s="750"/>
      <c r="E43" s="750"/>
      <c r="F43" s="750"/>
      <c r="G43" s="750"/>
      <c r="H43" s="750"/>
      <c r="I43" s="750"/>
      <c r="J43" s="750"/>
      <c r="K43" s="750"/>
      <c r="L43" s="750"/>
      <c r="M43" s="750"/>
      <c r="N43" s="750"/>
      <c r="O43" s="750"/>
      <c r="P43" s="750"/>
      <c r="Q43" s="750"/>
      <c r="R43" s="750"/>
      <c r="S43" s="750"/>
      <c r="T43" s="750"/>
      <c r="U43" s="750"/>
      <c r="V43" s="750"/>
    </row>
    <row r="44" spans="3:22">
      <c r="C44" s="750"/>
      <c r="D44" s="750"/>
      <c r="E44" s="750"/>
      <c r="F44" s="750"/>
      <c r="G44" s="750"/>
      <c r="H44" s="750"/>
      <c r="I44" s="750"/>
      <c r="J44" s="750"/>
      <c r="K44" s="750"/>
      <c r="L44" s="750"/>
      <c r="M44" s="750"/>
      <c r="N44" s="750"/>
      <c r="O44" s="750"/>
      <c r="P44" s="750"/>
      <c r="Q44" s="750"/>
      <c r="R44" s="750"/>
      <c r="S44" s="750"/>
      <c r="T44" s="750"/>
      <c r="U44" s="750"/>
      <c r="V44" s="750"/>
    </row>
    <row r="45" spans="3:22">
      <c r="C45" s="750"/>
      <c r="D45" s="750"/>
      <c r="E45" s="750"/>
      <c r="F45" s="750"/>
      <c r="G45" s="750"/>
      <c r="H45" s="750"/>
      <c r="I45" s="750"/>
      <c r="J45" s="750"/>
      <c r="K45" s="750"/>
      <c r="L45" s="750"/>
      <c r="M45" s="750"/>
      <c r="N45" s="750"/>
      <c r="O45" s="750"/>
      <c r="P45" s="750"/>
      <c r="Q45" s="750"/>
      <c r="R45" s="750"/>
      <c r="S45" s="750"/>
      <c r="T45" s="750"/>
      <c r="U45" s="750"/>
      <c r="V45" s="750"/>
    </row>
    <row r="46" spans="3:22">
      <c r="C46" s="750"/>
      <c r="D46" s="750"/>
      <c r="E46" s="750"/>
      <c r="F46" s="750"/>
      <c r="G46" s="750"/>
      <c r="H46" s="750"/>
      <c r="I46" s="750"/>
      <c r="J46" s="750"/>
      <c r="K46" s="750"/>
      <c r="L46" s="750"/>
      <c r="M46" s="750"/>
      <c r="N46" s="750"/>
      <c r="O46" s="750"/>
      <c r="P46" s="750"/>
      <c r="Q46" s="750"/>
      <c r="R46" s="750"/>
      <c r="S46" s="750"/>
      <c r="T46" s="750"/>
      <c r="U46" s="750"/>
      <c r="V46" s="750"/>
    </row>
    <row r="47" spans="3:22">
      <c r="C47" s="750"/>
      <c r="D47" s="750"/>
      <c r="E47" s="750"/>
      <c r="F47" s="750"/>
      <c r="G47" s="750"/>
      <c r="H47" s="750"/>
      <c r="I47" s="750"/>
      <c r="J47" s="750"/>
      <c r="K47" s="750"/>
      <c r="L47" s="750"/>
      <c r="M47" s="750"/>
      <c r="N47" s="750"/>
      <c r="O47" s="750"/>
      <c r="P47" s="750"/>
      <c r="Q47" s="750"/>
      <c r="R47" s="750"/>
      <c r="S47" s="750"/>
      <c r="T47" s="750"/>
      <c r="U47" s="750"/>
      <c r="V47" s="750"/>
    </row>
    <row r="48" spans="3:22">
      <c r="C48" s="750"/>
      <c r="D48" s="750"/>
      <c r="E48" s="750"/>
      <c r="F48" s="750"/>
      <c r="G48" s="750"/>
      <c r="H48" s="750"/>
      <c r="I48" s="750"/>
      <c r="J48" s="750"/>
      <c r="K48" s="750"/>
      <c r="L48" s="750"/>
      <c r="M48" s="750"/>
      <c r="N48" s="750"/>
      <c r="O48" s="750"/>
      <c r="P48" s="750"/>
      <c r="Q48" s="750"/>
      <c r="R48" s="750"/>
      <c r="S48" s="750"/>
      <c r="T48" s="750"/>
      <c r="U48" s="750"/>
      <c r="V48" s="750"/>
    </row>
    <row r="49" spans="3:22">
      <c r="C49" s="750"/>
      <c r="D49" s="750"/>
      <c r="E49" s="750"/>
      <c r="F49" s="750"/>
      <c r="G49" s="750"/>
      <c r="H49" s="750"/>
      <c r="I49" s="750"/>
      <c r="J49" s="750"/>
      <c r="K49" s="750"/>
      <c r="L49" s="750"/>
      <c r="M49" s="750"/>
      <c r="N49" s="750"/>
      <c r="O49" s="750"/>
      <c r="P49" s="750"/>
      <c r="Q49" s="750"/>
      <c r="R49" s="750"/>
      <c r="S49" s="750"/>
      <c r="T49" s="750"/>
      <c r="U49" s="750"/>
      <c r="V49" s="750"/>
    </row>
    <row r="50" spans="3:22">
      <c r="C50" s="750"/>
      <c r="D50" s="750"/>
      <c r="E50" s="750"/>
      <c r="F50" s="750"/>
      <c r="G50" s="750"/>
      <c r="H50" s="750"/>
      <c r="I50" s="750"/>
      <c r="J50" s="750"/>
      <c r="K50" s="750"/>
      <c r="L50" s="750"/>
      <c r="M50" s="750"/>
      <c r="N50" s="750"/>
      <c r="O50" s="750"/>
      <c r="P50" s="750"/>
      <c r="Q50" s="750"/>
      <c r="R50" s="750"/>
      <c r="S50" s="750"/>
      <c r="T50" s="750"/>
      <c r="U50" s="750"/>
      <c r="V50" s="750"/>
    </row>
    <row r="51" spans="3:22">
      <c r="C51" s="750"/>
      <c r="D51" s="750"/>
      <c r="E51" s="750"/>
      <c r="F51" s="750"/>
      <c r="G51" s="750"/>
      <c r="H51" s="750"/>
      <c r="I51" s="750"/>
      <c r="J51" s="750"/>
      <c r="K51" s="750"/>
      <c r="L51" s="750"/>
      <c r="M51" s="750"/>
      <c r="N51" s="750"/>
      <c r="O51" s="750"/>
      <c r="P51" s="750"/>
      <c r="Q51" s="750"/>
      <c r="R51" s="750"/>
      <c r="S51" s="750"/>
      <c r="T51" s="750"/>
      <c r="U51" s="750"/>
      <c r="V51" s="750"/>
    </row>
    <row r="52" spans="3:22">
      <c r="C52" s="750"/>
      <c r="D52" s="750"/>
      <c r="E52" s="750"/>
      <c r="F52" s="750"/>
      <c r="G52" s="750"/>
      <c r="H52" s="750"/>
      <c r="I52" s="750"/>
      <c r="J52" s="750"/>
      <c r="K52" s="750"/>
      <c r="L52" s="750"/>
      <c r="M52" s="750"/>
      <c r="N52" s="750"/>
      <c r="O52" s="750"/>
      <c r="P52" s="750"/>
      <c r="Q52" s="750"/>
      <c r="R52" s="750"/>
      <c r="S52" s="750"/>
      <c r="T52" s="750"/>
      <c r="U52" s="750"/>
      <c r="V52" s="750"/>
    </row>
    <row r="53" spans="3:22">
      <c r="C53" s="750"/>
      <c r="D53" s="750"/>
      <c r="E53" s="750"/>
      <c r="F53" s="750"/>
      <c r="G53" s="750"/>
      <c r="H53" s="750"/>
      <c r="I53" s="750"/>
      <c r="J53" s="750"/>
      <c r="K53" s="750"/>
      <c r="L53" s="750"/>
      <c r="M53" s="750"/>
      <c r="N53" s="750"/>
      <c r="O53" s="750"/>
      <c r="P53" s="750"/>
      <c r="Q53" s="750"/>
      <c r="R53" s="750"/>
      <c r="S53" s="750"/>
      <c r="T53" s="750"/>
      <c r="U53" s="750"/>
      <c r="V53" s="750"/>
    </row>
    <row r="54" spans="3:22">
      <c r="C54" s="750"/>
      <c r="D54" s="750"/>
      <c r="E54" s="750"/>
      <c r="F54" s="750"/>
      <c r="G54" s="750"/>
      <c r="H54" s="750"/>
      <c r="I54" s="750"/>
      <c r="J54" s="750"/>
      <c r="K54" s="750"/>
      <c r="L54" s="750"/>
      <c r="M54" s="750"/>
      <c r="N54" s="750"/>
      <c r="O54" s="750"/>
      <c r="P54" s="750"/>
      <c r="Q54" s="750"/>
      <c r="R54" s="750"/>
      <c r="S54" s="750"/>
      <c r="T54" s="750"/>
      <c r="U54" s="750"/>
      <c r="V54" s="750"/>
    </row>
    <row r="55" spans="3:22">
      <c r="C55" s="750"/>
      <c r="D55" s="750"/>
      <c r="E55" s="750"/>
      <c r="F55" s="750"/>
      <c r="G55" s="750"/>
      <c r="H55" s="750"/>
      <c r="I55" s="750"/>
      <c r="J55" s="750"/>
      <c r="K55" s="750"/>
      <c r="L55" s="750"/>
      <c r="M55" s="750"/>
      <c r="N55" s="750"/>
      <c r="O55" s="750"/>
      <c r="P55" s="750"/>
      <c r="Q55" s="750"/>
      <c r="R55" s="750"/>
      <c r="S55" s="750"/>
      <c r="T55" s="750"/>
      <c r="U55" s="750"/>
      <c r="V55" s="75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V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C8" sqref="C8:G21"/>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22">
      <c r="A1" s="1" t="s">
        <v>97</v>
      </c>
      <c r="B1" s="1" t="str">
        <f>Info!C2</f>
        <v>სს სილქ ბანკი</v>
      </c>
    </row>
    <row r="2" spans="1:22">
      <c r="A2" s="1" t="s">
        <v>98</v>
      </c>
      <c r="B2" s="605">
        <f>'1. key ratios'!B2</f>
        <v>46022</v>
      </c>
    </row>
    <row r="4" spans="1:22" ht="14.4" thickBot="1">
      <c r="A4" s="1" t="s">
        <v>250</v>
      </c>
      <c r="B4" s="21" t="s">
        <v>284</v>
      </c>
    </row>
    <row r="5" spans="1:22">
      <c r="A5" s="51"/>
      <c r="B5" s="79"/>
      <c r="C5" s="751" t="s">
        <v>0</v>
      </c>
      <c r="D5" s="751" t="s">
        <v>1</v>
      </c>
      <c r="E5" s="751" t="s">
        <v>2</v>
      </c>
      <c r="F5" s="751" t="s">
        <v>3</v>
      </c>
      <c r="G5" s="752" t="s">
        <v>4</v>
      </c>
      <c r="H5" s="753" t="s">
        <v>5</v>
      </c>
      <c r="I5" s="17"/>
    </row>
    <row r="6" spans="1:22" ht="15" customHeight="1">
      <c r="A6" s="78"/>
      <c r="B6" s="15"/>
      <c r="C6" s="806" t="s">
        <v>276</v>
      </c>
      <c r="D6" s="817" t="s">
        <v>297</v>
      </c>
      <c r="E6" s="818"/>
      <c r="F6" s="806" t="s">
        <v>303</v>
      </c>
      <c r="G6" s="806" t="s">
        <v>304</v>
      </c>
      <c r="H6" s="815" t="s">
        <v>278</v>
      </c>
      <c r="I6" s="17"/>
    </row>
    <row r="7" spans="1:22" ht="69">
      <c r="A7" s="78"/>
      <c r="B7" s="15"/>
      <c r="C7" s="807"/>
      <c r="D7" s="147" t="s">
        <v>279</v>
      </c>
      <c r="E7" s="147" t="s">
        <v>277</v>
      </c>
      <c r="F7" s="807"/>
      <c r="G7" s="807"/>
      <c r="H7" s="816"/>
      <c r="I7" s="17"/>
    </row>
    <row r="8" spans="1:22">
      <c r="A8" s="44">
        <v>1</v>
      </c>
      <c r="B8" s="84" t="s">
        <v>123</v>
      </c>
      <c r="C8" s="665">
        <v>20406955.159297034</v>
      </c>
      <c r="D8" s="665"/>
      <c r="E8" s="665"/>
      <c r="F8" s="665">
        <v>2335682.0499999989</v>
      </c>
      <c r="G8" s="666">
        <v>2335682.0499999989</v>
      </c>
      <c r="H8" s="150">
        <f>G8/(C8+E8)</f>
        <v>0.11445519587648552</v>
      </c>
      <c r="Q8" s="754"/>
      <c r="R8" s="754"/>
      <c r="S8" s="754"/>
      <c r="T8" s="754"/>
      <c r="U8" s="754"/>
      <c r="V8" s="754"/>
    </row>
    <row r="9" spans="1:22" ht="15" customHeight="1">
      <c r="A9" s="44">
        <v>2</v>
      </c>
      <c r="B9" s="84" t="s">
        <v>124</v>
      </c>
      <c r="C9" s="665">
        <v>0</v>
      </c>
      <c r="D9" s="665"/>
      <c r="E9" s="665"/>
      <c r="F9" s="665">
        <v>0</v>
      </c>
      <c r="G9" s="666">
        <v>0</v>
      </c>
      <c r="H9" s="150" t="e">
        <f t="shared" ref="H9:H21" si="0">G9/(C9+E9)</f>
        <v>#DIV/0!</v>
      </c>
      <c r="Q9" s="754"/>
      <c r="R9" s="754"/>
      <c r="S9" s="754"/>
      <c r="T9" s="754"/>
      <c r="U9" s="754"/>
      <c r="V9" s="754"/>
    </row>
    <row r="10" spans="1:22">
      <c r="A10" s="44">
        <v>3</v>
      </c>
      <c r="B10" s="84" t="s">
        <v>125</v>
      </c>
      <c r="C10" s="665">
        <v>0</v>
      </c>
      <c r="D10" s="665"/>
      <c r="E10" s="665"/>
      <c r="F10" s="665">
        <v>0</v>
      </c>
      <c r="G10" s="666">
        <v>0</v>
      </c>
      <c r="H10" s="150" t="e">
        <f t="shared" si="0"/>
        <v>#DIV/0!</v>
      </c>
      <c r="Q10" s="754"/>
      <c r="R10" s="754"/>
      <c r="S10" s="754"/>
      <c r="T10" s="754"/>
      <c r="U10" s="754"/>
      <c r="V10" s="754"/>
    </row>
    <row r="11" spans="1:22">
      <c r="A11" s="44">
        <v>4</v>
      </c>
      <c r="B11" s="84" t="s">
        <v>126</v>
      </c>
      <c r="C11" s="665">
        <v>0</v>
      </c>
      <c r="D11" s="665"/>
      <c r="E11" s="665"/>
      <c r="F11" s="665">
        <v>0</v>
      </c>
      <c r="G11" s="666">
        <v>0</v>
      </c>
      <c r="H11" s="150" t="e">
        <f t="shared" si="0"/>
        <v>#DIV/0!</v>
      </c>
      <c r="Q11" s="754"/>
      <c r="R11" s="754"/>
      <c r="S11" s="754"/>
      <c r="T11" s="754"/>
      <c r="U11" s="754"/>
      <c r="V11" s="754"/>
    </row>
    <row r="12" spans="1:22">
      <c r="A12" s="44">
        <v>5</v>
      </c>
      <c r="B12" s="84" t="s">
        <v>911</v>
      </c>
      <c r="C12" s="665">
        <v>0</v>
      </c>
      <c r="D12" s="665"/>
      <c r="E12" s="665"/>
      <c r="F12" s="665">
        <v>0</v>
      </c>
      <c r="G12" s="666">
        <v>0</v>
      </c>
      <c r="H12" s="150" t="e">
        <f t="shared" si="0"/>
        <v>#DIV/0!</v>
      </c>
      <c r="Q12" s="754"/>
      <c r="R12" s="754"/>
      <c r="S12" s="754"/>
      <c r="T12" s="754"/>
      <c r="U12" s="754"/>
      <c r="V12" s="754"/>
    </row>
    <row r="13" spans="1:22">
      <c r="A13" s="44">
        <v>6</v>
      </c>
      <c r="B13" s="84" t="s">
        <v>127</v>
      </c>
      <c r="C13" s="665">
        <v>36606065.520000026</v>
      </c>
      <c r="D13" s="665"/>
      <c r="E13" s="665"/>
      <c r="F13" s="665">
        <v>21362431.880000021</v>
      </c>
      <c r="G13" s="666">
        <v>21362431.880000021</v>
      </c>
      <c r="H13" s="150">
        <f t="shared" si="0"/>
        <v>0.58357628924442806</v>
      </c>
      <c r="Q13" s="754"/>
      <c r="R13" s="754"/>
      <c r="S13" s="754"/>
      <c r="T13" s="754"/>
      <c r="U13" s="754"/>
      <c r="V13" s="754"/>
    </row>
    <row r="14" spans="1:22">
      <c r="A14" s="44">
        <v>7</v>
      </c>
      <c r="B14" s="84" t="s">
        <v>71</v>
      </c>
      <c r="C14" s="665">
        <v>32560033.98</v>
      </c>
      <c r="D14" s="665">
        <v>28368652.080708496</v>
      </c>
      <c r="E14" s="665">
        <v>125000</v>
      </c>
      <c r="F14" s="665">
        <v>32560033.98</v>
      </c>
      <c r="G14" s="666">
        <v>31541443.75</v>
      </c>
      <c r="H14" s="150">
        <f>G14/(C14+E14)</f>
        <v>0.96501180844114265</v>
      </c>
      <c r="Q14" s="754"/>
      <c r="R14" s="754"/>
      <c r="S14" s="754"/>
      <c r="T14" s="754"/>
      <c r="U14" s="754"/>
      <c r="V14" s="754"/>
    </row>
    <row r="15" spans="1:22">
      <c r="A15" s="44">
        <v>8</v>
      </c>
      <c r="B15" s="84" t="s">
        <v>72</v>
      </c>
      <c r="C15" s="665">
        <v>86526542.909999996</v>
      </c>
      <c r="D15" s="665"/>
      <c r="E15" s="665"/>
      <c r="F15" s="665">
        <v>64894907.182499997</v>
      </c>
      <c r="G15" s="666">
        <v>64478767.4925</v>
      </c>
      <c r="H15" s="150">
        <f t="shared" si="0"/>
        <v>0.74519061231380934</v>
      </c>
      <c r="Q15" s="754"/>
      <c r="R15" s="754"/>
      <c r="S15" s="754"/>
      <c r="T15" s="754"/>
      <c r="U15" s="754"/>
      <c r="V15" s="754"/>
    </row>
    <row r="16" spans="1:22">
      <c r="A16" s="44">
        <v>9</v>
      </c>
      <c r="B16" s="84" t="s">
        <v>912</v>
      </c>
      <c r="C16" s="665">
        <v>0</v>
      </c>
      <c r="D16" s="665"/>
      <c r="E16" s="665"/>
      <c r="F16" s="665">
        <v>0</v>
      </c>
      <c r="G16" s="666">
        <v>0</v>
      </c>
      <c r="H16" s="150" t="e">
        <f t="shared" si="0"/>
        <v>#DIV/0!</v>
      </c>
      <c r="Q16" s="754"/>
      <c r="R16" s="754"/>
      <c r="S16" s="754"/>
      <c r="T16" s="754"/>
      <c r="U16" s="754"/>
      <c r="V16" s="754"/>
    </row>
    <row r="17" spans="1:22">
      <c r="A17" s="44">
        <v>10</v>
      </c>
      <c r="B17" s="84" t="s">
        <v>67</v>
      </c>
      <c r="C17" s="665">
        <v>880208.4</v>
      </c>
      <c r="D17" s="665"/>
      <c r="E17" s="665"/>
      <c r="F17" s="665">
        <v>880208.4</v>
      </c>
      <c r="G17" s="666">
        <v>880208.4</v>
      </c>
      <c r="H17" s="150">
        <f t="shared" si="0"/>
        <v>1</v>
      </c>
      <c r="Q17" s="754"/>
      <c r="R17" s="754"/>
      <c r="S17" s="754"/>
      <c r="T17" s="754"/>
      <c r="U17" s="754"/>
      <c r="V17" s="754"/>
    </row>
    <row r="18" spans="1:22">
      <c r="A18" s="44">
        <v>11</v>
      </c>
      <c r="B18" s="84" t="s">
        <v>68</v>
      </c>
      <c r="C18" s="665">
        <v>0</v>
      </c>
      <c r="D18" s="665"/>
      <c r="E18" s="665"/>
      <c r="F18" s="665">
        <v>0</v>
      </c>
      <c r="G18" s="666">
        <v>0</v>
      </c>
      <c r="H18" s="150" t="e">
        <f t="shared" si="0"/>
        <v>#DIV/0!</v>
      </c>
      <c r="Q18" s="754"/>
      <c r="R18" s="754"/>
      <c r="S18" s="754"/>
      <c r="T18" s="754"/>
      <c r="U18" s="754"/>
      <c r="V18" s="754"/>
    </row>
    <row r="19" spans="1:22">
      <c r="A19" s="44">
        <v>12</v>
      </c>
      <c r="B19" s="84" t="s">
        <v>69</v>
      </c>
      <c r="C19" s="665">
        <v>0</v>
      </c>
      <c r="D19" s="665"/>
      <c r="E19" s="665"/>
      <c r="F19" s="665">
        <v>0</v>
      </c>
      <c r="G19" s="666">
        <v>0</v>
      </c>
      <c r="H19" s="150" t="e">
        <f t="shared" si="0"/>
        <v>#DIV/0!</v>
      </c>
      <c r="Q19" s="754"/>
      <c r="R19" s="754"/>
      <c r="S19" s="754"/>
      <c r="T19" s="754"/>
      <c r="U19" s="754"/>
      <c r="V19" s="754"/>
    </row>
    <row r="20" spans="1:22">
      <c r="A20" s="44">
        <v>13</v>
      </c>
      <c r="B20" s="84" t="s">
        <v>70</v>
      </c>
      <c r="C20" s="665">
        <v>0</v>
      </c>
      <c r="D20" s="665"/>
      <c r="E20" s="665"/>
      <c r="F20" s="665">
        <v>0</v>
      </c>
      <c r="G20" s="666">
        <v>0</v>
      </c>
      <c r="H20" s="150" t="e">
        <f t="shared" si="0"/>
        <v>#DIV/0!</v>
      </c>
      <c r="Q20" s="754"/>
      <c r="R20" s="754"/>
      <c r="S20" s="754"/>
      <c r="T20" s="754"/>
      <c r="U20" s="754"/>
      <c r="V20" s="754"/>
    </row>
    <row r="21" spans="1:22">
      <c r="A21" s="44">
        <v>14</v>
      </c>
      <c r="B21" s="84" t="s">
        <v>143</v>
      </c>
      <c r="C21" s="665">
        <v>27593613.230932303</v>
      </c>
      <c r="D21" s="665"/>
      <c r="E21" s="665"/>
      <c r="F21" s="665">
        <v>24543982.880932301</v>
      </c>
      <c r="G21" s="666">
        <v>24472557.150932301</v>
      </c>
      <c r="H21" s="150">
        <f t="shared" si="0"/>
        <v>0.88689208427038058</v>
      </c>
      <c r="Q21" s="754"/>
      <c r="R21" s="754"/>
      <c r="S21" s="754"/>
      <c r="T21" s="754"/>
      <c r="U21" s="754"/>
      <c r="V21" s="754"/>
    </row>
    <row r="22" spans="1:22" ht="14.4" thickBot="1">
      <c r="A22" s="80"/>
      <c r="B22" s="83" t="s">
        <v>66</v>
      </c>
      <c r="C22" s="668">
        <f>SUM(C8:C21)</f>
        <v>204573419.20022938</v>
      </c>
      <c r="D22" s="668">
        <f>SUM(D8:D21)</f>
        <v>28368652.080708496</v>
      </c>
      <c r="E22" s="668">
        <f>SUM(E8:E21)</f>
        <v>125000</v>
      </c>
      <c r="F22" s="668">
        <f>SUM(F8:F21)</f>
        <v>146577246.37343234</v>
      </c>
      <c r="G22" s="668">
        <f>SUM(G8:G21)</f>
        <v>145071090.72343233</v>
      </c>
      <c r="H22" s="151">
        <f>G22/(C22+E22)</f>
        <v>0.70870645357318796</v>
      </c>
      <c r="Q22" s="754"/>
      <c r="R22" s="754"/>
      <c r="S22" s="754"/>
      <c r="T22" s="754"/>
      <c r="U22" s="754"/>
      <c r="V22" s="754"/>
    </row>
    <row r="28" spans="1:22"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82"/>
  <sheetViews>
    <sheetView zoomScale="145" zoomScaleNormal="145" workbookViewId="0">
      <pane xSplit="2" ySplit="6" topLeftCell="D21" activePane="bottomRight" state="frozen"/>
      <selection pane="topRight" activeCell="C1" sqref="C1"/>
      <selection pane="bottomLeft" activeCell="A6" sqref="A6"/>
      <selection pane="bottomRight" activeCell="K23" sqref="F23:K25"/>
    </sheetView>
  </sheetViews>
  <sheetFormatPr defaultColWidth="9.21875" defaultRowHeight="13.8"/>
  <cols>
    <col min="1" max="1" width="10.5546875" style="1" bestFit="1" customWidth="1"/>
    <col min="2" max="2" width="60" style="1" customWidth="1"/>
    <col min="3" max="3" width="16" style="1" customWidth="1"/>
    <col min="4" max="4" width="12.77734375" style="1" customWidth="1"/>
    <col min="5" max="5" width="13.88671875" style="1" customWidth="1"/>
    <col min="6" max="11" width="12.77734375" style="1" customWidth="1"/>
    <col min="12" max="16384" width="9.21875" style="1"/>
  </cols>
  <sheetData>
    <row r="1" spans="1:11">
      <c r="A1" s="1" t="s">
        <v>97</v>
      </c>
      <c r="B1" s="1" t="str">
        <f>Info!C2</f>
        <v>სს სილქ ბანკი</v>
      </c>
    </row>
    <row r="2" spans="1:11">
      <c r="A2" s="1" t="s">
        <v>98</v>
      </c>
      <c r="B2" s="605">
        <f>'1. key ratios'!B2</f>
        <v>46022</v>
      </c>
    </row>
    <row r="4" spans="1:11" ht="14.4" thickBot="1">
      <c r="A4" s="1" t="s">
        <v>340</v>
      </c>
      <c r="B4" s="21" t="s">
        <v>339</v>
      </c>
    </row>
    <row r="5" spans="1:11" ht="30" customHeight="1">
      <c r="A5" s="822"/>
      <c r="B5" s="823"/>
      <c r="C5" s="820" t="s">
        <v>371</v>
      </c>
      <c r="D5" s="820"/>
      <c r="E5" s="820"/>
      <c r="F5" s="820" t="s">
        <v>372</v>
      </c>
      <c r="G5" s="820"/>
      <c r="H5" s="820"/>
      <c r="I5" s="820" t="s">
        <v>373</v>
      </c>
      <c r="J5" s="820"/>
      <c r="K5" s="821"/>
    </row>
    <row r="6" spans="1:11">
      <c r="A6" s="174"/>
      <c r="B6" s="175"/>
      <c r="C6" s="176" t="s">
        <v>26</v>
      </c>
      <c r="D6" s="176" t="s">
        <v>79</v>
      </c>
      <c r="E6" s="176" t="s">
        <v>66</v>
      </c>
      <c r="F6" s="176" t="s">
        <v>26</v>
      </c>
      <c r="G6" s="176" t="s">
        <v>79</v>
      </c>
      <c r="H6" s="176" t="s">
        <v>66</v>
      </c>
      <c r="I6" s="176" t="s">
        <v>26</v>
      </c>
      <c r="J6" s="176" t="s">
        <v>79</v>
      </c>
      <c r="K6" s="178" t="s">
        <v>66</v>
      </c>
    </row>
    <row r="7" spans="1:11">
      <c r="A7" s="179" t="s">
        <v>310</v>
      </c>
      <c r="B7" s="173"/>
      <c r="C7" s="173"/>
      <c r="D7" s="173"/>
      <c r="E7" s="173"/>
      <c r="F7" s="173"/>
      <c r="G7" s="173"/>
      <c r="H7" s="173"/>
      <c r="I7" s="173"/>
      <c r="J7" s="173"/>
      <c r="K7" s="180"/>
    </row>
    <row r="8" spans="1:11">
      <c r="A8" s="172">
        <v>1</v>
      </c>
      <c r="B8" s="157" t="s">
        <v>310</v>
      </c>
      <c r="C8" s="682"/>
      <c r="D8" s="682"/>
      <c r="E8" s="682"/>
      <c r="F8" s="683">
        <v>26216261.109999999</v>
      </c>
      <c r="G8" s="683">
        <v>30680501.27</v>
      </c>
      <c r="H8" s="683">
        <v>56896762.379999995</v>
      </c>
      <c r="I8" s="683">
        <v>17899154.030000001</v>
      </c>
      <c r="J8" s="683">
        <v>5125804.1800000006</v>
      </c>
      <c r="K8" s="684">
        <v>23024958.210000001</v>
      </c>
    </row>
    <row r="9" spans="1:11">
      <c r="A9" s="179" t="s">
        <v>311</v>
      </c>
      <c r="B9" s="173"/>
      <c r="C9" s="685"/>
      <c r="D9" s="685"/>
      <c r="E9" s="685"/>
      <c r="F9" s="685"/>
      <c r="G9" s="685"/>
      <c r="H9" s="685"/>
      <c r="I9" s="685"/>
      <c r="J9" s="685"/>
      <c r="K9" s="686"/>
    </row>
    <row r="10" spans="1:11">
      <c r="A10" s="181">
        <v>2</v>
      </c>
      <c r="B10" s="158" t="s">
        <v>312</v>
      </c>
      <c r="C10" s="379">
        <v>31116905.939999998</v>
      </c>
      <c r="D10" s="687">
        <v>14189564.010000002</v>
      </c>
      <c r="E10" s="687">
        <v>45306469.950000003</v>
      </c>
      <c r="F10" s="687">
        <v>1570117.8348000005</v>
      </c>
      <c r="G10" s="687">
        <v>1225242.9600499996</v>
      </c>
      <c r="H10" s="687">
        <v>2795360.7948500002</v>
      </c>
      <c r="I10" s="687">
        <v>321094.79700000002</v>
      </c>
      <c r="J10" s="687">
        <v>217818.25050000002</v>
      </c>
      <c r="K10" s="688">
        <v>538913.0475000001</v>
      </c>
    </row>
    <row r="11" spans="1:11">
      <c r="A11" s="181">
        <v>3</v>
      </c>
      <c r="B11" s="158" t="s">
        <v>313</v>
      </c>
      <c r="C11" s="379">
        <v>70316936.220000014</v>
      </c>
      <c r="D11" s="687">
        <v>10791000.189999994</v>
      </c>
      <c r="E11" s="687">
        <v>81107936.410000011</v>
      </c>
      <c r="F11" s="687">
        <v>14577010.7458</v>
      </c>
      <c r="G11" s="687">
        <v>6022504.0727999993</v>
      </c>
      <c r="H11" s="687">
        <v>20599514.818599999</v>
      </c>
      <c r="I11" s="687">
        <v>10665536.625</v>
      </c>
      <c r="J11" s="687">
        <v>1820523.9979999999</v>
      </c>
      <c r="K11" s="688">
        <v>12486060.623</v>
      </c>
    </row>
    <row r="12" spans="1:11">
      <c r="A12" s="181">
        <v>4</v>
      </c>
      <c r="B12" s="158" t="s">
        <v>314</v>
      </c>
      <c r="C12" s="379">
        <v>0</v>
      </c>
      <c r="D12" s="687">
        <v>0</v>
      </c>
      <c r="E12" s="687">
        <v>0</v>
      </c>
      <c r="F12" s="687">
        <v>0</v>
      </c>
      <c r="G12" s="687">
        <v>0</v>
      </c>
      <c r="H12" s="687">
        <v>0</v>
      </c>
      <c r="I12" s="687">
        <v>0</v>
      </c>
      <c r="J12" s="687">
        <v>0</v>
      </c>
      <c r="K12" s="688">
        <v>0</v>
      </c>
    </row>
    <row r="13" spans="1:11">
      <c r="A13" s="181">
        <v>5</v>
      </c>
      <c r="B13" s="158" t="s">
        <v>315</v>
      </c>
      <c r="C13" s="379">
        <v>22178205.390000004</v>
      </c>
      <c r="D13" s="687">
        <v>117552.8</v>
      </c>
      <c r="E13" s="687">
        <v>22295758.190000005</v>
      </c>
      <c r="F13" s="687">
        <v>4578852.6204500003</v>
      </c>
      <c r="G13" s="687">
        <v>28133.107499999995</v>
      </c>
      <c r="H13" s="687">
        <v>4606985.7279500002</v>
      </c>
      <c r="I13" s="687">
        <v>1133872.2255000002</v>
      </c>
      <c r="J13" s="687">
        <v>6405.1864999999998</v>
      </c>
      <c r="K13" s="688">
        <v>1140277.4120000002</v>
      </c>
    </row>
    <row r="14" spans="1:11">
      <c r="A14" s="181">
        <v>6</v>
      </c>
      <c r="B14" s="158" t="s">
        <v>330</v>
      </c>
      <c r="C14" s="379">
        <v>0</v>
      </c>
      <c r="D14" s="687">
        <v>0</v>
      </c>
      <c r="E14" s="687">
        <v>0</v>
      </c>
      <c r="F14" s="687">
        <v>0</v>
      </c>
      <c r="G14" s="687">
        <v>0</v>
      </c>
      <c r="H14" s="687">
        <v>0</v>
      </c>
      <c r="I14" s="687">
        <v>0</v>
      </c>
      <c r="J14" s="687">
        <v>0</v>
      </c>
      <c r="K14" s="688">
        <v>0</v>
      </c>
    </row>
    <row r="15" spans="1:11">
      <c r="A15" s="181">
        <v>7</v>
      </c>
      <c r="B15" s="158" t="s">
        <v>317</v>
      </c>
      <c r="C15" s="379">
        <v>2499155.0899999994</v>
      </c>
      <c r="D15" s="687">
        <v>19973882.300000004</v>
      </c>
      <c r="E15" s="687">
        <v>22473037.390000004</v>
      </c>
      <c r="F15" s="687">
        <v>1278399.28</v>
      </c>
      <c r="G15" s="687">
        <v>5031650.09</v>
      </c>
      <c r="H15" s="687">
        <v>6310049.3700000001</v>
      </c>
      <c r="I15" s="687">
        <v>1278399.28</v>
      </c>
      <c r="J15" s="687">
        <v>5031650.09</v>
      </c>
      <c r="K15" s="688">
        <v>6310049.3700000001</v>
      </c>
    </row>
    <row r="16" spans="1:11">
      <c r="A16" s="181">
        <v>8</v>
      </c>
      <c r="B16" s="159" t="s">
        <v>318</v>
      </c>
      <c r="C16" s="379">
        <v>126111202.64000002</v>
      </c>
      <c r="D16" s="687">
        <v>45071999.299999997</v>
      </c>
      <c r="E16" s="687">
        <v>171183201.94</v>
      </c>
      <c r="F16" s="687">
        <v>22004380.481050003</v>
      </c>
      <c r="G16" s="687">
        <v>12307530.230349999</v>
      </c>
      <c r="H16" s="687">
        <v>34311910.711400002</v>
      </c>
      <c r="I16" s="687">
        <v>13398902.9275</v>
      </c>
      <c r="J16" s="687">
        <v>7076397.5250000004</v>
      </c>
      <c r="K16" s="688">
        <v>20475300.452500001</v>
      </c>
    </row>
    <row r="17" spans="1:11">
      <c r="A17" s="179" t="s">
        <v>319</v>
      </c>
      <c r="B17" s="173"/>
      <c r="C17" s="685"/>
      <c r="D17" s="685"/>
      <c r="E17" s="685"/>
      <c r="F17" s="685"/>
      <c r="G17" s="685"/>
      <c r="H17" s="685"/>
      <c r="I17" s="685"/>
      <c r="J17" s="685"/>
      <c r="K17" s="686"/>
    </row>
    <row r="18" spans="1:11">
      <c r="A18" s="181">
        <v>9</v>
      </c>
      <c r="B18" s="158" t="s">
        <v>320</v>
      </c>
      <c r="C18" s="379">
        <v>0</v>
      </c>
      <c r="D18" s="687">
        <v>0</v>
      </c>
      <c r="E18" s="687">
        <v>0</v>
      </c>
      <c r="F18" s="687">
        <v>0</v>
      </c>
      <c r="G18" s="687">
        <v>0</v>
      </c>
      <c r="H18" s="687">
        <v>0</v>
      </c>
      <c r="I18" s="687">
        <v>0</v>
      </c>
      <c r="J18" s="687">
        <v>0</v>
      </c>
      <c r="K18" s="688">
        <v>0</v>
      </c>
    </row>
    <row r="19" spans="1:11">
      <c r="A19" s="181">
        <v>10</v>
      </c>
      <c r="B19" s="158" t="s">
        <v>321</v>
      </c>
      <c r="C19" s="379">
        <v>98179073.560000002</v>
      </c>
      <c r="D19" s="687">
        <v>36124068.649999999</v>
      </c>
      <c r="E19" s="687">
        <v>134303142.21000001</v>
      </c>
      <c r="F19" s="687">
        <v>1326261.2749999999</v>
      </c>
      <c r="G19" s="687">
        <v>49886.64</v>
      </c>
      <c r="H19" s="687">
        <v>1376147.9149999998</v>
      </c>
      <c r="I19" s="687">
        <v>9643368.3550000004</v>
      </c>
      <c r="J19" s="687">
        <v>25969003.09</v>
      </c>
      <c r="K19" s="688">
        <v>35612371.445</v>
      </c>
    </row>
    <row r="20" spans="1:11">
      <c r="A20" s="181">
        <v>11</v>
      </c>
      <c r="B20" s="158" t="s">
        <v>322</v>
      </c>
      <c r="C20" s="379">
        <v>21730003</v>
      </c>
      <c r="D20" s="687">
        <v>224141.74</v>
      </c>
      <c r="E20" s="687">
        <v>21954144.739999998</v>
      </c>
      <c r="F20" s="687">
        <v>4760001.41</v>
      </c>
      <c r="G20" s="687">
        <v>224141.74</v>
      </c>
      <c r="H20" s="687">
        <v>4984143.1500000004</v>
      </c>
      <c r="I20" s="687">
        <v>4760001.41</v>
      </c>
      <c r="J20" s="687">
        <v>224141.74</v>
      </c>
      <c r="K20" s="688">
        <v>4984143.1500000004</v>
      </c>
    </row>
    <row r="21" spans="1:11" ht="14.4" thickBot="1">
      <c r="A21" s="118">
        <v>12</v>
      </c>
      <c r="B21" s="182" t="s">
        <v>323</v>
      </c>
      <c r="C21" s="689">
        <v>119909076.56</v>
      </c>
      <c r="D21" s="690">
        <v>36348210.390000001</v>
      </c>
      <c r="E21" s="689">
        <v>156257286.95000002</v>
      </c>
      <c r="F21" s="690">
        <v>6086262.6850000005</v>
      </c>
      <c r="G21" s="690">
        <v>274028.38</v>
      </c>
      <c r="H21" s="690">
        <v>6360291.0650000004</v>
      </c>
      <c r="I21" s="690">
        <v>14403369.765000001</v>
      </c>
      <c r="J21" s="690">
        <v>26193144.829999998</v>
      </c>
      <c r="K21" s="691">
        <v>40596514.594999999</v>
      </c>
    </row>
    <row r="22" spans="1:11" ht="38.25" customHeight="1" thickBot="1">
      <c r="A22" s="170"/>
      <c r="B22" s="171"/>
      <c r="C22" s="171"/>
      <c r="D22" s="171"/>
      <c r="E22" s="171"/>
      <c r="F22" s="819" t="s">
        <v>324</v>
      </c>
      <c r="G22" s="820"/>
      <c r="H22" s="820"/>
      <c r="I22" s="819" t="s">
        <v>325</v>
      </c>
      <c r="J22" s="820"/>
      <c r="K22" s="821"/>
    </row>
    <row r="23" spans="1:11">
      <c r="A23" s="163">
        <v>13</v>
      </c>
      <c r="B23" s="160" t="s">
        <v>310</v>
      </c>
      <c r="C23" s="169"/>
      <c r="D23" s="169"/>
      <c r="E23" s="169"/>
      <c r="F23" s="678">
        <v>26216261.109999999</v>
      </c>
      <c r="G23" s="678">
        <v>30680501.27</v>
      </c>
      <c r="H23" s="678">
        <v>56896762.379999995</v>
      </c>
      <c r="I23" s="678">
        <v>17899154.030000001</v>
      </c>
      <c r="J23" s="678">
        <v>5125804.1800000006</v>
      </c>
      <c r="K23" s="679">
        <v>23024958.210000001</v>
      </c>
    </row>
    <row r="24" spans="1:11" ht="14.4" thickBot="1">
      <c r="A24" s="164">
        <v>14</v>
      </c>
      <c r="B24" s="161" t="s">
        <v>326</v>
      </c>
      <c r="C24" s="183"/>
      <c r="D24" s="167"/>
      <c r="E24" s="168"/>
      <c r="F24" s="680">
        <v>14347999.961250002</v>
      </c>
      <c r="G24" s="680">
        <v>10808258.890299998</v>
      </c>
      <c r="H24" s="680">
        <v>27951619.646400001</v>
      </c>
      <c r="I24" s="680">
        <v>3349725.7318749996</v>
      </c>
      <c r="J24" s="680">
        <v>1769099.3812500001</v>
      </c>
      <c r="K24" s="681">
        <v>5118825.1131250001</v>
      </c>
    </row>
    <row r="25" spans="1:11" ht="14.4" thickBot="1">
      <c r="A25" s="165">
        <v>15</v>
      </c>
      <c r="B25" s="162" t="s">
        <v>327</v>
      </c>
      <c r="C25" s="166"/>
      <c r="D25" s="166"/>
      <c r="E25" s="166"/>
      <c r="F25" s="676">
        <v>1.8271718135491291</v>
      </c>
      <c r="G25" s="676">
        <v>2.8386164303979231</v>
      </c>
      <c r="H25" s="676">
        <v>2.0355443834657341</v>
      </c>
      <c r="I25" s="676">
        <v>5.3434685292819477</v>
      </c>
      <c r="J25" s="676">
        <v>2.8974088365675867</v>
      </c>
      <c r="K25" s="677">
        <v>4.4980943285134929</v>
      </c>
    </row>
    <row r="28" spans="1:11">
      <c r="B28" s="16"/>
    </row>
    <row r="50" spans="3:11">
      <c r="C50" s="750"/>
      <c r="D50" s="750"/>
      <c r="E50" s="750"/>
      <c r="F50" s="750"/>
      <c r="G50" s="750"/>
      <c r="H50" s="750"/>
      <c r="I50" s="750"/>
      <c r="J50" s="750"/>
      <c r="K50" s="750"/>
    </row>
    <row r="51" spans="3:11">
      <c r="C51" s="750"/>
      <c r="D51" s="750"/>
      <c r="E51" s="750"/>
      <c r="F51" s="750"/>
      <c r="G51" s="750"/>
      <c r="H51" s="750"/>
      <c r="I51" s="750"/>
      <c r="J51" s="750"/>
      <c r="K51" s="750"/>
    </row>
    <row r="52" spans="3:11">
      <c r="C52" s="750"/>
      <c r="D52" s="750"/>
      <c r="E52" s="750"/>
      <c r="F52" s="750"/>
      <c r="G52" s="750"/>
      <c r="H52" s="750"/>
      <c r="I52" s="750"/>
      <c r="J52" s="750"/>
      <c r="K52" s="750"/>
    </row>
    <row r="53" spans="3:11">
      <c r="C53" s="750"/>
      <c r="D53" s="750"/>
      <c r="E53" s="750"/>
      <c r="F53" s="750"/>
      <c r="G53" s="750"/>
      <c r="H53" s="750"/>
      <c r="I53" s="750"/>
      <c r="J53" s="750"/>
      <c r="K53" s="750"/>
    </row>
    <row r="54" spans="3:11">
      <c r="C54" s="750"/>
      <c r="D54" s="750"/>
      <c r="E54" s="750"/>
      <c r="F54" s="750"/>
      <c r="G54" s="750"/>
      <c r="H54" s="750"/>
      <c r="I54" s="750"/>
      <c r="J54" s="750"/>
      <c r="K54" s="750"/>
    </row>
    <row r="55" spans="3:11">
      <c r="C55" s="750"/>
      <c r="D55" s="750"/>
      <c r="E55" s="750"/>
      <c r="F55" s="750"/>
      <c r="G55" s="750"/>
      <c r="H55" s="750"/>
      <c r="I55" s="750"/>
      <c r="J55" s="750"/>
      <c r="K55" s="750"/>
    </row>
    <row r="56" spans="3:11">
      <c r="C56" s="750"/>
      <c r="D56" s="750"/>
      <c r="E56" s="750"/>
      <c r="F56" s="750"/>
      <c r="G56" s="750"/>
      <c r="H56" s="750"/>
      <c r="I56" s="750"/>
      <c r="J56" s="750"/>
      <c r="K56" s="750"/>
    </row>
    <row r="57" spans="3:11">
      <c r="C57" s="750"/>
      <c r="D57" s="750"/>
      <c r="E57" s="750"/>
      <c r="F57" s="750"/>
      <c r="G57" s="750"/>
      <c r="H57" s="750"/>
      <c r="I57" s="750"/>
      <c r="J57" s="750"/>
      <c r="K57" s="750"/>
    </row>
    <row r="58" spans="3:11">
      <c r="C58" s="750"/>
      <c r="D58" s="750"/>
      <c r="E58" s="750"/>
      <c r="F58" s="750"/>
      <c r="G58" s="750"/>
      <c r="H58" s="750"/>
      <c r="I58" s="750"/>
      <c r="J58" s="750"/>
      <c r="K58" s="750"/>
    </row>
    <row r="59" spans="3:11">
      <c r="C59" s="750"/>
      <c r="D59" s="750"/>
      <c r="E59" s="750"/>
      <c r="F59" s="750"/>
      <c r="G59" s="750"/>
      <c r="H59" s="750"/>
      <c r="I59" s="750"/>
      <c r="J59" s="750"/>
      <c r="K59" s="750"/>
    </row>
    <row r="60" spans="3:11">
      <c r="C60" s="750"/>
      <c r="D60" s="750"/>
      <c r="E60" s="750"/>
      <c r="F60" s="750"/>
      <c r="G60" s="750"/>
      <c r="H60" s="750"/>
      <c r="I60" s="750"/>
      <c r="J60" s="750"/>
      <c r="K60" s="750"/>
    </row>
    <row r="61" spans="3:11">
      <c r="C61" s="750"/>
      <c r="D61" s="750"/>
      <c r="E61" s="750"/>
      <c r="F61" s="750"/>
      <c r="G61" s="750"/>
      <c r="H61" s="750"/>
      <c r="I61" s="750"/>
      <c r="J61" s="750"/>
      <c r="K61" s="750"/>
    </row>
    <row r="62" spans="3:11">
      <c r="C62" s="750"/>
      <c r="D62" s="750"/>
      <c r="E62" s="750"/>
      <c r="F62" s="750"/>
      <c r="G62" s="750"/>
      <c r="H62" s="750"/>
      <c r="I62" s="750"/>
      <c r="J62" s="750"/>
      <c r="K62" s="750"/>
    </row>
    <row r="63" spans="3:11">
      <c r="C63" s="750"/>
      <c r="D63" s="750"/>
      <c r="E63" s="750"/>
      <c r="F63" s="750"/>
      <c r="G63" s="750"/>
      <c r="H63" s="750"/>
      <c r="I63" s="750"/>
      <c r="J63" s="750"/>
      <c r="K63" s="750"/>
    </row>
    <row r="64" spans="3:11">
      <c r="C64" s="750"/>
      <c r="D64" s="750"/>
      <c r="E64" s="750"/>
      <c r="F64" s="750"/>
      <c r="G64" s="750"/>
      <c r="H64" s="750"/>
      <c r="I64" s="750"/>
      <c r="J64" s="750"/>
      <c r="K64" s="750"/>
    </row>
    <row r="65" spans="3:11">
      <c r="C65" s="750"/>
      <c r="D65" s="750"/>
      <c r="E65" s="750"/>
      <c r="F65" s="750"/>
      <c r="G65" s="750"/>
      <c r="H65" s="750"/>
      <c r="I65" s="750"/>
      <c r="J65" s="750"/>
      <c r="K65" s="750"/>
    </row>
    <row r="66" spans="3:11">
      <c r="C66" s="750"/>
      <c r="D66" s="750"/>
      <c r="E66" s="750"/>
      <c r="F66" s="750"/>
      <c r="G66" s="750"/>
      <c r="H66" s="750"/>
      <c r="I66" s="750"/>
      <c r="J66" s="750"/>
      <c r="K66" s="750"/>
    </row>
    <row r="67" spans="3:11">
      <c r="C67" s="750"/>
      <c r="D67" s="750"/>
      <c r="E67" s="750"/>
      <c r="F67" s="750"/>
      <c r="G67" s="750"/>
      <c r="H67" s="750"/>
      <c r="I67" s="750"/>
      <c r="J67" s="750"/>
      <c r="K67" s="750"/>
    </row>
    <row r="68" spans="3:11">
      <c r="C68" s="750"/>
      <c r="D68" s="750"/>
      <c r="E68" s="750"/>
      <c r="F68" s="750"/>
      <c r="G68" s="750"/>
      <c r="H68" s="750"/>
      <c r="I68" s="750"/>
      <c r="J68" s="750"/>
      <c r="K68" s="750"/>
    </row>
    <row r="69" spans="3:11">
      <c r="C69" s="750"/>
      <c r="D69" s="750"/>
      <c r="E69" s="750"/>
      <c r="F69" s="750"/>
      <c r="G69" s="750"/>
      <c r="H69" s="750"/>
      <c r="I69" s="750"/>
      <c r="J69" s="750"/>
      <c r="K69" s="750"/>
    </row>
    <row r="70" spans="3:11">
      <c r="C70" s="750"/>
      <c r="D70" s="750"/>
      <c r="E70" s="750"/>
      <c r="F70" s="750"/>
      <c r="G70" s="750"/>
      <c r="H70" s="750"/>
      <c r="I70" s="750"/>
      <c r="J70" s="750"/>
      <c r="K70" s="750"/>
    </row>
    <row r="71" spans="3:11">
      <c r="C71" s="750"/>
      <c r="D71" s="750"/>
      <c r="E71" s="750"/>
      <c r="F71" s="750"/>
      <c r="G71" s="750"/>
      <c r="H71" s="750"/>
      <c r="I71" s="750"/>
      <c r="J71" s="750"/>
      <c r="K71" s="750"/>
    </row>
    <row r="72" spans="3:11">
      <c r="C72" s="750"/>
      <c r="D72" s="750"/>
      <c r="E72" s="750"/>
      <c r="F72" s="750"/>
      <c r="G72" s="750"/>
      <c r="H72" s="750"/>
      <c r="I72" s="750"/>
      <c r="J72" s="750"/>
      <c r="K72" s="750"/>
    </row>
    <row r="73" spans="3:11">
      <c r="C73" s="750"/>
      <c r="D73" s="750"/>
      <c r="E73" s="750"/>
      <c r="F73" s="750"/>
      <c r="G73" s="750"/>
      <c r="H73" s="750"/>
      <c r="I73" s="750"/>
      <c r="J73" s="750"/>
      <c r="K73" s="750"/>
    </row>
    <row r="74" spans="3:11">
      <c r="C74" s="750"/>
      <c r="D74" s="750"/>
      <c r="E74" s="750"/>
      <c r="F74" s="750"/>
      <c r="G74" s="750"/>
      <c r="H74" s="750"/>
      <c r="I74" s="750"/>
      <c r="J74" s="750"/>
      <c r="K74" s="750"/>
    </row>
    <row r="75" spans="3:11">
      <c r="C75" s="750"/>
      <c r="D75" s="750"/>
      <c r="E75" s="750"/>
      <c r="F75" s="750"/>
      <c r="G75" s="750"/>
      <c r="H75" s="750"/>
      <c r="I75" s="750"/>
      <c r="J75" s="750"/>
      <c r="K75" s="750"/>
    </row>
    <row r="76" spans="3:11">
      <c r="C76" s="750"/>
      <c r="D76" s="750"/>
      <c r="E76" s="750"/>
      <c r="F76" s="750"/>
      <c r="G76" s="750"/>
      <c r="H76" s="750"/>
      <c r="I76" s="750"/>
      <c r="J76" s="750"/>
      <c r="K76" s="750"/>
    </row>
    <row r="77" spans="3:11">
      <c r="C77" s="750"/>
      <c r="D77" s="750"/>
      <c r="E77" s="750"/>
      <c r="F77" s="750"/>
      <c r="G77" s="750"/>
      <c r="H77" s="750"/>
      <c r="I77" s="750"/>
      <c r="J77" s="750"/>
      <c r="K77" s="750"/>
    </row>
    <row r="78" spans="3:11">
      <c r="C78" s="750"/>
      <c r="D78" s="750"/>
      <c r="E78" s="750"/>
      <c r="F78" s="750"/>
      <c r="G78" s="750"/>
      <c r="H78" s="750"/>
      <c r="I78" s="750"/>
      <c r="J78" s="750"/>
      <c r="K78" s="750"/>
    </row>
    <row r="79" spans="3:11">
      <c r="C79" s="750"/>
      <c r="D79" s="750"/>
      <c r="E79" s="750"/>
      <c r="F79" s="750"/>
      <c r="G79" s="750"/>
      <c r="H79" s="750"/>
      <c r="I79" s="750"/>
      <c r="J79" s="750"/>
      <c r="K79" s="750"/>
    </row>
    <row r="80" spans="3:11">
      <c r="C80" s="750"/>
      <c r="D80" s="750"/>
      <c r="E80" s="750"/>
      <c r="F80" s="750"/>
      <c r="G80" s="750"/>
      <c r="H80" s="750"/>
      <c r="I80" s="750"/>
      <c r="J80" s="750"/>
      <c r="K80" s="750"/>
    </row>
    <row r="81" spans="3:11">
      <c r="C81" s="750"/>
      <c r="D81" s="750"/>
      <c r="E81" s="750"/>
      <c r="F81" s="750"/>
      <c r="G81" s="750"/>
      <c r="H81" s="750"/>
      <c r="I81" s="750"/>
      <c r="J81" s="750"/>
      <c r="K81" s="750"/>
    </row>
    <row r="82" spans="3:11">
      <c r="C82" s="750"/>
      <c r="D82" s="750"/>
      <c r="E82" s="750"/>
      <c r="F82" s="750"/>
      <c r="G82" s="750"/>
      <c r="H82" s="750"/>
      <c r="I82" s="750"/>
      <c r="J82" s="750"/>
      <c r="K82" s="750"/>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D2" activePane="bottomRight" state="frozen"/>
      <selection pane="topRight" activeCell="B1" sqref="B1"/>
      <selection pane="bottomLeft" activeCell="A5" sqref="A5"/>
      <selection pane="bottomRight" activeCell="O19" sqref="O19"/>
    </sheetView>
  </sheetViews>
  <sheetFormatPr defaultColWidth="9.21875" defaultRowHeight="13.8"/>
  <cols>
    <col min="1" max="1" width="10.5546875" style="30" bestFit="1" customWidth="1"/>
    <col min="2" max="2" width="95" style="30" customWidth="1"/>
    <col min="3" max="9" width="15" style="30" customWidth="1"/>
    <col min="10" max="14" width="18.5546875" style="30" customWidth="1"/>
    <col min="15" max="17" width="18.5546875" style="8" customWidth="1"/>
    <col min="18" max="16384" width="9.21875" style="8"/>
  </cols>
  <sheetData>
    <row r="1" spans="1:17">
      <c r="A1" s="11" t="s">
        <v>97</v>
      </c>
      <c r="B1" s="30">
        <v>0</v>
      </c>
    </row>
    <row r="2" spans="1:17">
      <c r="A2" s="30" t="s">
        <v>98</v>
      </c>
      <c r="B2" s="266">
        <v>45747</v>
      </c>
    </row>
    <row r="3" spans="1:17">
      <c r="B3" s="8"/>
      <c r="C3" s="8"/>
      <c r="D3" s="8"/>
      <c r="E3" s="8"/>
      <c r="F3" s="8"/>
      <c r="G3" s="8"/>
      <c r="H3" s="8"/>
      <c r="I3" s="8"/>
      <c r="J3" s="8"/>
      <c r="K3" s="8"/>
      <c r="L3" s="8"/>
      <c r="M3" s="8"/>
      <c r="N3" s="8"/>
    </row>
    <row r="4" spans="1:17" ht="14.4">
      <c r="B4" s="589" t="s">
        <v>979</v>
      </c>
      <c r="C4" s="8"/>
      <c r="D4" s="8"/>
      <c r="E4" s="8"/>
      <c r="F4" s="8"/>
      <c r="G4" s="8"/>
      <c r="H4" s="8"/>
      <c r="I4" s="8"/>
      <c r="J4" s="8"/>
      <c r="K4" s="8"/>
      <c r="L4" s="8"/>
      <c r="M4" s="8"/>
      <c r="N4" s="8"/>
    </row>
    <row r="5" spans="1:17" ht="86.4">
      <c r="B5" s="590" t="s">
        <v>980</v>
      </c>
      <c r="C5" s="591" t="s">
        <v>981</v>
      </c>
      <c r="D5" s="591" t="s">
        <v>982</v>
      </c>
      <c r="E5" s="591" t="s">
        <v>983</v>
      </c>
      <c r="F5" s="591" t="s">
        <v>984</v>
      </c>
      <c r="G5" s="591" t="s">
        <v>985</v>
      </c>
      <c r="H5" s="591" t="s">
        <v>986</v>
      </c>
      <c r="I5" s="592" t="s">
        <v>987</v>
      </c>
      <c r="J5" s="593">
        <v>0.02</v>
      </c>
      <c r="K5" s="593">
        <v>0.2</v>
      </c>
      <c r="L5" s="593">
        <v>0.35</v>
      </c>
      <c r="M5" s="593">
        <v>0.5</v>
      </c>
      <c r="N5" s="593">
        <v>0.75</v>
      </c>
      <c r="O5" s="593">
        <v>1</v>
      </c>
      <c r="P5" s="593">
        <v>1.5</v>
      </c>
      <c r="Q5" s="594" t="s">
        <v>73</v>
      </c>
    </row>
    <row r="6" spans="1:17" ht="14.4">
      <c r="B6" s="595"/>
      <c r="C6" s="561">
        <f>IF(C7&gt;0,C7,IF(C8&gt;0,C8,IF(C9&gt;0,C9)))</f>
        <v>10780400</v>
      </c>
      <c r="D6" s="561" t="b">
        <f t="shared" ref="D6:Q6" si="0">IF(D7&gt;0,D7,IF(D8&gt;0,D8,IF(D9&gt;0,D9)))</f>
        <v>0</v>
      </c>
      <c r="E6" s="561" t="b">
        <f t="shared" si="0"/>
        <v>0</v>
      </c>
      <c r="F6" s="561">
        <f t="shared" si="0"/>
        <v>233104.89982912201</v>
      </c>
      <c r="G6" s="561">
        <f t="shared" si="0"/>
        <v>220675.84791247302</v>
      </c>
      <c r="H6" s="561"/>
      <c r="I6" s="561">
        <f t="shared" si="0"/>
        <v>635293.04683823301</v>
      </c>
      <c r="J6" s="561" t="b">
        <f t="shared" si="0"/>
        <v>0</v>
      </c>
      <c r="K6" s="561" t="b">
        <f t="shared" si="0"/>
        <v>0</v>
      </c>
      <c r="L6" s="561" t="b">
        <f t="shared" si="0"/>
        <v>0</v>
      </c>
      <c r="M6" s="561" t="b">
        <f t="shared" si="0"/>
        <v>0</v>
      </c>
      <c r="N6" s="561" t="b">
        <f t="shared" si="0"/>
        <v>0</v>
      </c>
      <c r="O6" s="561">
        <f t="shared" si="0"/>
        <v>635293.04683823301</v>
      </c>
      <c r="P6" s="561" t="b">
        <f t="shared" si="0"/>
        <v>0</v>
      </c>
      <c r="Q6" s="561">
        <f t="shared" si="0"/>
        <v>635293.04683823301</v>
      </c>
    </row>
    <row r="7" spans="1:17" ht="14.4">
      <c r="B7" s="596" t="s">
        <v>975</v>
      </c>
      <c r="C7" s="561">
        <f>C11+C15+C19+C23+C27+C31</f>
        <v>10780400</v>
      </c>
      <c r="D7" s="561"/>
      <c r="E7" s="561"/>
      <c r="F7" s="561">
        <f t="shared" ref="F7:G9" si="1">F11+F15+F19+F23+F27+F31</f>
        <v>233104.89982912201</v>
      </c>
      <c r="G7" s="561">
        <f t="shared" si="1"/>
        <v>220675.84791247302</v>
      </c>
      <c r="H7" s="597">
        <v>1.4</v>
      </c>
      <c r="I7" s="598">
        <f t="shared" ref="I7:I33" si="2">(F7+G7)*H7</f>
        <v>635293.04683823301</v>
      </c>
      <c r="J7" s="561">
        <f>J11+J15+J19+J23+J27+J31</f>
        <v>0</v>
      </c>
      <c r="K7" s="561">
        <f t="shared" ref="J7:Q9" si="3">K11+K15+K19+K23+K27+K31</f>
        <v>0</v>
      </c>
      <c r="L7" s="561">
        <f t="shared" si="3"/>
        <v>0</v>
      </c>
      <c r="M7" s="561">
        <f t="shared" si="3"/>
        <v>0</v>
      </c>
      <c r="N7" s="561">
        <f t="shared" si="3"/>
        <v>0</v>
      </c>
      <c r="O7" s="561">
        <f t="shared" si="3"/>
        <v>635293.04683823301</v>
      </c>
      <c r="P7" s="561">
        <f t="shared" si="3"/>
        <v>0</v>
      </c>
      <c r="Q7" s="561">
        <f>Q11+Q15+Q19+Q23+Q27+Q31</f>
        <v>635293.04683823301</v>
      </c>
    </row>
    <row r="8" spans="1:17" ht="14.4">
      <c r="B8" s="596" t="s">
        <v>976</v>
      </c>
      <c r="C8" s="561">
        <f>C12+C16+C20+C24+C28+C32</f>
        <v>0</v>
      </c>
      <c r="D8" s="561"/>
      <c r="E8" s="561"/>
      <c r="F8" s="561">
        <f t="shared" si="1"/>
        <v>0</v>
      </c>
      <c r="G8" s="561">
        <f t="shared" si="1"/>
        <v>0</v>
      </c>
      <c r="H8" s="597">
        <v>1.4</v>
      </c>
      <c r="I8" s="598">
        <f t="shared" si="2"/>
        <v>0</v>
      </c>
      <c r="J8" s="561">
        <f t="shared" si="3"/>
        <v>0</v>
      </c>
      <c r="K8" s="561">
        <f t="shared" si="3"/>
        <v>0</v>
      </c>
      <c r="L8" s="561">
        <f t="shared" si="3"/>
        <v>0</v>
      </c>
      <c r="M8" s="561">
        <f t="shared" si="3"/>
        <v>0</v>
      </c>
      <c r="N8" s="561">
        <f t="shared" si="3"/>
        <v>0</v>
      </c>
      <c r="O8" s="561">
        <f t="shared" si="3"/>
        <v>0</v>
      </c>
      <c r="P8" s="561">
        <f t="shared" si="3"/>
        <v>0</v>
      </c>
      <c r="Q8" s="561">
        <f>Q12+Q16+Q20+Q24+Q28+Q32</f>
        <v>0</v>
      </c>
    </row>
    <row r="9" spans="1:17" ht="14.4">
      <c r="B9" s="596" t="s">
        <v>977</v>
      </c>
      <c r="C9" s="561">
        <f>C13+C17+C21+C25+C29+C33</f>
        <v>0</v>
      </c>
      <c r="D9" s="561"/>
      <c r="E9" s="561"/>
      <c r="F9" s="561">
        <f t="shared" si="1"/>
        <v>0</v>
      </c>
      <c r="G9" s="561">
        <f t="shared" si="1"/>
        <v>0</v>
      </c>
      <c r="H9" s="597">
        <v>1.4</v>
      </c>
      <c r="I9" s="598">
        <f t="shared" si="2"/>
        <v>0</v>
      </c>
      <c r="J9" s="561">
        <f t="shared" si="3"/>
        <v>0</v>
      </c>
      <c r="K9" s="561">
        <f t="shared" si="3"/>
        <v>0</v>
      </c>
      <c r="L9" s="561">
        <f t="shared" si="3"/>
        <v>0</v>
      </c>
      <c r="M9" s="561">
        <f t="shared" si="3"/>
        <v>0</v>
      </c>
      <c r="N9" s="561">
        <f t="shared" si="3"/>
        <v>0</v>
      </c>
      <c r="O9" s="561">
        <f t="shared" si="3"/>
        <v>0</v>
      </c>
      <c r="P9" s="561">
        <f t="shared" si="3"/>
        <v>0</v>
      </c>
      <c r="Q9" s="561">
        <f t="shared" si="3"/>
        <v>0</v>
      </c>
    </row>
    <row r="10" spans="1:17" ht="14.4">
      <c r="B10" s="599" t="s">
        <v>988</v>
      </c>
      <c r="C10" s="692"/>
      <c r="D10" s="692"/>
      <c r="E10" s="692"/>
      <c r="F10" s="692"/>
      <c r="G10" s="692"/>
      <c r="H10" s="597">
        <v>1.4</v>
      </c>
      <c r="I10" s="598">
        <f t="shared" si="2"/>
        <v>0</v>
      </c>
      <c r="J10" s="692"/>
      <c r="K10" s="692"/>
      <c r="L10" s="692"/>
      <c r="M10" s="692"/>
      <c r="N10" s="692"/>
      <c r="O10" s="692">
        <v>0</v>
      </c>
      <c r="P10" s="692">
        <v>0</v>
      </c>
      <c r="Q10" s="561">
        <f>SUM(Q11:Q13)</f>
        <v>0</v>
      </c>
    </row>
    <row r="11" spans="1:17" ht="14.4">
      <c r="B11" s="600" t="s">
        <v>975</v>
      </c>
      <c r="C11" s="692"/>
      <c r="D11" s="692"/>
      <c r="E11" s="692"/>
      <c r="F11" s="692"/>
      <c r="G11" s="692"/>
      <c r="H11" s="597">
        <v>1.4</v>
      </c>
      <c r="I11" s="598">
        <f t="shared" si="2"/>
        <v>0</v>
      </c>
      <c r="J11" s="692"/>
      <c r="K11" s="692"/>
      <c r="L11" s="692"/>
      <c r="M11" s="692"/>
      <c r="N11" s="692"/>
      <c r="O11" s="692">
        <v>0</v>
      </c>
      <c r="P11" s="692">
        <v>0</v>
      </c>
      <c r="Q11" s="561">
        <f>SUMPRODUCT($J$5:$P$5,J11:P11)</f>
        <v>0</v>
      </c>
    </row>
    <row r="12" spans="1:17" ht="14.4">
      <c r="B12" s="600" t="s">
        <v>976</v>
      </c>
      <c r="C12" s="692"/>
      <c r="D12" s="692"/>
      <c r="E12" s="692"/>
      <c r="F12" s="692"/>
      <c r="G12" s="692"/>
      <c r="H12" s="597">
        <v>1.4</v>
      </c>
      <c r="I12" s="598">
        <f t="shared" si="2"/>
        <v>0</v>
      </c>
      <c r="J12" s="692"/>
      <c r="K12" s="692"/>
      <c r="L12" s="692"/>
      <c r="M12" s="692"/>
      <c r="N12" s="692"/>
      <c r="O12" s="692">
        <v>0</v>
      </c>
      <c r="P12" s="692">
        <v>0</v>
      </c>
      <c r="Q12" s="561">
        <f t="shared" ref="Q12:Q13" si="4">SUMPRODUCT($J$5:$P$5,J12:P12)</f>
        <v>0</v>
      </c>
    </row>
    <row r="13" spans="1:17" ht="14.4">
      <c r="B13" s="600" t="s">
        <v>977</v>
      </c>
      <c r="C13" s="692"/>
      <c r="D13" s="692"/>
      <c r="E13" s="692"/>
      <c r="F13" s="692"/>
      <c r="G13" s="692"/>
      <c r="H13" s="597">
        <v>1.4</v>
      </c>
      <c r="I13" s="598">
        <f t="shared" si="2"/>
        <v>0</v>
      </c>
      <c r="J13" s="692"/>
      <c r="K13" s="692"/>
      <c r="L13" s="692"/>
      <c r="M13" s="692"/>
      <c r="N13" s="692"/>
      <c r="O13" s="692">
        <v>0</v>
      </c>
      <c r="P13" s="692">
        <v>0</v>
      </c>
      <c r="Q13" s="561">
        <f t="shared" si="4"/>
        <v>0</v>
      </c>
    </row>
    <row r="14" spans="1:17" ht="14.4">
      <c r="B14" s="599" t="s">
        <v>989</v>
      </c>
      <c r="C14" s="692"/>
      <c r="D14" s="692"/>
      <c r="E14" s="692"/>
      <c r="F14" s="692"/>
      <c r="G14" s="692"/>
      <c r="H14" s="597">
        <v>1.4</v>
      </c>
      <c r="I14" s="598">
        <f t="shared" si="2"/>
        <v>0</v>
      </c>
      <c r="J14" s="692"/>
      <c r="K14" s="692"/>
      <c r="L14" s="692"/>
      <c r="M14" s="692"/>
      <c r="N14" s="692"/>
      <c r="O14" s="692">
        <v>0</v>
      </c>
      <c r="P14" s="692">
        <v>0</v>
      </c>
      <c r="Q14" s="561">
        <f>SUM(Q15:Q17)</f>
        <v>0</v>
      </c>
    </row>
    <row r="15" spans="1:17" ht="14.4">
      <c r="B15" s="600" t="s">
        <v>975</v>
      </c>
      <c r="C15" s="692"/>
      <c r="D15" s="692"/>
      <c r="E15" s="692"/>
      <c r="F15" s="692"/>
      <c r="G15" s="692"/>
      <c r="H15" s="597">
        <v>1.4</v>
      </c>
      <c r="I15" s="598">
        <f t="shared" si="2"/>
        <v>0</v>
      </c>
      <c r="J15" s="692"/>
      <c r="K15" s="692"/>
      <c r="L15" s="692"/>
      <c r="M15" s="692"/>
      <c r="N15" s="692"/>
      <c r="O15" s="692">
        <v>0</v>
      </c>
      <c r="P15" s="692">
        <v>0</v>
      </c>
      <c r="Q15" s="561">
        <f>SUMPRODUCT($J$5:$P$5,J15:P15)</f>
        <v>0</v>
      </c>
    </row>
    <row r="16" spans="1:17" ht="14.4">
      <c r="B16" s="600" t="s">
        <v>976</v>
      </c>
      <c r="C16" s="692"/>
      <c r="D16" s="692"/>
      <c r="E16" s="692"/>
      <c r="F16" s="692"/>
      <c r="G16" s="692"/>
      <c r="H16" s="597">
        <v>1.4</v>
      </c>
      <c r="I16" s="598">
        <f t="shared" si="2"/>
        <v>0</v>
      </c>
      <c r="J16" s="692"/>
      <c r="K16" s="692"/>
      <c r="L16" s="692"/>
      <c r="M16" s="692"/>
      <c r="N16" s="692"/>
      <c r="O16" s="692">
        <v>0</v>
      </c>
      <c r="P16" s="692">
        <v>0</v>
      </c>
      <c r="Q16" s="561">
        <f t="shared" ref="Q16:Q17" si="5">SUMPRODUCT($J$5:$P$5,J16:P16)</f>
        <v>0</v>
      </c>
    </row>
    <row r="17" spans="2:17" ht="14.4">
      <c r="B17" s="600" t="s">
        <v>977</v>
      </c>
      <c r="C17" s="692"/>
      <c r="D17" s="692"/>
      <c r="E17" s="692"/>
      <c r="F17" s="692"/>
      <c r="G17" s="692"/>
      <c r="H17" s="597">
        <v>1.4</v>
      </c>
      <c r="I17" s="598">
        <f t="shared" si="2"/>
        <v>0</v>
      </c>
      <c r="J17" s="692"/>
      <c r="K17" s="692"/>
      <c r="L17" s="692"/>
      <c r="M17" s="692"/>
      <c r="N17" s="692"/>
      <c r="O17" s="692">
        <v>0</v>
      </c>
      <c r="P17" s="692">
        <v>0</v>
      </c>
      <c r="Q17" s="561">
        <f t="shared" si="5"/>
        <v>0</v>
      </c>
    </row>
    <row r="18" spans="2:17" ht="14.4">
      <c r="B18" s="599" t="s">
        <v>990</v>
      </c>
      <c r="C18" s="692">
        <f>C19</f>
        <v>10780400</v>
      </c>
      <c r="D18" s="692">
        <f t="shared" ref="D18:G18" si="6">D19</f>
        <v>233105</v>
      </c>
      <c r="E18" s="692">
        <f t="shared" si="6"/>
        <v>0</v>
      </c>
      <c r="F18" s="692">
        <f t="shared" si="6"/>
        <v>233104.89982912201</v>
      </c>
      <c r="G18" s="692">
        <f t="shared" si="6"/>
        <v>220675.84791247302</v>
      </c>
      <c r="H18" s="597">
        <v>1.4</v>
      </c>
      <c r="I18" s="598">
        <f t="shared" si="2"/>
        <v>635293.04683823301</v>
      </c>
      <c r="J18" s="692"/>
      <c r="K18" s="692"/>
      <c r="L18" s="692"/>
      <c r="M18" s="692"/>
      <c r="N18" s="692"/>
      <c r="O18" s="692">
        <v>635293.04683823301</v>
      </c>
      <c r="P18" s="692">
        <v>0</v>
      </c>
      <c r="Q18" s="561">
        <f>SUM(Q19:Q21)</f>
        <v>635293.04683823301</v>
      </c>
    </row>
    <row r="19" spans="2:17" ht="14.4">
      <c r="B19" s="600" t="s">
        <v>975</v>
      </c>
      <c r="C19" s="692">
        <v>10780400</v>
      </c>
      <c r="D19" s="692">
        <v>233105</v>
      </c>
      <c r="E19" s="692">
        <v>0</v>
      </c>
      <c r="F19" s="692">
        <v>233104.89982912201</v>
      </c>
      <c r="G19" s="692">
        <v>220675.84791247302</v>
      </c>
      <c r="H19" s="597">
        <v>1.4</v>
      </c>
      <c r="I19" s="598">
        <f t="shared" si="2"/>
        <v>635293.04683823301</v>
      </c>
      <c r="J19" s="692"/>
      <c r="K19" s="692"/>
      <c r="L19" s="692"/>
      <c r="M19" s="692"/>
      <c r="N19" s="692"/>
      <c r="O19" s="692">
        <v>635293.04683823301</v>
      </c>
      <c r="P19" s="692">
        <v>0</v>
      </c>
      <c r="Q19" s="561">
        <f>SUMPRODUCT($J$5:$P$5,J19:P19)</f>
        <v>635293.04683823301</v>
      </c>
    </row>
    <row r="20" spans="2:17" ht="14.4">
      <c r="B20" s="600" t="s">
        <v>976</v>
      </c>
      <c r="C20" s="692">
        <v>0</v>
      </c>
      <c r="D20" s="692">
        <v>0</v>
      </c>
      <c r="E20" s="692">
        <v>0</v>
      </c>
      <c r="F20" s="692">
        <v>0</v>
      </c>
      <c r="G20" s="692">
        <v>0</v>
      </c>
      <c r="H20" s="597">
        <v>1.4</v>
      </c>
      <c r="I20" s="598">
        <f t="shared" si="2"/>
        <v>0</v>
      </c>
      <c r="J20" s="692"/>
      <c r="K20" s="692"/>
      <c r="L20" s="692"/>
      <c r="M20" s="692"/>
      <c r="N20" s="692"/>
      <c r="O20" s="692">
        <v>0</v>
      </c>
      <c r="P20" s="692">
        <v>0</v>
      </c>
      <c r="Q20" s="561">
        <f t="shared" ref="Q20:Q21" si="7">SUMPRODUCT($J$5:$P$5,J20:P20)</f>
        <v>0</v>
      </c>
    </row>
    <row r="21" spans="2:17" ht="14.4">
      <c r="B21" s="600" t="s">
        <v>977</v>
      </c>
      <c r="C21" s="692">
        <v>0</v>
      </c>
      <c r="D21" s="692">
        <v>0</v>
      </c>
      <c r="E21" s="692">
        <v>0</v>
      </c>
      <c r="F21" s="692">
        <v>0</v>
      </c>
      <c r="G21" s="692">
        <v>0</v>
      </c>
      <c r="H21" s="597">
        <v>1.4</v>
      </c>
      <c r="I21" s="598">
        <f t="shared" si="2"/>
        <v>0</v>
      </c>
      <c r="J21" s="692"/>
      <c r="K21" s="692"/>
      <c r="L21" s="692"/>
      <c r="M21" s="692"/>
      <c r="N21" s="692"/>
      <c r="O21" s="692">
        <v>0</v>
      </c>
      <c r="P21" s="692">
        <v>0</v>
      </c>
      <c r="Q21" s="561">
        <f t="shared" si="7"/>
        <v>0</v>
      </c>
    </row>
    <row r="22" spans="2:17" ht="14.4">
      <c r="B22" s="599" t="s">
        <v>991</v>
      </c>
      <c r="C22" s="692"/>
      <c r="D22" s="692"/>
      <c r="E22" s="692"/>
      <c r="F22" s="692"/>
      <c r="G22" s="692"/>
      <c r="H22" s="597">
        <v>1.4</v>
      </c>
      <c r="I22" s="598">
        <f t="shared" si="2"/>
        <v>0</v>
      </c>
      <c r="J22" s="692"/>
      <c r="K22" s="692"/>
      <c r="L22" s="692"/>
      <c r="M22" s="692"/>
      <c r="N22" s="692"/>
      <c r="O22" s="692">
        <v>0</v>
      </c>
      <c r="P22" s="692">
        <v>0</v>
      </c>
      <c r="Q22" s="561">
        <f>SUM(Q23:Q25)</f>
        <v>0</v>
      </c>
    </row>
    <row r="23" spans="2:17" ht="14.4">
      <c r="B23" s="600" t="s">
        <v>975</v>
      </c>
      <c r="C23" s="692"/>
      <c r="D23" s="692"/>
      <c r="E23" s="692"/>
      <c r="F23" s="692"/>
      <c r="G23" s="692"/>
      <c r="H23" s="597">
        <v>1.4</v>
      </c>
      <c r="I23" s="598">
        <f t="shared" si="2"/>
        <v>0</v>
      </c>
      <c r="J23" s="692"/>
      <c r="K23" s="692"/>
      <c r="L23" s="692"/>
      <c r="M23" s="692"/>
      <c r="N23" s="692"/>
      <c r="O23" s="692">
        <v>0</v>
      </c>
      <c r="P23" s="692">
        <v>0</v>
      </c>
      <c r="Q23" s="561">
        <f>SUMPRODUCT($J$5:$P$5,J23:P23)</f>
        <v>0</v>
      </c>
    </row>
    <row r="24" spans="2:17" ht="14.4">
      <c r="B24" s="600" t="s">
        <v>976</v>
      </c>
      <c r="C24" s="692"/>
      <c r="D24" s="692"/>
      <c r="E24" s="692"/>
      <c r="F24" s="692"/>
      <c r="G24" s="692"/>
      <c r="H24" s="597">
        <v>1.4</v>
      </c>
      <c r="I24" s="598">
        <f t="shared" si="2"/>
        <v>0</v>
      </c>
      <c r="J24" s="692"/>
      <c r="K24" s="692"/>
      <c r="L24" s="692"/>
      <c r="M24" s="692"/>
      <c r="N24" s="692"/>
      <c r="O24" s="692">
        <v>0</v>
      </c>
      <c r="P24" s="692">
        <v>0</v>
      </c>
      <c r="Q24" s="561">
        <f t="shared" ref="Q24:Q25" si="8">SUMPRODUCT($J$5:$P$5,J24:P24)</f>
        <v>0</v>
      </c>
    </row>
    <row r="25" spans="2:17" ht="14.4">
      <c r="B25" s="600" t="s">
        <v>977</v>
      </c>
      <c r="C25" s="692"/>
      <c r="D25" s="692"/>
      <c r="E25" s="692"/>
      <c r="F25" s="692"/>
      <c r="G25" s="692"/>
      <c r="H25" s="597">
        <v>1.4</v>
      </c>
      <c r="I25" s="598">
        <f t="shared" si="2"/>
        <v>0</v>
      </c>
      <c r="J25" s="692"/>
      <c r="K25" s="692"/>
      <c r="L25" s="692"/>
      <c r="M25" s="692"/>
      <c r="N25" s="692"/>
      <c r="O25" s="692">
        <v>0</v>
      </c>
      <c r="P25" s="692">
        <v>0</v>
      </c>
      <c r="Q25" s="561">
        <f t="shared" si="8"/>
        <v>0</v>
      </c>
    </row>
    <row r="26" spans="2:17" ht="14.4">
      <c r="B26" s="599" t="s">
        <v>992</v>
      </c>
      <c r="C26" s="692">
        <v>0</v>
      </c>
      <c r="D26" s="692">
        <v>0</v>
      </c>
      <c r="E26" s="692">
        <v>0</v>
      </c>
      <c r="F26" s="692">
        <v>0</v>
      </c>
      <c r="G26" s="692">
        <v>0</v>
      </c>
      <c r="H26" s="597">
        <v>1.4</v>
      </c>
      <c r="I26" s="598">
        <f t="shared" si="2"/>
        <v>0</v>
      </c>
      <c r="J26" s="692"/>
      <c r="K26" s="692"/>
      <c r="L26" s="692"/>
      <c r="M26" s="692"/>
      <c r="N26" s="692"/>
      <c r="O26" s="692">
        <v>0</v>
      </c>
      <c r="P26" s="692">
        <v>0</v>
      </c>
      <c r="Q26" s="561">
        <f>SUM(Q27:Q29)</f>
        <v>0</v>
      </c>
    </row>
    <row r="27" spans="2:17" ht="14.4">
      <c r="B27" s="600" t="s">
        <v>975</v>
      </c>
      <c r="C27" s="692">
        <v>0</v>
      </c>
      <c r="D27" s="692">
        <v>0</v>
      </c>
      <c r="E27" s="692">
        <v>0</v>
      </c>
      <c r="F27" s="692">
        <v>0</v>
      </c>
      <c r="G27" s="692">
        <v>0</v>
      </c>
      <c r="H27" s="597">
        <v>1.4</v>
      </c>
      <c r="I27" s="598">
        <f t="shared" si="2"/>
        <v>0</v>
      </c>
      <c r="J27" s="692"/>
      <c r="K27" s="692"/>
      <c r="L27" s="692"/>
      <c r="M27" s="692"/>
      <c r="N27" s="692"/>
      <c r="O27" s="692">
        <v>0</v>
      </c>
      <c r="P27" s="692">
        <v>0</v>
      </c>
      <c r="Q27" s="561">
        <f>SUMPRODUCT($J$5:$P$5,J27:P27)</f>
        <v>0</v>
      </c>
    </row>
    <row r="28" spans="2:17" ht="14.4">
      <c r="B28" s="600" t="s">
        <v>976</v>
      </c>
      <c r="C28" s="692"/>
      <c r="D28" s="692"/>
      <c r="E28" s="692"/>
      <c r="F28" s="692"/>
      <c r="G28" s="692"/>
      <c r="H28" s="597">
        <v>1.4</v>
      </c>
      <c r="I28" s="598">
        <f t="shared" si="2"/>
        <v>0</v>
      </c>
      <c r="J28" s="692"/>
      <c r="K28" s="692"/>
      <c r="L28" s="692"/>
      <c r="M28" s="692"/>
      <c r="N28" s="692"/>
      <c r="O28" s="692">
        <v>0</v>
      </c>
      <c r="P28" s="692">
        <v>0</v>
      </c>
      <c r="Q28" s="561">
        <f t="shared" ref="Q28:Q29" si="9">SUMPRODUCT($J$5:$P$5,J28:P28)</f>
        <v>0</v>
      </c>
    </row>
    <row r="29" spans="2:17" ht="14.4">
      <c r="B29" s="600" t="s">
        <v>977</v>
      </c>
      <c r="C29" s="692"/>
      <c r="D29" s="692"/>
      <c r="E29" s="692"/>
      <c r="F29" s="692"/>
      <c r="G29" s="692"/>
      <c r="H29" s="597">
        <v>1.4</v>
      </c>
      <c r="I29" s="598">
        <f t="shared" si="2"/>
        <v>0</v>
      </c>
      <c r="J29" s="692"/>
      <c r="K29" s="692"/>
      <c r="L29" s="692"/>
      <c r="M29" s="692"/>
      <c r="N29" s="692"/>
      <c r="O29" s="692">
        <v>0</v>
      </c>
      <c r="P29" s="692">
        <v>0</v>
      </c>
      <c r="Q29" s="561">
        <f t="shared" si="9"/>
        <v>0</v>
      </c>
    </row>
    <row r="30" spans="2:17" ht="14.4">
      <c r="B30" s="601" t="s">
        <v>993</v>
      </c>
      <c r="C30" s="692"/>
      <c r="D30" s="692"/>
      <c r="E30" s="692"/>
      <c r="F30" s="692"/>
      <c r="G30" s="692"/>
      <c r="H30" s="597">
        <v>1.4</v>
      </c>
      <c r="I30" s="598">
        <f t="shared" si="2"/>
        <v>0</v>
      </c>
      <c r="J30" s="692"/>
      <c r="K30" s="692"/>
      <c r="L30" s="692"/>
      <c r="M30" s="692"/>
      <c r="N30" s="692"/>
      <c r="O30" s="692">
        <v>0</v>
      </c>
      <c r="P30" s="692">
        <v>0</v>
      </c>
      <c r="Q30" s="561">
        <f>SUM(Q31:Q33)</f>
        <v>0</v>
      </c>
    </row>
    <row r="31" spans="2:17" ht="14.4">
      <c r="B31" s="600" t="s">
        <v>975</v>
      </c>
      <c r="C31" s="692"/>
      <c r="D31" s="692"/>
      <c r="E31" s="692"/>
      <c r="F31" s="692"/>
      <c r="G31" s="692"/>
      <c r="H31" s="597">
        <v>1.4</v>
      </c>
      <c r="I31" s="598">
        <f t="shared" si="2"/>
        <v>0</v>
      </c>
      <c r="J31" s="692"/>
      <c r="K31" s="692"/>
      <c r="L31" s="692"/>
      <c r="M31" s="692"/>
      <c r="N31" s="692"/>
      <c r="O31" s="692">
        <v>0</v>
      </c>
      <c r="P31" s="692">
        <v>0</v>
      </c>
      <c r="Q31" s="561">
        <f>SUMPRODUCT($J$5:$P$5,J31:P31)</f>
        <v>0</v>
      </c>
    </row>
    <row r="32" spans="2:17" ht="14.4">
      <c r="B32" s="600" t="s">
        <v>976</v>
      </c>
      <c r="C32" s="692"/>
      <c r="D32" s="692"/>
      <c r="E32" s="692"/>
      <c r="F32" s="692"/>
      <c r="G32" s="692"/>
      <c r="H32" s="597">
        <v>1.4</v>
      </c>
      <c r="I32" s="598">
        <f t="shared" si="2"/>
        <v>0</v>
      </c>
      <c r="J32" s="692"/>
      <c r="K32" s="692"/>
      <c r="L32" s="692"/>
      <c r="M32" s="692"/>
      <c r="N32" s="692"/>
      <c r="O32" s="692">
        <v>0</v>
      </c>
      <c r="P32" s="692">
        <v>0</v>
      </c>
      <c r="Q32" s="561">
        <f t="shared" ref="Q32:Q33" si="10">SUMPRODUCT($J$5:$P$5,J32:P32)</f>
        <v>0</v>
      </c>
    </row>
    <row r="33" spans="2:17" ht="14.4">
      <c r="B33" s="600" t="s">
        <v>977</v>
      </c>
      <c r="C33" s="692"/>
      <c r="D33" s="692"/>
      <c r="E33" s="692"/>
      <c r="F33" s="692"/>
      <c r="G33" s="692"/>
      <c r="H33" s="597">
        <v>1.4</v>
      </c>
      <c r="I33" s="598">
        <f t="shared" si="2"/>
        <v>0</v>
      </c>
      <c r="J33" s="692"/>
      <c r="K33" s="692"/>
      <c r="L33" s="692"/>
      <c r="M33" s="692"/>
      <c r="N33" s="692"/>
      <c r="O33" s="692">
        <v>0</v>
      </c>
      <c r="P33" s="692">
        <v>0</v>
      </c>
      <c r="Q33" s="561">
        <f t="shared" si="10"/>
        <v>0</v>
      </c>
    </row>
    <row r="34" spans="2:17" ht="14.4">
      <c r="B34" s="602" t="s">
        <v>66</v>
      </c>
      <c r="C34" s="603">
        <f>C6</f>
        <v>10780400</v>
      </c>
      <c r="D34" s="603" t="b">
        <f t="shared" ref="D34:G34" si="11">D6</f>
        <v>0</v>
      </c>
      <c r="E34" s="603" t="b">
        <f t="shared" si="11"/>
        <v>0</v>
      </c>
      <c r="F34" s="603">
        <f t="shared" si="11"/>
        <v>233104.89982912201</v>
      </c>
      <c r="G34" s="603">
        <f t="shared" si="11"/>
        <v>220675.84791247302</v>
      </c>
      <c r="H34" s="597">
        <v>1.4</v>
      </c>
      <c r="I34" s="598">
        <f>(F34+G34)*H34</f>
        <v>635293.04683823301</v>
      </c>
      <c r="J34" s="603" t="b">
        <f t="shared" ref="J34:Q34" si="12">J6</f>
        <v>0</v>
      </c>
      <c r="K34" s="603" t="b">
        <f t="shared" si="12"/>
        <v>0</v>
      </c>
      <c r="L34" s="603" t="b">
        <f t="shared" si="12"/>
        <v>0</v>
      </c>
      <c r="M34" s="603" t="b">
        <f t="shared" si="12"/>
        <v>0</v>
      </c>
      <c r="N34" s="603" t="b">
        <f t="shared" si="12"/>
        <v>0</v>
      </c>
      <c r="O34" s="603">
        <f t="shared" si="12"/>
        <v>635293.04683823301</v>
      </c>
      <c r="P34" s="603" t="b">
        <f t="shared" si="12"/>
        <v>0</v>
      </c>
      <c r="Q34" s="603">
        <f t="shared" si="12"/>
        <v>635293.04683823301</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3"/>
  <sheetViews>
    <sheetView tabSelected="1" zoomScale="80" zoomScaleNormal="80" workbookViewId="0">
      <pane xSplit="1" ySplit="5" topLeftCell="B24" activePane="bottomRight" state="frozen"/>
      <selection pane="topRight" activeCell="B1" sqref="B1"/>
      <selection pane="bottomLeft" activeCell="A6" sqref="A6"/>
      <selection pane="bottomRight" activeCell="C29" sqref="C29"/>
    </sheetView>
  </sheetViews>
  <sheetFormatPr defaultRowHeight="14.4"/>
  <cols>
    <col min="1" max="1" width="9.5546875" style="13" bestFit="1" customWidth="1"/>
    <col min="2" max="2" width="88.33203125" style="11" customWidth="1"/>
    <col min="3" max="3" width="12.77734375" style="11" customWidth="1"/>
    <col min="4" max="7" width="12.77734375" style="1" customWidth="1"/>
    <col min="8" max="9" width="6.77734375" customWidth="1"/>
  </cols>
  <sheetData>
    <row r="1" spans="1:7">
      <c r="A1" s="12" t="s">
        <v>97</v>
      </c>
      <c r="B1" s="230" t="str">
        <f>Info!C2</f>
        <v>სს სილქ ბანკი</v>
      </c>
    </row>
    <row r="2" spans="1:7">
      <c r="A2" s="12" t="s">
        <v>98</v>
      </c>
      <c r="B2" s="605">
        <v>46022</v>
      </c>
    </row>
    <row r="3" spans="1:7" ht="15" thickBot="1">
      <c r="A3" s="12"/>
    </row>
    <row r="4" spans="1:7" ht="15" customHeight="1" thickBot="1">
      <c r="A4" s="31" t="s">
        <v>241</v>
      </c>
      <c r="B4" s="111" t="s">
        <v>128</v>
      </c>
      <c r="C4" s="112"/>
      <c r="D4" s="760" t="s">
        <v>903</v>
      </c>
      <c r="E4" s="761"/>
      <c r="F4" s="761"/>
      <c r="G4" s="762"/>
    </row>
    <row r="5" spans="1:7">
      <c r="A5" s="153" t="s">
        <v>25</v>
      </c>
      <c r="B5" s="154"/>
      <c r="C5" s="250" t="str">
        <f>INT((MONTH($B$2))/3)&amp;"Q"&amp;"-"&amp;YEAR($B$2)</f>
        <v>4Q-2025</v>
      </c>
      <c r="D5" s="250" t="str">
        <f>IF(INT(MONTH($B$2))=3, "4"&amp;"Q"&amp;"-"&amp;YEAR($B$2)-1, IF(INT(MONTH($B$2))=6, "1"&amp;"Q"&amp;"-"&amp;YEAR($B$2), IF(INT(MONTH($B$2))=9, "2"&amp;"Q"&amp;"-"&amp;YEAR($B$2),IF(INT(MONTH($B$2))=12, "3"&amp;"Q"&amp;"-"&amp;YEAR($B$2), 0))))</f>
        <v>3Q-2025</v>
      </c>
      <c r="E5" s="250" t="str">
        <f>IF(INT(MONTH($B$2))=3, "3"&amp;"Q"&amp;"-"&amp;YEAR($B$2)-1, IF(INT(MONTH($B$2))=6, "4"&amp;"Q"&amp;"-"&amp;YEAR($B$2)-1, IF(INT(MONTH($B$2))=9, "1"&amp;"Q"&amp;"-"&amp;YEAR($B$2),IF(INT(MONTH($B$2))=12, "2"&amp;"Q"&amp;"-"&amp;YEAR($B$2), 0))))</f>
        <v>2Q-2025</v>
      </c>
      <c r="F5" s="250" t="str">
        <f>IF(INT(MONTH($B$2))=3, "2"&amp;"Q"&amp;"-"&amp;YEAR($B$2)-1, IF(INT(MONTH($B$2))=6, "3"&amp;"Q"&amp;"-"&amp;YEAR($B$2)-1, IF(INT(MONTH($B$2))=9, "4"&amp;"Q"&amp;"-"&amp;YEAR($B$2)-1,IF(INT(MONTH($B$2))=12, "1"&amp;"Q"&amp;"-"&amp;YEAR($B$2), 0))))</f>
        <v>1Q-2025</v>
      </c>
      <c r="G5" s="251" t="str">
        <f>IF(INT(MONTH($B$2))=3, "1"&amp;"Q"&amp;"-"&amp;YEAR($B$2)-1, IF(INT(MONTH($B$2))=6, "2"&amp;"Q"&amp;"-"&amp;YEAR($B$2)-1, IF(INT(MONTH($B$2))=9, "3"&amp;"Q"&amp;"-"&amp;YEAR($B$2)-1,IF(INT(MONTH($B$2))=12, "4"&amp;"Q"&amp;"-"&amp;YEAR($B$2)-1, 0))))</f>
        <v>4Q-2024</v>
      </c>
    </row>
    <row r="6" spans="1:7">
      <c r="A6" s="252"/>
      <c r="B6" s="253" t="s">
        <v>95</v>
      </c>
      <c r="C6" s="155"/>
      <c r="D6" s="155"/>
      <c r="E6" s="155"/>
      <c r="F6" s="155"/>
      <c r="G6" s="156"/>
    </row>
    <row r="7" spans="1:7">
      <c r="A7" s="252"/>
      <c r="B7" s="254" t="s">
        <v>99</v>
      </c>
      <c r="C7" s="155"/>
      <c r="D7" s="155"/>
      <c r="E7" s="155"/>
      <c r="F7" s="155"/>
      <c r="G7" s="156"/>
    </row>
    <row r="8" spans="1:7">
      <c r="A8" s="234">
        <v>1</v>
      </c>
      <c r="B8" s="235" t="s">
        <v>22</v>
      </c>
      <c r="C8" s="255">
        <v>37775443.695731387</v>
      </c>
      <c r="D8" s="256">
        <v>45772506.908991344</v>
      </c>
      <c r="E8" s="256">
        <v>48513098.859544486</v>
      </c>
      <c r="F8" s="256">
        <v>51747766.37973205</v>
      </c>
      <c r="G8" s="257">
        <v>53188998.338710487</v>
      </c>
    </row>
    <row r="9" spans="1:7">
      <c r="A9" s="234">
        <v>2</v>
      </c>
      <c r="B9" s="235" t="s">
        <v>75</v>
      </c>
      <c r="C9" s="255">
        <v>37775443.695731387</v>
      </c>
      <c r="D9" s="256">
        <v>45772506.908991344</v>
      </c>
      <c r="E9" s="256">
        <v>48513098.859544486</v>
      </c>
      <c r="F9" s="256">
        <v>51747766.37973205</v>
      </c>
      <c r="G9" s="257">
        <v>53188998.338710487</v>
      </c>
    </row>
    <row r="10" spans="1:7">
      <c r="A10" s="234">
        <v>3</v>
      </c>
      <c r="B10" s="235" t="s">
        <v>74</v>
      </c>
      <c r="C10" s="255">
        <v>54295164.455731384</v>
      </c>
      <c r="D10" s="256">
        <v>57411237.788991347</v>
      </c>
      <c r="E10" s="256">
        <v>54736636.219544485</v>
      </c>
      <c r="F10" s="256">
        <v>55325331.819732048</v>
      </c>
      <c r="G10" s="257">
        <v>54897778.17871049</v>
      </c>
    </row>
    <row r="11" spans="1:7">
      <c r="A11" s="234">
        <v>4</v>
      </c>
      <c r="B11" s="235" t="s">
        <v>413</v>
      </c>
      <c r="C11" s="255">
        <v>21887134.463850282</v>
      </c>
      <c r="D11" s="256">
        <v>22959551.120468162</v>
      </c>
      <c r="E11" s="256">
        <v>28216170.433394633</v>
      </c>
      <c r="F11" s="256">
        <v>27882901.842054613</v>
      </c>
      <c r="G11" s="257">
        <v>32076045.174846124</v>
      </c>
    </row>
    <row r="12" spans="1:7">
      <c r="A12" s="234">
        <v>5</v>
      </c>
      <c r="B12" s="235" t="s">
        <v>414</v>
      </c>
      <c r="C12" s="255">
        <v>26320387.013684236</v>
      </c>
      <c r="D12" s="256">
        <v>27827617.631172169</v>
      </c>
      <c r="E12" s="256">
        <v>34400344.415925846</v>
      </c>
      <c r="F12" s="256">
        <v>34047451.761985034</v>
      </c>
      <c r="G12" s="257">
        <v>39598250.789700158</v>
      </c>
    </row>
    <row r="13" spans="1:7">
      <c r="A13" s="234">
        <v>6</v>
      </c>
      <c r="B13" s="235" t="s">
        <v>415</v>
      </c>
      <c r="C13" s="255">
        <v>32196422.773157891</v>
      </c>
      <c r="D13" s="256">
        <v>34275217.114517622</v>
      </c>
      <c r="E13" s="256">
        <v>42586371.994608976</v>
      </c>
      <c r="F13" s="256">
        <v>42205997.548436426</v>
      </c>
      <c r="G13" s="257">
        <v>49546755.373009704</v>
      </c>
    </row>
    <row r="14" spans="1:7">
      <c r="A14" s="252"/>
      <c r="B14" s="253" t="s">
        <v>417</v>
      </c>
      <c r="C14" s="155"/>
      <c r="D14" s="155"/>
      <c r="E14" s="155"/>
      <c r="F14" s="155"/>
      <c r="G14" s="156"/>
    </row>
    <row r="15" spans="1:7" ht="22.05" customHeight="1">
      <c r="A15" s="234">
        <v>7</v>
      </c>
      <c r="B15" s="235" t="s">
        <v>416</v>
      </c>
      <c r="C15" s="258">
        <v>162673136.83009082</v>
      </c>
      <c r="D15" s="256">
        <v>160545483.19267309</v>
      </c>
      <c r="E15" s="256">
        <v>186034886.33982742</v>
      </c>
      <c r="F15" s="256">
        <v>179724388.86316672</v>
      </c>
      <c r="G15" s="257">
        <v>193289342.3061606</v>
      </c>
    </row>
    <row r="16" spans="1:7">
      <c r="A16" s="252"/>
      <c r="B16" s="253" t="s">
        <v>420</v>
      </c>
      <c r="C16" s="155"/>
      <c r="D16" s="155"/>
      <c r="E16" s="155"/>
      <c r="F16" s="155"/>
      <c r="G16" s="156"/>
    </row>
    <row r="17" spans="1:7">
      <c r="A17" s="234"/>
      <c r="B17" s="254" t="s">
        <v>966</v>
      </c>
      <c r="C17" s="155"/>
      <c r="D17" s="155"/>
      <c r="E17" s="155"/>
      <c r="F17" s="155"/>
      <c r="G17" s="156"/>
    </row>
    <row r="18" spans="1:7">
      <c r="A18" s="234">
        <v>8</v>
      </c>
      <c r="B18" s="235" t="s">
        <v>411</v>
      </c>
      <c r="C18" s="267">
        <v>0.23221685173002571</v>
      </c>
      <c r="D18" s="268">
        <v>0.28510616430148372</v>
      </c>
      <c r="E18" s="268">
        <v>0.2607742010868126</v>
      </c>
      <c r="F18" s="268">
        <v>0.28792845927622124</v>
      </c>
      <c r="G18" s="269">
        <v>0.27517812262231089</v>
      </c>
    </row>
    <row r="19" spans="1:7" ht="15" customHeight="1">
      <c r="A19" s="234">
        <v>9</v>
      </c>
      <c r="B19" s="235" t="s">
        <v>410</v>
      </c>
      <c r="C19" s="267">
        <v>0.23221685173002571</v>
      </c>
      <c r="D19" s="268">
        <v>0.28510616430148372</v>
      </c>
      <c r="E19" s="268">
        <v>0.2607742010868126</v>
      </c>
      <c r="F19" s="268">
        <v>0.28792845927622124</v>
      </c>
      <c r="G19" s="269">
        <v>0.27517812262231089</v>
      </c>
    </row>
    <row r="20" spans="1:7">
      <c r="A20" s="234">
        <v>10</v>
      </c>
      <c r="B20" s="235" t="s">
        <v>412</v>
      </c>
      <c r="C20" s="267">
        <v>0.33376847286372618</v>
      </c>
      <c r="D20" s="268">
        <v>0.35760107757183829</v>
      </c>
      <c r="E20" s="268">
        <v>0.29422780477613114</v>
      </c>
      <c r="F20" s="268">
        <v>0.30783430212053203</v>
      </c>
      <c r="G20" s="269">
        <v>0.28401865060803594</v>
      </c>
    </row>
    <row r="21" spans="1:7">
      <c r="A21" s="234">
        <v>11</v>
      </c>
      <c r="B21" s="235" t="s">
        <v>413</v>
      </c>
      <c r="C21" s="267">
        <v>0.13454670445502628</v>
      </c>
      <c r="D21" s="268">
        <v>0.14300963604758693</v>
      </c>
      <c r="E21" s="268">
        <v>0.15167139340657071</v>
      </c>
      <c r="F21" s="268">
        <v>0.15514256033043616</v>
      </c>
      <c r="G21" s="269">
        <v>0.1659483383415899</v>
      </c>
    </row>
    <row r="22" spans="1:7">
      <c r="A22" s="234">
        <v>12</v>
      </c>
      <c r="B22" s="235" t="s">
        <v>414</v>
      </c>
      <c r="C22" s="267">
        <v>0.1617992222107047</v>
      </c>
      <c r="D22" s="268">
        <v>0.17333167572067923</v>
      </c>
      <c r="E22" s="268">
        <v>0.18491340572051201</v>
      </c>
      <c r="F22" s="268">
        <v>0.18944257914771423</v>
      </c>
      <c r="G22" s="269">
        <v>0.20486515354260204</v>
      </c>
    </row>
    <row r="23" spans="1:7">
      <c r="A23" s="234">
        <v>13</v>
      </c>
      <c r="B23" s="235" t="s">
        <v>415</v>
      </c>
      <c r="C23" s="267">
        <v>0.1979209560997553</v>
      </c>
      <c r="D23" s="268">
        <v>0.21349225423790597</v>
      </c>
      <c r="E23" s="268">
        <v>0.22891605350201374</v>
      </c>
      <c r="F23" s="268">
        <v>0.23483734074939594</v>
      </c>
      <c r="G23" s="269">
        <v>0.25633464722814431</v>
      </c>
    </row>
    <row r="24" spans="1:7">
      <c r="A24" s="252"/>
      <c r="B24" s="253" t="s">
        <v>951</v>
      </c>
      <c r="C24" s="155"/>
      <c r="D24" s="155"/>
      <c r="E24" s="155"/>
      <c r="F24" s="155"/>
      <c r="G24" s="156"/>
    </row>
    <row r="25" spans="1:7" ht="27.6">
      <c r="A25" s="234">
        <v>14</v>
      </c>
      <c r="B25" s="235" t="s">
        <v>952</v>
      </c>
      <c r="C25" s="757" t="s">
        <v>1037</v>
      </c>
      <c r="D25" s="757" t="s">
        <v>1037</v>
      </c>
      <c r="E25" s="757" t="s">
        <v>1037</v>
      </c>
      <c r="F25" s="757" t="s">
        <v>1037</v>
      </c>
      <c r="G25" s="757" t="s">
        <v>1037</v>
      </c>
    </row>
    <row r="26" spans="1:7">
      <c r="A26" s="252"/>
      <c r="B26" s="253" t="s">
        <v>6</v>
      </c>
      <c r="C26" s="155"/>
      <c r="D26" s="155"/>
      <c r="E26" s="155"/>
      <c r="F26" s="155"/>
      <c r="G26" s="156"/>
    </row>
    <row r="27" spans="1:7" ht="15" customHeight="1">
      <c r="A27" s="259">
        <v>15</v>
      </c>
      <c r="B27" s="260" t="s">
        <v>7</v>
      </c>
      <c r="C27" s="606">
        <v>0.1174443073199487</v>
      </c>
      <c r="D27" s="607">
        <v>0.11291817283245435</v>
      </c>
      <c r="E27" s="607">
        <v>0.10762360969258578</v>
      </c>
      <c r="F27" s="607">
        <v>0.10006581640688003</v>
      </c>
      <c r="G27" s="608">
        <v>9.4266680374127429E-2</v>
      </c>
    </row>
    <row r="28" spans="1:7">
      <c r="A28" s="259">
        <v>16</v>
      </c>
      <c r="B28" s="260" t="s">
        <v>8</v>
      </c>
      <c r="C28" s="606">
        <v>6.7039830691221311E-2</v>
      </c>
      <c r="D28" s="607">
        <v>6.4847917075531836E-2</v>
      </c>
      <c r="E28" s="607">
        <v>6.2696612680487956E-2</v>
      </c>
      <c r="F28" s="607">
        <v>5.938198184545454E-2</v>
      </c>
      <c r="G28" s="608">
        <v>6.1243666601994061E-2</v>
      </c>
    </row>
    <row r="29" spans="1:7">
      <c r="A29" s="259">
        <v>17</v>
      </c>
      <c r="B29" s="260" t="s">
        <v>9</v>
      </c>
      <c r="C29" s="606">
        <v>-9.2458027411650642E-2</v>
      </c>
      <c r="D29" s="607">
        <v>-8.2066868408063987E-2</v>
      </c>
      <c r="E29" s="607">
        <v>-7.4557755998301514E-2</v>
      </c>
      <c r="F29" s="607">
        <v>-6.787592390263876E-2</v>
      </c>
      <c r="G29" s="608">
        <v>-7.2710717096834118E-2</v>
      </c>
    </row>
    <row r="30" spans="1:7">
      <c r="A30" s="259">
        <v>18</v>
      </c>
      <c r="B30" s="260" t="s">
        <v>129</v>
      </c>
      <c r="C30" s="606">
        <v>5.04044766287274E-2</v>
      </c>
      <c r="D30" s="607">
        <v>4.807025575692251E-2</v>
      </c>
      <c r="E30" s="607">
        <v>4.4926997012097819E-2</v>
      </c>
      <c r="F30" s="607">
        <v>4.0683834561425498E-2</v>
      </c>
      <c r="G30" s="608">
        <v>3.3023013772133368E-2</v>
      </c>
    </row>
    <row r="31" spans="1:7">
      <c r="A31" s="259">
        <v>19</v>
      </c>
      <c r="B31" s="260" t="s">
        <v>10</v>
      </c>
      <c r="C31" s="606">
        <v>-0.1095483140023964</v>
      </c>
      <c r="D31" s="607">
        <v>-0.10347431410721378</v>
      </c>
      <c r="E31" s="607">
        <v>-9.7190850586126559E-2</v>
      </c>
      <c r="F31" s="607">
        <v>-9.1574791364158234E-2</v>
      </c>
      <c r="G31" s="608">
        <v>-5.6716925394673733E-2</v>
      </c>
    </row>
    <row r="32" spans="1:7">
      <c r="A32" s="259">
        <v>20</v>
      </c>
      <c r="B32" s="260" t="s">
        <v>11</v>
      </c>
      <c r="C32" s="606">
        <v>-0.37401550914691517</v>
      </c>
      <c r="D32" s="607">
        <v>-0.34625632385337751</v>
      </c>
      <c r="E32" s="607">
        <v>-0.33072782617231344</v>
      </c>
      <c r="F32" s="607">
        <v>-0.31441886277393033</v>
      </c>
      <c r="G32" s="608">
        <v>-0.19077251864723219</v>
      </c>
    </row>
    <row r="33" spans="1:7">
      <c r="A33" s="252"/>
      <c r="B33" s="253" t="s">
        <v>12</v>
      </c>
      <c r="C33" s="609"/>
      <c r="D33" s="609"/>
      <c r="E33" s="609"/>
      <c r="F33" s="609"/>
      <c r="G33" s="610"/>
    </row>
    <row r="34" spans="1:7">
      <c r="A34" s="259">
        <v>21</v>
      </c>
      <c r="B34" s="260" t="s">
        <v>13</v>
      </c>
      <c r="C34" s="606">
        <v>4.479180451811985E-2</v>
      </c>
      <c r="D34" s="607">
        <v>4.3020245155645308E-2</v>
      </c>
      <c r="E34" s="607">
        <v>2.7456641319127367E-2</v>
      </c>
      <c r="F34" s="607">
        <v>1.3065691780277701E-2</v>
      </c>
      <c r="G34" s="608">
        <v>1.2469114320397294E-2</v>
      </c>
    </row>
    <row r="35" spans="1:7" ht="15" customHeight="1">
      <c r="A35" s="259">
        <v>22</v>
      </c>
      <c r="B35" s="260" t="s">
        <v>916</v>
      </c>
      <c r="C35" s="606">
        <v>4.7965568772508731E-2</v>
      </c>
      <c r="D35" s="607">
        <v>4.3637819710509888E-2</v>
      </c>
      <c r="E35" s="607">
        <v>2.6959821870119898E-2</v>
      </c>
      <c r="F35" s="607">
        <v>2.2243139281515674E-2</v>
      </c>
      <c r="G35" s="608">
        <v>1.8911998569317637E-2</v>
      </c>
    </row>
    <row r="36" spans="1:7">
      <c r="A36" s="259">
        <v>23</v>
      </c>
      <c r="B36" s="260" t="s">
        <v>14</v>
      </c>
      <c r="C36" s="606">
        <v>0.14989300719497128</v>
      </c>
      <c r="D36" s="607">
        <v>0.1260118266146581</v>
      </c>
      <c r="E36" s="607">
        <v>0.29738854250996566</v>
      </c>
      <c r="F36" s="607">
        <v>0.35173537806500249</v>
      </c>
      <c r="G36" s="608">
        <v>0.37723014449309017</v>
      </c>
    </row>
    <row r="37" spans="1:7" ht="15" customHeight="1">
      <c r="A37" s="259">
        <v>24</v>
      </c>
      <c r="B37" s="260" t="s">
        <v>15</v>
      </c>
      <c r="C37" s="606">
        <v>0.17978714857341138</v>
      </c>
      <c r="D37" s="607">
        <v>0.26963303957954721</v>
      </c>
      <c r="E37" s="607">
        <v>0.27321599138404595</v>
      </c>
      <c r="F37" s="607">
        <v>0.29078467354687437</v>
      </c>
      <c r="G37" s="608">
        <v>0.30920312958198098</v>
      </c>
    </row>
    <row r="38" spans="1:7">
      <c r="A38" s="259">
        <v>25</v>
      </c>
      <c r="B38" s="260" t="s">
        <v>16</v>
      </c>
      <c r="C38" s="606">
        <v>-1.4704338328382964E-2</v>
      </c>
      <c r="D38" s="607">
        <v>-0.16857473346488466</v>
      </c>
      <c r="E38" s="607">
        <v>9.1224471301740204E-2</v>
      </c>
      <c r="F38" s="607">
        <v>3.6695585190813423E-2</v>
      </c>
      <c r="G38" s="608">
        <v>1.2522984586389991</v>
      </c>
    </row>
    <row r="39" spans="1:7" ht="15" customHeight="1">
      <c r="A39" s="252"/>
      <c r="B39" s="253" t="s">
        <v>17</v>
      </c>
      <c r="C39" s="609"/>
      <c r="D39" s="609"/>
      <c r="E39" s="609"/>
      <c r="F39" s="609"/>
      <c r="G39" s="610"/>
    </row>
    <row r="40" spans="1:7" ht="15" customHeight="1">
      <c r="A40" s="259">
        <v>26</v>
      </c>
      <c r="B40" s="260" t="s">
        <v>18</v>
      </c>
      <c r="C40" s="606">
        <v>0.21495468185688452</v>
      </c>
      <c r="D40" s="606">
        <v>0.28229980236500751</v>
      </c>
      <c r="E40" s="606">
        <v>0.20042026972069935</v>
      </c>
      <c r="F40" s="606">
        <v>0.19732076771501195</v>
      </c>
      <c r="G40" s="611">
        <v>0.21704465130752212</v>
      </c>
    </row>
    <row r="41" spans="1:7" ht="15" customHeight="1">
      <c r="A41" s="259">
        <v>27</v>
      </c>
      <c r="B41" s="260" t="s">
        <v>19</v>
      </c>
      <c r="C41" s="606">
        <v>0.1776504083880138</v>
      </c>
      <c r="D41" s="606">
        <v>0.21585635789938645</v>
      </c>
      <c r="E41" s="606">
        <v>0.2401792139183308</v>
      </c>
      <c r="F41" s="606">
        <v>0.21261149390564252</v>
      </c>
      <c r="G41" s="611">
        <v>0.20465973733929491</v>
      </c>
    </row>
    <row r="42" spans="1:7" ht="15" customHeight="1">
      <c r="A42" s="259">
        <v>28</v>
      </c>
      <c r="B42" s="261" t="s">
        <v>20</v>
      </c>
      <c r="C42" s="606">
        <v>0.10871805302378114</v>
      </c>
      <c r="D42" s="606">
        <v>8.7318582067850523E-2</v>
      </c>
      <c r="E42" s="606">
        <v>0.10318237832490137</v>
      </c>
      <c r="F42" s="606">
        <v>7.3045138489445646E-2</v>
      </c>
      <c r="G42" s="611">
        <v>8.871000342639293E-2</v>
      </c>
    </row>
    <row r="43" spans="1:7" ht="15" customHeight="1">
      <c r="A43" s="265"/>
      <c r="B43" s="253" t="s">
        <v>344</v>
      </c>
      <c r="C43" s="155"/>
      <c r="D43" s="155"/>
      <c r="E43" s="155"/>
      <c r="F43" s="155"/>
      <c r="G43" s="156"/>
    </row>
    <row r="44" spans="1:7" ht="15" customHeight="1">
      <c r="A44" s="259">
        <v>29</v>
      </c>
      <c r="B44" s="298" t="s">
        <v>328</v>
      </c>
      <c r="C44" s="261">
        <v>56896762.379999995</v>
      </c>
      <c r="D44" s="261">
        <v>47686361.430000007</v>
      </c>
      <c r="E44" s="261">
        <v>58815376.760000005</v>
      </c>
      <c r="F44" s="261">
        <v>42815956.579999998</v>
      </c>
      <c r="G44" s="264">
        <v>57459901.299999997</v>
      </c>
    </row>
    <row r="45" spans="1:7">
      <c r="A45" s="259">
        <v>30</v>
      </c>
      <c r="B45" s="260" t="s">
        <v>329</v>
      </c>
      <c r="C45" s="261">
        <v>27951619.646400001</v>
      </c>
      <c r="D45" s="262">
        <v>24005857.869350001</v>
      </c>
      <c r="E45" s="262">
        <v>33261667.984650005</v>
      </c>
      <c r="F45" s="262">
        <v>18858388.107000001</v>
      </c>
      <c r="G45" s="263">
        <v>19828268.733950004</v>
      </c>
    </row>
    <row r="46" spans="1:7">
      <c r="A46" s="293">
        <v>31</v>
      </c>
      <c r="B46" s="294" t="s">
        <v>327</v>
      </c>
      <c r="C46" s="606">
        <v>2.0355443834657341</v>
      </c>
      <c r="D46" s="606">
        <v>1.9864468784881295</v>
      </c>
      <c r="E46" s="606">
        <v>1.768262998330175</v>
      </c>
      <c r="F46" s="606">
        <v>2.2703932243343345</v>
      </c>
      <c r="G46" s="611">
        <v>2.8978778768323346</v>
      </c>
    </row>
    <row r="47" spans="1:7">
      <c r="A47" s="293"/>
      <c r="B47" s="253" t="s">
        <v>421</v>
      </c>
      <c r="C47" s="155"/>
      <c r="D47" s="155"/>
      <c r="E47" s="155"/>
      <c r="F47" s="155"/>
      <c r="G47" s="156"/>
    </row>
    <row r="48" spans="1:7">
      <c r="A48" s="293">
        <v>32</v>
      </c>
      <c r="B48" s="294" t="s">
        <v>428</v>
      </c>
      <c r="C48" s="295">
        <v>151306301.75123131</v>
      </c>
      <c r="D48" s="296">
        <v>132210869.38449124</v>
      </c>
      <c r="E48" s="296">
        <v>143125460.79054442</v>
      </c>
      <c r="F48" s="296">
        <v>160430671.54504979</v>
      </c>
      <c r="G48" s="297">
        <v>162334832.41335371</v>
      </c>
    </row>
    <row r="49" spans="1:7">
      <c r="A49" s="293">
        <v>33</v>
      </c>
      <c r="B49" s="294" t="s">
        <v>441</v>
      </c>
      <c r="C49" s="295">
        <v>125496020.89558183</v>
      </c>
      <c r="D49" s="296">
        <v>110002002.16626833</v>
      </c>
      <c r="E49" s="296">
        <v>132933238.80487554</v>
      </c>
      <c r="F49" s="296">
        <v>126621302.4915107</v>
      </c>
      <c r="G49" s="297">
        <v>132503939.96915297</v>
      </c>
    </row>
    <row r="50" spans="1:7" ht="15" thickBot="1">
      <c r="A50" s="60">
        <v>34</v>
      </c>
      <c r="B50" s="134" t="s">
        <v>455</v>
      </c>
      <c r="C50" s="612">
        <v>1.2056661292641682</v>
      </c>
      <c r="D50" s="613">
        <v>1.2018951180966155</v>
      </c>
      <c r="E50" s="613">
        <v>1.0766717344533328</v>
      </c>
      <c r="F50" s="613">
        <v>1.2670116985710664</v>
      </c>
      <c r="G50" s="614">
        <v>1.225132116457408</v>
      </c>
    </row>
    <row r="51" spans="1:7">
      <c r="A51" s="14"/>
    </row>
    <row r="52" spans="1:7">
      <c r="B52" s="16"/>
    </row>
    <row r="53" spans="1:7" ht="69">
      <c r="B53" s="192"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G39"/>
  <sheetViews>
    <sheetView zoomScale="85" zoomScaleNormal="85" workbookViewId="0">
      <selection activeCell="J24" sqref="J24:J25"/>
    </sheetView>
  </sheetViews>
  <sheetFormatPr defaultRowHeight="14.4"/>
  <cols>
    <col min="1" max="1" width="11.44140625" customWidth="1"/>
    <col min="2" max="2" width="76.77734375" style="2" customWidth="1"/>
    <col min="3" max="3" width="22.77734375" customWidth="1"/>
  </cols>
  <sheetData>
    <row r="1" spans="1:7">
      <c r="A1" s="1" t="s">
        <v>97</v>
      </c>
      <c r="B1" t="str">
        <f>Info!C2</f>
        <v>სს სილქ ბანკი</v>
      </c>
    </row>
    <row r="2" spans="1:7">
      <c r="A2" s="1" t="s">
        <v>98</v>
      </c>
      <c r="B2" s="605">
        <f>'1. key ratios'!B2</f>
        <v>46022</v>
      </c>
    </row>
    <row r="3" spans="1:7">
      <c r="A3" s="1"/>
      <c r="B3"/>
    </row>
    <row r="4" spans="1:7">
      <c r="A4" s="1" t="s">
        <v>405</v>
      </c>
      <c r="B4" t="s">
        <v>374</v>
      </c>
    </row>
    <row r="5" spans="1:7">
      <c r="A5" s="565"/>
      <c r="B5" s="565" t="s">
        <v>375</v>
      </c>
      <c r="C5" s="566"/>
    </row>
    <row r="6" spans="1:7">
      <c r="A6" s="567">
        <v>1</v>
      </c>
      <c r="B6" s="568" t="s">
        <v>375</v>
      </c>
      <c r="C6" s="569">
        <v>204573419.20022938</v>
      </c>
      <c r="G6" s="649"/>
    </row>
    <row r="7" spans="1:7">
      <c r="A7" s="567">
        <v>2</v>
      </c>
      <c r="B7" s="568" t="s">
        <v>376</v>
      </c>
      <c r="C7" s="569">
        <v>-18085848.00710037</v>
      </c>
      <c r="G7" s="649"/>
    </row>
    <row r="8" spans="1:7">
      <c r="A8" s="570">
        <v>3</v>
      </c>
      <c r="B8" s="571" t="s">
        <v>377</v>
      </c>
      <c r="C8" s="572">
        <f>C6+C7</f>
        <v>186487571.193129</v>
      </c>
      <c r="G8" s="649"/>
    </row>
    <row r="9" spans="1:7">
      <c r="A9" s="573"/>
      <c r="B9" s="573" t="s">
        <v>378</v>
      </c>
      <c r="C9" s="574"/>
      <c r="G9" s="649"/>
    </row>
    <row r="10" spans="1:7">
      <c r="A10" s="575">
        <v>4</v>
      </c>
      <c r="B10" s="576" t="s">
        <v>379</v>
      </c>
      <c r="C10" s="569">
        <f>'15. CCR'!F34</f>
        <v>233104.89982912201</v>
      </c>
      <c r="G10" s="649"/>
    </row>
    <row r="11" spans="1:7">
      <c r="A11" s="575">
        <v>5</v>
      </c>
      <c r="B11" s="577" t="s">
        <v>380</v>
      </c>
      <c r="C11" s="569">
        <f>'15. CCR'!G34</f>
        <v>220675.84791247302</v>
      </c>
      <c r="G11" s="649"/>
    </row>
    <row r="12" spans="1:7">
      <c r="A12" s="575">
        <v>6</v>
      </c>
      <c r="B12" s="578" t="s">
        <v>978</v>
      </c>
      <c r="C12" s="572">
        <f>'15. CCR'!I34</f>
        <v>635293.04683823301</v>
      </c>
      <c r="G12" s="649"/>
    </row>
    <row r="13" spans="1:7">
      <c r="A13" s="579">
        <v>7</v>
      </c>
      <c r="B13" s="580" t="s">
        <v>381</v>
      </c>
      <c r="C13" s="569">
        <v>0</v>
      </c>
      <c r="G13" s="649"/>
    </row>
    <row r="14" spans="1:7">
      <c r="A14" s="581">
        <v>8</v>
      </c>
      <c r="B14" s="582" t="s">
        <v>382</v>
      </c>
      <c r="C14" s="572">
        <f>C12</f>
        <v>635293.04683823301</v>
      </c>
      <c r="G14" s="649"/>
    </row>
    <row r="15" spans="1:7">
      <c r="A15" s="573"/>
      <c r="B15" s="573" t="s">
        <v>383</v>
      </c>
      <c r="C15" s="583"/>
      <c r="G15" s="649"/>
    </row>
    <row r="16" spans="1:7">
      <c r="A16" s="579">
        <v>9</v>
      </c>
      <c r="B16" s="584" t="s">
        <v>384</v>
      </c>
      <c r="C16" s="569"/>
      <c r="G16" s="649"/>
    </row>
    <row r="17" spans="1:7">
      <c r="A17" s="575">
        <v>10</v>
      </c>
      <c r="B17" s="568" t="s">
        <v>385</v>
      </c>
      <c r="C17" s="569"/>
      <c r="G17" s="649"/>
    </row>
    <row r="18" spans="1:7">
      <c r="A18" s="575">
        <v>11</v>
      </c>
      <c r="B18" s="568" t="s">
        <v>386</v>
      </c>
      <c r="C18" s="569"/>
      <c r="G18" s="649"/>
    </row>
    <row r="19" spans="1:7" ht="22.8">
      <c r="A19" s="579">
        <v>12</v>
      </c>
      <c r="B19" s="584" t="s">
        <v>387</v>
      </c>
      <c r="C19" s="569"/>
      <c r="G19" s="649"/>
    </row>
    <row r="20" spans="1:7">
      <c r="A20" s="579">
        <v>13</v>
      </c>
      <c r="B20" s="584" t="s">
        <v>388</v>
      </c>
      <c r="C20" s="569"/>
      <c r="G20" s="649"/>
    </row>
    <row r="21" spans="1:7">
      <c r="A21" s="579">
        <v>14</v>
      </c>
      <c r="B21" s="568" t="s">
        <v>389</v>
      </c>
      <c r="C21" s="569"/>
      <c r="G21" s="649"/>
    </row>
    <row r="22" spans="1:7">
      <c r="A22" s="581">
        <v>15</v>
      </c>
      <c r="B22" s="582" t="s">
        <v>390</v>
      </c>
      <c r="C22" s="572">
        <f>SUM(C16:C21)</f>
        <v>0</v>
      </c>
      <c r="G22" s="649"/>
    </row>
    <row r="23" spans="1:7">
      <c r="A23" s="573"/>
      <c r="B23" s="573" t="s">
        <v>391</v>
      </c>
      <c r="C23" s="574"/>
      <c r="G23" s="649"/>
    </row>
    <row r="24" spans="1:7">
      <c r="A24" s="575">
        <v>16</v>
      </c>
      <c r="B24" s="568" t="s">
        <v>392</v>
      </c>
      <c r="C24" s="569">
        <v>28368652.080708496</v>
      </c>
      <c r="G24" s="649"/>
    </row>
    <row r="25" spans="1:7">
      <c r="A25" s="575">
        <v>17</v>
      </c>
      <c r="B25" s="568" t="s">
        <v>393</v>
      </c>
      <c r="C25" s="569">
        <v>-25431786.872637644</v>
      </c>
      <c r="G25" s="649"/>
    </row>
    <row r="26" spans="1:7">
      <c r="A26" s="581">
        <v>18</v>
      </c>
      <c r="B26" s="582" t="s">
        <v>394</v>
      </c>
      <c r="C26" s="572">
        <f>C24+C25</f>
        <v>2936865.2080708519</v>
      </c>
      <c r="G26" s="649"/>
    </row>
    <row r="27" spans="1:7">
      <c r="A27" s="573"/>
      <c r="B27" s="573" t="s">
        <v>395</v>
      </c>
      <c r="C27" s="583"/>
      <c r="G27" s="649"/>
    </row>
    <row r="28" spans="1:7">
      <c r="A28" s="575">
        <v>19</v>
      </c>
      <c r="B28" s="568" t="s">
        <v>396</v>
      </c>
      <c r="C28" s="569"/>
      <c r="G28" s="649"/>
    </row>
    <row r="29" spans="1:7">
      <c r="A29" s="575">
        <v>20</v>
      </c>
      <c r="B29" s="568" t="s">
        <v>397</v>
      </c>
      <c r="C29" s="569"/>
      <c r="G29" s="649"/>
    </row>
    <row r="30" spans="1:7">
      <c r="A30" s="573"/>
      <c r="B30" s="573" t="s">
        <v>398</v>
      </c>
      <c r="C30" s="574"/>
      <c r="G30" s="649"/>
    </row>
    <row r="31" spans="1:7">
      <c r="A31" s="581">
        <v>21</v>
      </c>
      <c r="B31" s="582" t="s">
        <v>75</v>
      </c>
      <c r="C31" s="572">
        <v>37775443.695731387</v>
      </c>
      <c r="G31" s="649"/>
    </row>
    <row r="32" spans="1:7">
      <c r="A32" s="581">
        <v>22</v>
      </c>
      <c r="B32" s="582" t="s">
        <v>399</v>
      </c>
      <c r="C32" s="572">
        <f>C8+C14+C22+C26</f>
        <v>190059729.44803807</v>
      </c>
      <c r="G32" s="649"/>
    </row>
    <row r="33" spans="1:7">
      <c r="A33" s="585"/>
      <c r="B33" s="585" t="s">
        <v>374</v>
      </c>
      <c r="C33" s="574"/>
      <c r="G33" s="649"/>
    </row>
    <row r="34" spans="1:7">
      <c r="A34" s="581">
        <v>23</v>
      </c>
      <c r="B34" s="582" t="s">
        <v>374</v>
      </c>
      <c r="C34" s="949">
        <f>IFERROR(C31/C32,0)</f>
        <v>0.19875564279417282</v>
      </c>
      <c r="G34" s="649"/>
    </row>
    <row r="35" spans="1:7">
      <c r="A35" s="585"/>
      <c r="B35" s="585" t="s">
        <v>400</v>
      </c>
      <c r="C35" s="574"/>
    </row>
    <row r="36" spans="1:7">
      <c r="A36" s="579" t="s">
        <v>401</v>
      </c>
      <c r="B36" s="584" t="s">
        <v>402</v>
      </c>
      <c r="C36" s="586"/>
    </row>
    <row r="37" spans="1:7">
      <c r="A37" s="587" t="s">
        <v>403</v>
      </c>
      <c r="B37" s="588" t="s">
        <v>404</v>
      </c>
      <c r="C37" s="586"/>
    </row>
    <row r="39" spans="1:7">
      <c r="B39" s="23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C7" sqref="C7:F9"/>
    </sheetView>
  </sheetViews>
  <sheetFormatPr defaultRowHeight="14.4"/>
  <cols>
    <col min="1" max="1" width="11.44140625" customWidth="1"/>
    <col min="2" max="2" width="76.77734375" style="2" customWidth="1"/>
    <col min="3" max="6" width="24.44140625" customWidth="1"/>
  </cols>
  <sheetData>
    <row r="1" spans="1:6">
      <c r="A1" s="11" t="s">
        <v>97</v>
      </c>
      <c r="B1" t="str">
        <f>'15.1. LR'!B1</f>
        <v>სს სილქ ბანკი</v>
      </c>
    </row>
    <row r="2" spans="1:6">
      <c r="A2" s="1" t="s">
        <v>98</v>
      </c>
      <c r="B2" s="605">
        <v>45747</v>
      </c>
    </row>
    <row r="3" spans="1:6">
      <c r="A3" s="1"/>
      <c r="B3"/>
    </row>
    <row r="4" spans="1:6">
      <c r="A4" s="564" t="s">
        <v>970</v>
      </c>
    </row>
    <row r="5" spans="1:6" ht="100.8">
      <c r="B5" s="558"/>
      <c r="C5" s="559" t="s">
        <v>971</v>
      </c>
      <c r="D5" s="559" t="s">
        <v>972</v>
      </c>
      <c r="E5" s="559" t="s">
        <v>973</v>
      </c>
      <c r="F5" s="559" t="s">
        <v>974</v>
      </c>
    </row>
    <row r="6" spans="1:6">
      <c r="B6" s="560" t="s">
        <v>969</v>
      </c>
      <c r="C6" s="561">
        <f>IF(C7&gt;0,C7,IF(C8&gt;0,C8,IF(C9&gt;0,C9)))</f>
        <v>98514.079117238594</v>
      </c>
      <c r="D6" s="561" t="b">
        <f>IF(D7&gt;0,D7,IF(D8&gt;0,D8,IF(D9&gt;0,D9)))</f>
        <v>0</v>
      </c>
      <c r="E6" s="561" t="b">
        <f>IF(E7&gt;0,E7,IF(E8&gt;0,E8,IF(E9&gt;0,E9)))</f>
        <v>0</v>
      </c>
      <c r="F6" s="561">
        <f>IF(F7&gt;0,F7,IF(F8&gt;0,F8,IF(F9&gt;0,F9)))</f>
        <v>98514.079117238594</v>
      </c>
    </row>
    <row r="7" spans="1:6">
      <c r="B7" s="562" t="s">
        <v>975</v>
      </c>
      <c r="C7" s="563">
        <v>98514.079117238594</v>
      </c>
      <c r="D7" s="563">
        <v>0</v>
      </c>
      <c r="E7" s="563">
        <v>0</v>
      </c>
      <c r="F7" s="563">
        <v>98514.079117238594</v>
      </c>
    </row>
    <row r="8" spans="1:6">
      <c r="B8" s="562" t="s">
        <v>976</v>
      </c>
      <c r="C8" s="563"/>
      <c r="D8" s="563"/>
      <c r="E8" s="563"/>
      <c r="F8" s="563"/>
    </row>
    <row r="9" spans="1:6">
      <c r="B9" s="562" t="s">
        <v>977</v>
      </c>
      <c r="C9" s="563"/>
      <c r="D9" s="563"/>
      <c r="E9" s="563"/>
      <c r="F9" s="56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S42"/>
  <sheetViews>
    <sheetView zoomScale="80" zoomScaleNormal="80" workbookViewId="0">
      <pane xSplit="2" ySplit="6" topLeftCell="C20" activePane="bottomRight" state="frozen"/>
      <selection pane="topRight" activeCell="C1" sqref="C1"/>
      <selection pane="bottomLeft" activeCell="A7" sqref="A7"/>
      <selection pane="bottomRight" activeCell="C8" sqref="C8:G37"/>
    </sheetView>
  </sheetViews>
  <sheetFormatPr defaultRowHeight="14.4"/>
  <cols>
    <col min="1" max="1" width="9.88671875" style="1" bestFit="1" customWidth="1"/>
    <col min="2" max="2" width="82.6640625" style="16" customWidth="1"/>
    <col min="3" max="7" width="17.5546875" style="1" customWidth="1"/>
  </cols>
  <sheetData>
    <row r="1" spans="1:19">
      <c r="A1" s="1" t="s">
        <v>97</v>
      </c>
      <c r="B1" s="1" t="str">
        <f>Info!C2</f>
        <v>სს სილქ ბანკი</v>
      </c>
    </row>
    <row r="2" spans="1:19">
      <c r="A2" s="1" t="s">
        <v>98</v>
      </c>
      <c r="B2" s="605">
        <f>'1. key ratios'!B2</f>
        <v>46022</v>
      </c>
    </row>
    <row r="3" spans="1:19">
      <c r="B3" s="266"/>
    </row>
    <row r="4" spans="1:19" ht="15" thickBot="1">
      <c r="A4" s="1" t="s">
        <v>456</v>
      </c>
      <c r="B4" s="149" t="s">
        <v>421</v>
      </c>
    </row>
    <row r="5" spans="1:19">
      <c r="A5" s="270"/>
      <c r="B5" s="271"/>
      <c r="C5" s="824" t="s">
        <v>422</v>
      </c>
      <c r="D5" s="824"/>
      <c r="E5" s="824"/>
      <c r="F5" s="824"/>
      <c r="G5" s="825" t="s">
        <v>423</v>
      </c>
    </row>
    <row r="6" spans="1:19">
      <c r="A6" s="272"/>
      <c r="B6" s="273"/>
      <c r="C6" s="274" t="s">
        <v>424</v>
      </c>
      <c r="D6" s="274" t="s">
        <v>425</v>
      </c>
      <c r="E6" s="274" t="s">
        <v>426</v>
      </c>
      <c r="F6" s="274" t="s">
        <v>427</v>
      </c>
      <c r="G6" s="826"/>
    </row>
    <row r="7" spans="1:19">
      <c r="A7" s="275"/>
      <c r="B7" s="276" t="s">
        <v>428</v>
      </c>
      <c r="C7" s="277"/>
      <c r="D7" s="277"/>
      <c r="E7" s="277"/>
      <c r="F7" s="277"/>
      <c r="G7" s="278"/>
    </row>
    <row r="8" spans="1:19">
      <c r="A8" s="279">
        <v>1</v>
      </c>
      <c r="B8" s="280" t="s">
        <v>429</v>
      </c>
      <c r="C8" s="693">
        <v>54295164.455731392</v>
      </c>
      <c r="D8" s="693">
        <v>0</v>
      </c>
      <c r="E8" s="693">
        <v>0</v>
      </c>
      <c r="F8" s="693">
        <v>0</v>
      </c>
      <c r="G8" s="694">
        <v>54295164.455731392</v>
      </c>
      <c r="O8" s="745"/>
      <c r="P8" s="745"/>
      <c r="Q8" s="745"/>
      <c r="R8" s="745"/>
      <c r="S8" s="745"/>
    </row>
    <row r="9" spans="1:19">
      <c r="A9" s="279">
        <v>2</v>
      </c>
      <c r="B9" s="281" t="s">
        <v>74</v>
      </c>
      <c r="C9" s="693">
        <v>54295164.455731392</v>
      </c>
      <c r="D9" s="693"/>
      <c r="E9" s="693"/>
      <c r="F9" s="693">
        <v>0</v>
      </c>
      <c r="G9" s="694">
        <v>54295164.455731392</v>
      </c>
      <c r="O9" s="745"/>
      <c r="P9" s="745"/>
      <c r="Q9" s="745"/>
      <c r="R9" s="745"/>
      <c r="S9" s="745"/>
    </row>
    <row r="10" spans="1:19">
      <c r="A10" s="279">
        <v>3</v>
      </c>
      <c r="B10" s="281" t="s">
        <v>430</v>
      </c>
      <c r="C10" s="695"/>
      <c r="D10" s="695"/>
      <c r="E10" s="695"/>
      <c r="F10" s="693">
        <v>5433993.3099999996</v>
      </c>
      <c r="G10" s="694">
        <v>5433993.3099999996</v>
      </c>
      <c r="O10" s="745"/>
      <c r="P10" s="745"/>
      <c r="Q10" s="745"/>
      <c r="R10" s="745"/>
      <c r="S10" s="745"/>
    </row>
    <row r="11" spans="1:19" ht="27.6">
      <c r="A11" s="279">
        <v>4</v>
      </c>
      <c r="B11" s="280" t="s">
        <v>431</v>
      </c>
      <c r="C11" s="693">
        <v>13292546.959999891</v>
      </c>
      <c r="D11" s="693">
        <v>23617791.800000012</v>
      </c>
      <c r="E11" s="693">
        <v>21658785.820000004</v>
      </c>
      <c r="F11" s="693">
        <v>302</v>
      </c>
      <c r="G11" s="694">
        <v>52778886.585499913</v>
      </c>
      <c r="O11" s="745"/>
      <c r="P11" s="745"/>
      <c r="Q11" s="745"/>
      <c r="R11" s="745"/>
      <c r="S11" s="745"/>
    </row>
    <row r="12" spans="1:19">
      <c r="A12" s="279">
        <v>5</v>
      </c>
      <c r="B12" s="281" t="s">
        <v>432</v>
      </c>
      <c r="C12" s="693">
        <v>9841377.2899998911</v>
      </c>
      <c r="D12" s="379">
        <v>21507409.230000012</v>
      </c>
      <c r="E12" s="693">
        <v>20860185.470000003</v>
      </c>
      <c r="F12" s="693">
        <v>302</v>
      </c>
      <c r="G12" s="694">
        <v>49598810.290499911</v>
      </c>
      <c r="O12" s="745"/>
      <c r="P12" s="745"/>
      <c r="Q12" s="745"/>
      <c r="R12" s="745"/>
      <c r="S12" s="745"/>
    </row>
    <row r="13" spans="1:19">
      <c r="A13" s="279">
        <v>6</v>
      </c>
      <c r="B13" s="281" t="s">
        <v>433</v>
      </c>
      <c r="C13" s="693">
        <v>3451169.6699999995</v>
      </c>
      <c r="D13" s="379">
        <v>2110382.5699999998</v>
      </c>
      <c r="E13" s="693">
        <v>798600.35</v>
      </c>
      <c r="F13" s="693">
        <v>0</v>
      </c>
      <c r="G13" s="694">
        <v>3180076.2949999995</v>
      </c>
      <c r="O13" s="745"/>
      <c r="P13" s="745"/>
      <c r="Q13" s="745"/>
      <c r="R13" s="745"/>
      <c r="S13" s="745"/>
    </row>
    <row r="14" spans="1:19">
      <c r="A14" s="279">
        <v>7</v>
      </c>
      <c r="B14" s="280" t="s">
        <v>434</v>
      </c>
      <c r="C14" s="693">
        <v>10403043.129999999</v>
      </c>
      <c r="D14" s="693">
        <v>34773829.169999994</v>
      </c>
      <c r="E14" s="693">
        <v>32419642.500000019</v>
      </c>
      <c r="F14" s="693">
        <v>0</v>
      </c>
      <c r="G14" s="694">
        <v>38798257.400000006</v>
      </c>
      <c r="O14" s="745"/>
      <c r="P14" s="745"/>
      <c r="Q14" s="745"/>
      <c r="R14" s="745"/>
      <c r="S14" s="745"/>
    </row>
    <row r="15" spans="1:19" ht="55.2">
      <c r="A15" s="279">
        <v>8</v>
      </c>
      <c r="B15" s="281" t="s">
        <v>435</v>
      </c>
      <c r="C15" s="693">
        <v>10403043.129999999</v>
      </c>
      <c r="D15" s="379">
        <v>34773829.169999994</v>
      </c>
      <c r="E15" s="693">
        <v>32419642.500000019</v>
      </c>
      <c r="F15" s="693">
        <v>0</v>
      </c>
      <c r="G15" s="694">
        <v>38798257.400000006</v>
      </c>
      <c r="O15" s="745"/>
      <c r="P15" s="745"/>
      <c r="Q15" s="745"/>
      <c r="R15" s="745"/>
      <c r="S15" s="745"/>
    </row>
    <row r="16" spans="1:19" ht="27.6">
      <c r="A16" s="279">
        <v>9</v>
      </c>
      <c r="B16" s="281" t="s">
        <v>436</v>
      </c>
      <c r="C16" s="693">
        <v>0</v>
      </c>
      <c r="D16" s="379">
        <v>0</v>
      </c>
      <c r="E16" s="693">
        <v>0</v>
      </c>
      <c r="F16" s="693">
        <v>0</v>
      </c>
      <c r="G16" s="694">
        <v>0</v>
      </c>
      <c r="O16" s="745"/>
      <c r="P16" s="745"/>
      <c r="Q16" s="745"/>
      <c r="R16" s="745"/>
      <c r="S16" s="745"/>
    </row>
    <row r="17" spans="1:19">
      <c r="A17" s="279">
        <v>10</v>
      </c>
      <c r="B17" s="280" t="s">
        <v>437</v>
      </c>
      <c r="C17" s="693"/>
      <c r="D17" s="379"/>
      <c r="E17" s="693"/>
      <c r="F17" s="693"/>
      <c r="G17" s="694"/>
      <c r="O17" s="745"/>
      <c r="P17" s="745"/>
      <c r="Q17" s="745"/>
      <c r="R17" s="745"/>
      <c r="S17" s="745"/>
    </row>
    <row r="18" spans="1:19">
      <c r="A18" s="279">
        <v>11</v>
      </c>
      <c r="B18" s="280" t="s">
        <v>78</v>
      </c>
      <c r="C18" s="693">
        <v>5015943.5198031608</v>
      </c>
      <c r="D18" s="379">
        <v>0</v>
      </c>
      <c r="E18" s="693">
        <v>0</v>
      </c>
      <c r="F18" s="693">
        <v>0</v>
      </c>
      <c r="G18" s="694">
        <v>0</v>
      </c>
      <c r="O18" s="745"/>
      <c r="P18" s="745"/>
      <c r="Q18" s="745"/>
      <c r="R18" s="745"/>
      <c r="S18" s="745"/>
    </row>
    <row r="19" spans="1:19">
      <c r="A19" s="279">
        <v>12</v>
      </c>
      <c r="B19" s="281" t="s">
        <v>438</v>
      </c>
      <c r="C19" s="695"/>
      <c r="D19" s="379">
        <v>0</v>
      </c>
      <c r="E19" s="693"/>
      <c r="F19" s="693"/>
      <c r="G19" s="694">
        <v>0</v>
      </c>
      <c r="O19" s="745"/>
      <c r="P19" s="745"/>
      <c r="Q19" s="745"/>
      <c r="R19" s="745"/>
      <c r="S19" s="745"/>
    </row>
    <row r="20" spans="1:19" ht="27.6">
      <c r="A20" s="279">
        <v>13</v>
      </c>
      <c r="B20" s="281" t="s">
        <v>439</v>
      </c>
      <c r="C20" s="693">
        <v>5015943.5198031608</v>
      </c>
      <c r="D20" s="693"/>
      <c r="E20" s="693"/>
      <c r="F20" s="693"/>
      <c r="G20" s="694">
        <v>0</v>
      </c>
      <c r="O20" s="745"/>
      <c r="P20" s="745"/>
      <c r="Q20" s="745"/>
      <c r="R20" s="745"/>
      <c r="S20" s="745"/>
    </row>
    <row r="21" spans="1:19">
      <c r="A21" s="282">
        <v>14</v>
      </c>
      <c r="B21" s="283" t="s">
        <v>440</v>
      </c>
      <c r="C21" s="695"/>
      <c r="D21" s="695"/>
      <c r="E21" s="695"/>
      <c r="F21" s="695"/>
      <c r="G21" s="696">
        <v>151306301.75123131</v>
      </c>
      <c r="O21" s="745"/>
      <c r="P21" s="745"/>
      <c r="Q21" s="745"/>
      <c r="R21" s="745"/>
      <c r="S21" s="745"/>
    </row>
    <row r="22" spans="1:19">
      <c r="A22" s="284"/>
      <c r="B22" s="299" t="s">
        <v>441</v>
      </c>
      <c r="C22" s="697"/>
      <c r="D22" s="698"/>
      <c r="E22" s="697"/>
      <c r="F22" s="697"/>
      <c r="G22" s="699"/>
      <c r="O22" s="745"/>
      <c r="P22" s="745"/>
      <c r="Q22" s="745"/>
      <c r="R22" s="745"/>
      <c r="S22" s="745"/>
    </row>
    <row r="23" spans="1:19">
      <c r="A23" s="279">
        <v>15</v>
      </c>
      <c r="B23" s="280" t="s">
        <v>310</v>
      </c>
      <c r="C23" s="700">
        <v>58126126.88000001</v>
      </c>
      <c r="D23" s="701"/>
      <c r="E23" s="700"/>
      <c r="F23" s="700">
        <v>542536.75</v>
      </c>
      <c r="G23" s="694">
        <v>3131663.3490000013</v>
      </c>
      <c r="O23" s="745"/>
      <c r="P23" s="745"/>
      <c r="Q23" s="745"/>
      <c r="R23" s="745"/>
      <c r="S23" s="745"/>
    </row>
    <row r="24" spans="1:19">
      <c r="A24" s="279">
        <v>16</v>
      </c>
      <c r="B24" s="280" t="s">
        <v>442</v>
      </c>
      <c r="C24" s="693">
        <v>0</v>
      </c>
      <c r="D24" s="379">
        <v>4060768.530738235</v>
      </c>
      <c r="E24" s="693">
        <v>6392265.6359728733</v>
      </c>
      <c r="F24" s="693">
        <v>110544512.75375025</v>
      </c>
      <c r="G24" s="694">
        <v>100009696.84601012</v>
      </c>
      <c r="O24" s="745"/>
      <c r="P24" s="745"/>
      <c r="Q24" s="745"/>
      <c r="R24" s="745"/>
      <c r="S24" s="745"/>
    </row>
    <row r="25" spans="1:19" ht="27.6">
      <c r="A25" s="279">
        <v>17</v>
      </c>
      <c r="B25" s="281" t="s">
        <v>443</v>
      </c>
      <c r="C25" s="693"/>
      <c r="D25" s="379"/>
      <c r="E25" s="693"/>
      <c r="F25" s="693"/>
      <c r="G25" s="694"/>
      <c r="O25" s="745"/>
      <c r="P25" s="745"/>
      <c r="Q25" s="745"/>
      <c r="R25" s="745"/>
      <c r="S25" s="745"/>
    </row>
    <row r="26" spans="1:19" ht="27.6">
      <c r="A26" s="279">
        <v>18</v>
      </c>
      <c r="B26" s="281" t="s">
        <v>444</v>
      </c>
      <c r="C26" s="693"/>
      <c r="D26" s="379">
        <v>205506.16000000015</v>
      </c>
      <c r="E26" s="693"/>
      <c r="F26" s="693"/>
      <c r="G26" s="694">
        <v>30825.924000000021</v>
      </c>
      <c r="O26" s="745"/>
      <c r="P26" s="745"/>
      <c r="Q26" s="745"/>
      <c r="R26" s="745"/>
      <c r="S26" s="745"/>
    </row>
    <row r="27" spans="1:19">
      <c r="A27" s="279">
        <v>19</v>
      </c>
      <c r="B27" s="281" t="s">
        <v>445</v>
      </c>
      <c r="C27" s="693"/>
      <c r="D27" s="379">
        <v>3855262.3707382348</v>
      </c>
      <c r="E27" s="693">
        <v>6392265.6359728733</v>
      </c>
      <c r="F27" s="693">
        <v>109719257.2844532</v>
      </c>
      <c r="G27" s="694">
        <v>99277403.773107633</v>
      </c>
      <c r="O27" s="745"/>
      <c r="P27" s="745"/>
      <c r="Q27" s="745"/>
      <c r="R27" s="745"/>
      <c r="S27" s="745"/>
    </row>
    <row r="28" spans="1:19">
      <c r="A28" s="279">
        <v>20</v>
      </c>
      <c r="B28" s="285" t="s">
        <v>446</v>
      </c>
      <c r="C28" s="693"/>
      <c r="D28" s="379"/>
      <c r="E28" s="693"/>
      <c r="F28" s="693"/>
      <c r="G28" s="694"/>
      <c r="O28" s="745"/>
      <c r="P28" s="745"/>
      <c r="Q28" s="745"/>
      <c r="R28" s="745"/>
      <c r="S28" s="745"/>
    </row>
    <row r="29" spans="1:19">
      <c r="A29" s="279">
        <v>21</v>
      </c>
      <c r="B29" s="281" t="s">
        <v>447</v>
      </c>
      <c r="C29" s="693"/>
      <c r="D29" s="379"/>
      <c r="E29" s="693"/>
      <c r="F29" s="693"/>
      <c r="G29" s="694"/>
      <c r="O29" s="745"/>
      <c r="P29" s="745"/>
      <c r="Q29" s="745"/>
      <c r="R29" s="745"/>
      <c r="S29" s="745"/>
    </row>
    <row r="30" spans="1:19">
      <c r="A30" s="279">
        <v>22</v>
      </c>
      <c r="B30" s="285" t="s">
        <v>446</v>
      </c>
      <c r="C30" s="693"/>
      <c r="D30" s="379"/>
      <c r="E30" s="693"/>
      <c r="F30" s="693"/>
      <c r="G30" s="694"/>
      <c r="O30" s="745"/>
      <c r="P30" s="745"/>
      <c r="Q30" s="745"/>
      <c r="R30" s="745"/>
      <c r="S30" s="745"/>
    </row>
    <row r="31" spans="1:19" ht="27.6">
      <c r="A31" s="279">
        <v>23</v>
      </c>
      <c r="B31" s="281" t="s">
        <v>448</v>
      </c>
      <c r="C31" s="693"/>
      <c r="D31" s="379">
        <v>0</v>
      </c>
      <c r="E31" s="693"/>
      <c r="F31" s="693">
        <v>825255.46929705003</v>
      </c>
      <c r="G31" s="694">
        <v>701467.14890249248</v>
      </c>
      <c r="O31" s="745"/>
      <c r="P31" s="745"/>
      <c r="Q31" s="745"/>
      <c r="R31" s="745"/>
      <c r="S31" s="745"/>
    </row>
    <row r="32" spans="1:19">
      <c r="A32" s="279">
        <v>24</v>
      </c>
      <c r="B32" s="280" t="s">
        <v>449</v>
      </c>
      <c r="C32" s="693"/>
      <c r="D32" s="379"/>
      <c r="E32" s="693"/>
      <c r="F32" s="693"/>
      <c r="G32" s="694"/>
      <c r="O32" s="745"/>
      <c r="P32" s="745"/>
      <c r="Q32" s="745"/>
      <c r="R32" s="745"/>
      <c r="S32" s="745"/>
    </row>
    <row r="33" spans="1:19">
      <c r="A33" s="279">
        <v>25</v>
      </c>
      <c r="B33" s="280" t="s">
        <v>88</v>
      </c>
      <c r="C33" s="693">
        <v>2206106.3081394415</v>
      </c>
      <c r="D33" s="693">
        <v>909880.27982912282</v>
      </c>
      <c r="E33" s="693">
        <v>0</v>
      </c>
      <c r="F33" s="693">
        <v>18128845.771103133</v>
      </c>
      <c r="G33" s="694">
        <v>20906444.669071697</v>
      </c>
      <c r="O33" s="745"/>
      <c r="P33" s="745"/>
      <c r="Q33" s="745"/>
      <c r="R33" s="745"/>
      <c r="S33" s="745"/>
    </row>
    <row r="34" spans="1:19">
      <c r="A34" s="279">
        <v>26</v>
      </c>
      <c r="B34" s="281" t="s">
        <v>450</v>
      </c>
      <c r="C34" s="695"/>
      <c r="D34" s="379">
        <v>233104.89982912201</v>
      </c>
      <c r="E34" s="693"/>
      <c r="F34" s="693"/>
      <c r="G34" s="694">
        <v>233104.89982912201</v>
      </c>
      <c r="O34" s="745"/>
      <c r="P34" s="745"/>
      <c r="Q34" s="745"/>
      <c r="R34" s="745"/>
      <c r="S34" s="745"/>
    </row>
    <row r="35" spans="1:19">
      <c r="A35" s="279">
        <v>27</v>
      </c>
      <c r="B35" s="281" t="s">
        <v>451</v>
      </c>
      <c r="C35" s="693">
        <v>2206106.3081394415</v>
      </c>
      <c r="D35" s="379">
        <v>676775.38000000082</v>
      </c>
      <c r="E35" s="693"/>
      <c r="F35" s="693">
        <v>18128845.771103133</v>
      </c>
      <c r="G35" s="694">
        <v>20673339.769242574</v>
      </c>
      <c r="O35" s="745"/>
      <c r="P35" s="745"/>
      <c r="Q35" s="745"/>
      <c r="R35" s="745"/>
      <c r="S35" s="745"/>
    </row>
    <row r="36" spans="1:19">
      <c r="A36" s="279">
        <v>28</v>
      </c>
      <c r="B36" s="280" t="s">
        <v>452</v>
      </c>
      <c r="C36" s="693"/>
      <c r="D36" s="379">
        <v>28214320.629999999</v>
      </c>
      <c r="E36" s="693">
        <v>0</v>
      </c>
      <c r="F36" s="693">
        <v>250000</v>
      </c>
      <c r="G36" s="694">
        <v>1448216.0315</v>
      </c>
      <c r="O36" s="745"/>
      <c r="P36" s="745"/>
      <c r="Q36" s="745"/>
      <c r="R36" s="745"/>
      <c r="S36" s="745"/>
    </row>
    <row r="37" spans="1:19">
      <c r="A37" s="282">
        <v>29</v>
      </c>
      <c r="B37" s="283" t="s">
        <v>453</v>
      </c>
      <c r="C37" s="695"/>
      <c r="D37" s="695"/>
      <c r="E37" s="695"/>
      <c r="F37" s="695"/>
      <c r="G37" s="696">
        <v>125496020.89558183</v>
      </c>
      <c r="O37" s="745"/>
      <c r="P37" s="745"/>
      <c r="Q37" s="745"/>
      <c r="R37" s="745"/>
      <c r="S37" s="745"/>
    </row>
    <row r="38" spans="1:19">
      <c r="A38" s="275"/>
      <c r="B38" s="286"/>
      <c r="C38" s="287"/>
      <c r="D38" s="287"/>
      <c r="E38" s="287"/>
      <c r="F38" s="287"/>
      <c r="G38" s="288"/>
      <c r="O38" s="745"/>
      <c r="P38" s="745"/>
      <c r="Q38" s="745"/>
      <c r="R38" s="745"/>
      <c r="S38" s="745"/>
    </row>
    <row r="39" spans="1:19" ht="15" thickBot="1">
      <c r="A39" s="289">
        <v>30</v>
      </c>
      <c r="B39" s="290" t="s">
        <v>421</v>
      </c>
      <c r="C39" s="183"/>
      <c r="D39" s="167"/>
      <c r="E39" s="167"/>
      <c r="F39" s="291"/>
      <c r="G39" s="292">
        <f>IFERROR(G21/G37,0)</f>
        <v>1.2056661292641682</v>
      </c>
      <c r="O39" s="745"/>
      <c r="P39" s="745"/>
      <c r="Q39" s="745"/>
      <c r="R39" s="745"/>
      <c r="S39" s="745"/>
    </row>
    <row r="42" spans="1:19" ht="41.4">
      <c r="B42" s="16"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59"/>
  <sheetViews>
    <sheetView showGridLines="0" zoomScale="80" zoomScaleNormal="80" workbookViewId="0">
      <selection activeCell="C8" sqref="C8:G21"/>
    </sheetView>
  </sheetViews>
  <sheetFormatPr defaultColWidth="9.21875" defaultRowHeight="12"/>
  <cols>
    <col min="1" max="1" width="11.77734375" style="304" bestFit="1" customWidth="1"/>
    <col min="2" max="2" width="105.21875" style="304" bestFit="1" customWidth="1"/>
    <col min="3" max="4" width="14.109375" style="304" bestFit="1" customWidth="1"/>
    <col min="5" max="5" width="17.5546875" style="304" bestFit="1" customWidth="1"/>
    <col min="6" max="6" width="14.109375" style="304" bestFit="1" customWidth="1"/>
    <col min="7" max="7" width="19.33203125" style="304" customWidth="1"/>
    <col min="8" max="8" width="22.21875" style="304" customWidth="1"/>
    <col min="9" max="16384" width="9.21875" style="304"/>
  </cols>
  <sheetData>
    <row r="1" spans="1:8" ht="13.8">
      <c r="A1" s="303" t="s">
        <v>97</v>
      </c>
      <c r="B1" s="230" t="str">
        <f>Info!C2</f>
        <v>სს სილქ ბანკი</v>
      </c>
    </row>
    <row r="2" spans="1:8">
      <c r="A2" s="303" t="s">
        <v>98</v>
      </c>
      <c r="B2" s="704">
        <f>'1. key ratios'!B2</f>
        <v>46022</v>
      </c>
    </row>
    <row r="3" spans="1:8">
      <c r="A3" s="305" t="s">
        <v>461</v>
      </c>
    </row>
    <row r="5" spans="1:8">
      <c r="A5" s="827" t="s">
        <v>462</v>
      </c>
      <c r="B5" s="828"/>
      <c r="C5" s="833" t="s">
        <v>463</v>
      </c>
      <c r="D5" s="834"/>
      <c r="E5" s="834"/>
      <c r="F5" s="834"/>
      <c r="G5" s="834"/>
      <c r="H5" s="835"/>
    </row>
    <row r="6" spans="1:8">
      <c r="A6" s="829"/>
      <c r="B6" s="830"/>
      <c r="C6" s="836"/>
      <c r="D6" s="837"/>
      <c r="E6" s="837"/>
      <c r="F6" s="837"/>
      <c r="G6" s="837"/>
      <c r="H6" s="838"/>
    </row>
    <row r="7" spans="1:8" ht="24">
      <c r="A7" s="831"/>
      <c r="B7" s="832"/>
      <c r="C7" s="398" t="s">
        <v>464</v>
      </c>
      <c r="D7" s="398" t="s">
        <v>465</v>
      </c>
      <c r="E7" s="398" t="s">
        <v>466</v>
      </c>
      <c r="F7" s="398" t="s">
        <v>467</v>
      </c>
      <c r="G7" s="398" t="s">
        <v>647</v>
      </c>
      <c r="H7" s="398" t="s">
        <v>66</v>
      </c>
    </row>
    <row r="8" spans="1:8">
      <c r="A8" s="394">
        <v>1</v>
      </c>
      <c r="B8" s="393" t="s">
        <v>123</v>
      </c>
      <c r="C8" s="702">
        <v>2338121.8200000003</v>
      </c>
      <c r="D8" s="702">
        <v>750000</v>
      </c>
      <c r="E8" s="702">
        <v>17318833.339297052</v>
      </c>
      <c r="F8" s="702">
        <v>0</v>
      </c>
      <c r="G8" s="702"/>
      <c r="H8" s="703">
        <f t="shared" ref="H8:H20" si="0">SUM(C8:G8)</f>
        <v>20406955.159297053</v>
      </c>
    </row>
    <row r="9" spans="1:8">
      <c r="A9" s="394">
        <v>2</v>
      </c>
      <c r="B9" s="393" t="s">
        <v>124</v>
      </c>
      <c r="C9" s="702"/>
      <c r="D9" s="702"/>
      <c r="E9" s="702"/>
      <c r="F9" s="702"/>
      <c r="G9" s="702"/>
      <c r="H9" s="703">
        <f t="shared" si="0"/>
        <v>0</v>
      </c>
    </row>
    <row r="10" spans="1:8">
      <c r="A10" s="394">
        <v>3</v>
      </c>
      <c r="B10" s="393" t="s">
        <v>125</v>
      </c>
      <c r="C10" s="702"/>
      <c r="D10" s="702"/>
      <c r="E10" s="702"/>
      <c r="F10" s="702"/>
      <c r="G10" s="702"/>
      <c r="H10" s="703">
        <f t="shared" si="0"/>
        <v>0</v>
      </c>
    </row>
    <row r="11" spans="1:8">
      <c r="A11" s="394">
        <v>4</v>
      </c>
      <c r="B11" s="393" t="s">
        <v>126</v>
      </c>
      <c r="C11" s="702"/>
      <c r="D11" s="702"/>
      <c r="E11" s="702"/>
      <c r="F11" s="702"/>
      <c r="G11" s="702"/>
      <c r="H11" s="703">
        <f t="shared" si="0"/>
        <v>0</v>
      </c>
    </row>
    <row r="12" spans="1:8">
      <c r="A12" s="394">
        <v>5</v>
      </c>
      <c r="B12" s="393" t="s">
        <v>911</v>
      </c>
      <c r="C12" s="702"/>
      <c r="D12" s="702"/>
      <c r="E12" s="702"/>
      <c r="F12" s="702"/>
      <c r="G12" s="702"/>
      <c r="H12" s="703">
        <f t="shared" si="0"/>
        <v>0</v>
      </c>
    </row>
    <row r="13" spans="1:8">
      <c r="A13" s="394">
        <v>6</v>
      </c>
      <c r="B13" s="393" t="s">
        <v>127</v>
      </c>
      <c r="C13" s="702">
        <v>20106065.520000026</v>
      </c>
      <c r="D13" s="702">
        <v>16500000</v>
      </c>
      <c r="E13" s="702"/>
      <c r="F13" s="702">
        <v>0</v>
      </c>
      <c r="G13" s="702"/>
      <c r="H13" s="703">
        <f t="shared" si="0"/>
        <v>36606065.520000026</v>
      </c>
    </row>
    <row r="14" spans="1:8">
      <c r="A14" s="394">
        <v>7</v>
      </c>
      <c r="B14" s="393" t="s">
        <v>71</v>
      </c>
      <c r="C14" s="702"/>
      <c r="D14" s="702">
        <v>5380902.0237072008</v>
      </c>
      <c r="E14" s="702">
        <v>8310497.0197968138</v>
      </c>
      <c r="F14" s="702">
        <v>19310865.222855426</v>
      </c>
      <c r="G14" s="702">
        <v>7543.4436909923315</v>
      </c>
      <c r="H14" s="703">
        <f t="shared" si="0"/>
        <v>33009807.710050434</v>
      </c>
    </row>
    <row r="15" spans="1:8">
      <c r="A15" s="394">
        <v>8</v>
      </c>
      <c r="B15" s="395" t="s">
        <v>72</v>
      </c>
      <c r="C15" s="702"/>
      <c r="D15" s="702">
        <v>4933874.3290342111</v>
      </c>
      <c r="E15" s="702">
        <v>72047979.230247051</v>
      </c>
      <c r="F15" s="702">
        <v>9917185.4208975378</v>
      </c>
      <c r="G15" s="702">
        <v>57938.600935894101</v>
      </c>
      <c r="H15" s="703">
        <f t="shared" si="0"/>
        <v>86956977.581114694</v>
      </c>
    </row>
    <row r="16" spans="1:8">
      <c r="A16" s="394">
        <v>9</v>
      </c>
      <c r="B16" s="393" t="s">
        <v>912</v>
      </c>
      <c r="C16" s="702"/>
      <c r="D16" s="702"/>
      <c r="E16" s="702"/>
      <c r="F16" s="702"/>
      <c r="G16" s="702"/>
      <c r="H16" s="703">
        <f t="shared" si="0"/>
        <v>0</v>
      </c>
    </row>
    <row r="17" spans="1:8">
      <c r="A17" s="394">
        <v>10</v>
      </c>
      <c r="B17" s="397" t="s">
        <v>482</v>
      </c>
      <c r="C17" s="702"/>
      <c r="D17" s="702">
        <v>99587.079064649704</v>
      </c>
      <c r="E17" s="702">
        <v>365030.77132139489</v>
      </c>
      <c r="F17" s="702">
        <v>415588.44097123103</v>
      </c>
      <c r="G17" s="702">
        <v>2.1102565747242656</v>
      </c>
      <c r="H17" s="703">
        <f t="shared" si="0"/>
        <v>880208.40161385026</v>
      </c>
    </row>
    <row r="18" spans="1:8">
      <c r="A18" s="394">
        <v>11</v>
      </c>
      <c r="B18" s="393" t="s">
        <v>68</v>
      </c>
      <c r="C18" s="702"/>
      <c r="D18" s="702">
        <v>0</v>
      </c>
      <c r="E18" s="702">
        <v>0</v>
      </c>
      <c r="F18" s="702">
        <v>0</v>
      </c>
      <c r="G18" s="702">
        <v>0</v>
      </c>
      <c r="H18" s="703">
        <f t="shared" si="0"/>
        <v>0</v>
      </c>
    </row>
    <row r="19" spans="1:8">
      <c r="A19" s="394">
        <v>12</v>
      </c>
      <c r="B19" s="393" t="s">
        <v>69</v>
      </c>
      <c r="C19" s="702"/>
      <c r="D19" s="702"/>
      <c r="E19" s="702"/>
      <c r="F19" s="702"/>
      <c r="G19" s="702"/>
      <c r="H19" s="703">
        <f t="shared" si="0"/>
        <v>0</v>
      </c>
    </row>
    <row r="20" spans="1:8">
      <c r="A20" s="396">
        <v>13</v>
      </c>
      <c r="B20" s="395" t="s">
        <v>70</v>
      </c>
      <c r="C20" s="702"/>
      <c r="D20" s="702"/>
      <c r="E20" s="702"/>
      <c r="F20" s="702"/>
      <c r="G20" s="702"/>
      <c r="H20" s="703">
        <f t="shared" si="0"/>
        <v>0</v>
      </c>
    </row>
    <row r="21" spans="1:8">
      <c r="A21" s="394">
        <v>14</v>
      </c>
      <c r="B21" s="393" t="s">
        <v>468</v>
      </c>
      <c r="C21" s="702">
        <v>3363179.9600000037</v>
      </c>
      <c r="D21" s="702">
        <v>6811663.2709322982</v>
      </c>
      <c r="E21" s="702">
        <v>0</v>
      </c>
      <c r="F21" s="702"/>
      <c r="G21" s="702">
        <v>17418770</v>
      </c>
      <c r="H21" s="703">
        <f>SUM(C21:G21)</f>
        <v>27593613.230932303</v>
      </c>
    </row>
    <row r="22" spans="1:8">
      <c r="A22" s="392">
        <v>15</v>
      </c>
      <c r="B22" s="391" t="s">
        <v>66</v>
      </c>
      <c r="C22" s="703">
        <f>SUM(C18:C21)+SUM(C8:C16)</f>
        <v>25807367.300000031</v>
      </c>
      <c r="D22" s="703">
        <f t="shared" ref="D22:H22" si="1">SUM(D18:D21)+SUM(D8:D16)</f>
        <v>34376439.623673707</v>
      </c>
      <c r="E22" s="703">
        <f t="shared" si="1"/>
        <v>97677309.589340925</v>
      </c>
      <c r="F22" s="703">
        <f t="shared" si="1"/>
        <v>29228050.643752962</v>
      </c>
      <c r="G22" s="703">
        <f t="shared" si="1"/>
        <v>17484252.044626888</v>
      </c>
      <c r="H22" s="703">
        <f t="shared" si="1"/>
        <v>204573419.2013945</v>
      </c>
    </row>
    <row r="26" spans="1:8" ht="36">
      <c r="B26" s="320" t="s">
        <v>646</v>
      </c>
    </row>
    <row r="43" spans="3:8">
      <c r="C43" s="755"/>
      <c r="D43" s="755"/>
      <c r="E43" s="755"/>
      <c r="F43" s="755"/>
      <c r="G43" s="755"/>
      <c r="H43" s="755"/>
    </row>
    <row r="44" spans="3:8">
      <c r="C44" s="755"/>
      <c r="D44" s="755"/>
      <c r="E44" s="755"/>
      <c r="F44" s="755"/>
      <c r="G44" s="755"/>
      <c r="H44" s="755"/>
    </row>
    <row r="45" spans="3:8">
      <c r="C45" s="755"/>
      <c r="D45" s="755"/>
      <c r="E45" s="755"/>
      <c r="F45" s="755"/>
      <c r="G45" s="755"/>
      <c r="H45" s="755"/>
    </row>
    <row r="46" spans="3:8">
      <c r="C46" s="755"/>
      <c r="D46" s="755"/>
      <c r="E46" s="755"/>
      <c r="F46" s="755"/>
      <c r="G46" s="755"/>
      <c r="H46" s="755"/>
    </row>
    <row r="47" spans="3:8">
      <c r="C47" s="755"/>
      <c r="D47" s="755"/>
      <c r="E47" s="755"/>
      <c r="F47" s="755"/>
      <c r="G47" s="755"/>
      <c r="H47" s="755"/>
    </row>
    <row r="48" spans="3:8">
      <c r="C48" s="755"/>
      <c r="D48" s="755"/>
      <c r="E48" s="755"/>
      <c r="F48" s="755"/>
      <c r="G48" s="755"/>
      <c r="H48" s="755"/>
    </row>
    <row r="49" spans="3:8">
      <c r="C49" s="755"/>
      <c r="D49" s="755"/>
      <c r="E49" s="755"/>
      <c r="F49" s="755"/>
      <c r="G49" s="755"/>
      <c r="H49" s="755"/>
    </row>
    <row r="50" spans="3:8">
      <c r="C50" s="755"/>
      <c r="D50" s="755"/>
      <c r="E50" s="755"/>
      <c r="F50" s="755"/>
      <c r="G50" s="755"/>
      <c r="H50" s="755"/>
    </row>
    <row r="51" spans="3:8">
      <c r="C51" s="755"/>
      <c r="D51" s="755"/>
      <c r="E51" s="755"/>
      <c r="F51" s="755"/>
      <c r="G51" s="755"/>
      <c r="H51" s="755"/>
    </row>
    <row r="52" spans="3:8">
      <c r="C52" s="755"/>
      <c r="D52" s="755"/>
      <c r="E52" s="755"/>
      <c r="F52" s="755"/>
      <c r="G52" s="755"/>
      <c r="H52" s="755"/>
    </row>
    <row r="53" spans="3:8">
      <c r="C53" s="755"/>
      <c r="D53" s="755"/>
      <c r="E53" s="755"/>
      <c r="F53" s="755"/>
      <c r="G53" s="755"/>
      <c r="H53" s="755"/>
    </row>
    <row r="54" spans="3:8">
      <c r="C54" s="755"/>
      <c r="D54" s="755"/>
      <c r="E54" s="755"/>
      <c r="F54" s="755"/>
      <c r="G54" s="755"/>
      <c r="H54" s="755"/>
    </row>
    <row r="55" spans="3:8">
      <c r="C55" s="755"/>
      <c r="D55" s="755"/>
      <c r="E55" s="755"/>
      <c r="F55" s="755"/>
      <c r="G55" s="755"/>
      <c r="H55" s="755"/>
    </row>
    <row r="56" spans="3:8">
      <c r="C56" s="755"/>
      <c r="D56" s="755"/>
      <c r="E56" s="755"/>
      <c r="F56" s="755"/>
      <c r="G56" s="755"/>
      <c r="H56" s="755"/>
    </row>
    <row r="57" spans="3:8">
      <c r="C57" s="755"/>
      <c r="D57" s="755"/>
      <c r="E57" s="755"/>
      <c r="F57" s="755"/>
      <c r="G57" s="755"/>
      <c r="H57" s="755"/>
    </row>
    <row r="58" spans="3:8">
      <c r="C58" s="755"/>
      <c r="D58" s="755"/>
      <c r="E58" s="755"/>
      <c r="F58" s="755"/>
      <c r="G58" s="755"/>
      <c r="H58" s="755"/>
    </row>
    <row r="59" spans="3:8">
      <c r="C59" s="755"/>
      <c r="D59" s="755"/>
      <c r="E59" s="755"/>
      <c r="F59" s="755"/>
      <c r="G59" s="755"/>
      <c r="H59" s="755"/>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C22" sqref="C22:G23"/>
    </sheetView>
  </sheetViews>
  <sheetFormatPr defaultColWidth="9.21875" defaultRowHeight="12"/>
  <cols>
    <col min="1" max="1" width="11.77734375" style="306" bestFit="1" customWidth="1"/>
    <col min="2" max="2" width="86.77734375" style="304" customWidth="1"/>
    <col min="3" max="3" width="24" style="304" customWidth="1"/>
    <col min="4" max="4" width="23.6640625" style="304" customWidth="1"/>
    <col min="5" max="5" width="16.44140625" style="304" bestFit="1" customWidth="1"/>
    <col min="6" max="6" width="14.21875" style="304" bestFit="1" customWidth="1"/>
    <col min="7" max="7" width="20" style="304" bestFit="1" customWidth="1"/>
    <col min="8" max="8" width="25.21875" style="304" bestFit="1" customWidth="1"/>
    <col min="9" max="16384" width="9.21875" style="304"/>
  </cols>
  <sheetData>
    <row r="1" spans="1:8" ht="13.8">
      <c r="A1" s="303" t="s">
        <v>97</v>
      </c>
      <c r="B1" s="230" t="str">
        <f>Info!C2</f>
        <v>სს სილქ ბანკი</v>
      </c>
      <c r="C1" s="409"/>
      <c r="D1" s="409"/>
      <c r="E1" s="409"/>
      <c r="F1" s="409"/>
      <c r="G1" s="409"/>
      <c r="H1" s="409"/>
    </row>
    <row r="2" spans="1:8">
      <c r="A2" s="303" t="s">
        <v>98</v>
      </c>
      <c r="B2" s="704">
        <f>'1. key ratios'!B2</f>
        <v>46022</v>
      </c>
      <c r="C2" s="409"/>
      <c r="D2" s="409"/>
      <c r="E2" s="409"/>
      <c r="F2" s="409"/>
      <c r="G2" s="409"/>
      <c r="H2" s="409"/>
    </row>
    <row r="3" spans="1:8">
      <c r="A3" s="305" t="s">
        <v>469</v>
      </c>
      <c r="B3" s="409"/>
      <c r="C3" s="409"/>
      <c r="D3" s="409"/>
      <c r="E3" s="409"/>
      <c r="F3" s="409"/>
      <c r="G3" s="409"/>
      <c r="H3" s="409"/>
    </row>
    <row r="4" spans="1:8">
      <c r="A4" s="410"/>
      <c r="B4" s="409"/>
      <c r="C4" s="408" t="s">
        <v>470</v>
      </c>
      <c r="D4" s="408" t="s">
        <v>471</v>
      </c>
      <c r="E4" s="408" t="s">
        <v>472</v>
      </c>
      <c r="F4" s="408" t="s">
        <v>473</v>
      </c>
      <c r="G4" s="408" t="s">
        <v>474</v>
      </c>
      <c r="H4" s="408" t="s">
        <v>475</v>
      </c>
    </row>
    <row r="5" spans="1:8" ht="34.049999999999997" customHeight="1">
      <c r="A5" s="827" t="s">
        <v>834</v>
      </c>
      <c r="B5" s="828"/>
      <c r="C5" s="841" t="s">
        <v>564</v>
      </c>
      <c r="D5" s="841"/>
      <c r="E5" s="841" t="s">
        <v>833</v>
      </c>
      <c r="F5" s="839" t="s">
        <v>832</v>
      </c>
      <c r="G5" s="839" t="s">
        <v>479</v>
      </c>
      <c r="H5" s="406" t="s">
        <v>831</v>
      </c>
    </row>
    <row r="6" spans="1:8" ht="36">
      <c r="A6" s="831"/>
      <c r="B6" s="832"/>
      <c r="C6" s="407" t="s">
        <v>480</v>
      </c>
      <c r="D6" s="407" t="s">
        <v>481</v>
      </c>
      <c r="E6" s="841"/>
      <c r="F6" s="840"/>
      <c r="G6" s="840"/>
      <c r="H6" s="406" t="s">
        <v>830</v>
      </c>
    </row>
    <row r="7" spans="1:8">
      <c r="A7" s="404">
        <v>1</v>
      </c>
      <c r="B7" s="393" t="s">
        <v>123</v>
      </c>
      <c r="C7" s="705"/>
      <c r="D7" s="705">
        <v>20459329.349999983</v>
      </c>
      <c r="E7" s="705">
        <v>52374.190702950036</v>
      </c>
      <c r="F7" s="705"/>
      <c r="G7" s="705"/>
      <c r="H7" s="706">
        <f t="shared" ref="H7:H20" si="0">C7+D7-E7-F7</f>
        <v>20406955.159297034</v>
      </c>
    </row>
    <row r="8" spans="1:8" ht="14.55" customHeight="1">
      <c r="A8" s="404">
        <v>2</v>
      </c>
      <c r="B8" s="393" t="s">
        <v>124</v>
      </c>
      <c r="C8" s="705"/>
      <c r="D8" s="705">
        <v>0</v>
      </c>
      <c r="E8" s="705"/>
      <c r="F8" s="705"/>
      <c r="G8" s="705"/>
      <c r="H8" s="706">
        <f t="shared" si="0"/>
        <v>0</v>
      </c>
    </row>
    <row r="9" spans="1:8">
      <c r="A9" s="404">
        <v>3</v>
      </c>
      <c r="B9" s="393" t="s">
        <v>125</v>
      </c>
      <c r="C9" s="705"/>
      <c r="D9" s="705">
        <v>0</v>
      </c>
      <c r="E9" s="705"/>
      <c r="F9" s="705"/>
      <c r="G9" s="705"/>
      <c r="H9" s="706">
        <f t="shared" si="0"/>
        <v>0</v>
      </c>
    </row>
    <row r="10" spans="1:8">
      <c r="A10" s="404">
        <v>4</v>
      </c>
      <c r="B10" s="393" t="s">
        <v>126</v>
      </c>
      <c r="C10" s="705"/>
      <c r="D10" s="705">
        <v>0</v>
      </c>
      <c r="E10" s="705"/>
      <c r="F10" s="705"/>
      <c r="G10" s="705"/>
      <c r="H10" s="706">
        <f t="shared" si="0"/>
        <v>0</v>
      </c>
    </row>
    <row r="11" spans="1:8">
      <c r="A11" s="404">
        <v>5</v>
      </c>
      <c r="B11" s="393" t="s">
        <v>911</v>
      </c>
      <c r="C11" s="705"/>
      <c r="D11" s="705">
        <v>0</v>
      </c>
      <c r="E11" s="705"/>
      <c r="F11" s="705"/>
      <c r="G11" s="705"/>
      <c r="H11" s="706">
        <f t="shared" si="0"/>
        <v>0</v>
      </c>
    </row>
    <row r="12" spans="1:8">
      <c r="A12" s="404">
        <v>6</v>
      </c>
      <c r="B12" s="393" t="s">
        <v>127</v>
      </c>
      <c r="C12" s="705"/>
      <c r="D12" s="705">
        <v>36606065.520000026</v>
      </c>
      <c r="E12" s="705"/>
      <c r="F12" s="705"/>
      <c r="G12" s="705"/>
      <c r="H12" s="706">
        <f t="shared" si="0"/>
        <v>36606065.520000026</v>
      </c>
    </row>
    <row r="13" spans="1:8">
      <c r="A13" s="404">
        <v>7</v>
      </c>
      <c r="B13" s="393" t="s">
        <v>71</v>
      </c>
      <c r="C13" s="705">
        <v>3420078.779477003</v>
      </c>
      <c r="D13" s="705">
        <v>31383383.185713381</v>
      </c>
      <c r="E13" s="705">
        <v>1793654.2551399479</v>
      </c>
      <c r="F13" s="705"/>
      <c r="G13" s="705"/>
      <c r="H13" s="706">
        <f t="shared" si="0"/>
        <v>33009807.710050434</v>
      </c>
    </row>
    <row r="14" spans="1:8">
      <c r="A14" s="404">
        <v>8</v>
      </c>
      <c r="B14" s="395" t="s">
        <v>72</v>
      </c>
      <c r="C14" s="705">
        <v>2224180.1035771142</v>
      </c>
      <c r="D14" s="705">
        <v>88983331.228163391</v>
      </c>
      <c r="E14" s="705">
        <v>4250533.7506247126</v>
      </c>
      <c r="F14" s="705"/>
      <c r="G14" s="705">
        <v>193329</v>
      </c>
      <c r="H14" s="706">
        <f t="shared" si="0"/>
        <v>86956977.581115782</v>
      </c>
    </row>
    <row r="15" spans="1:8">
      <c r="A15" s="404">
        <v>9</v>
      </c>
      <c r="B15" s="393" t="s">
        <v>912</v>
      </c>
      <c r="C15" s="705"/>
      <c r="D15" s="705">
        <v>0</v>
      </c>
      <c r="E15" s="705"/>
      <c r="F15" s="705"/>
      <c r="G15" s="705"/>
      <c r="H15" s="706">
        <f t="shared" si="0"/>
        <v>0</v>
      </c>
    </row>
    <row r="16" spans="1:8">
      <c r="A16" s="404">
        <v>10</v>
      </c>
      <c r="B16" s="397" t="s">
        <v>482</v>
      </c>
      <c r="C16" s="705">
        <v>3092585.5155967288</v>
      </c>
      <c r="D16" s="705">
        <v>0</v>
      </c>
      <c r="E16" s="705">
        <v>2212377.1139828828</v>
      </c>
      <c r="F16" s="705"/>
      <c r="G16" s="705"/>
      <c r="H16" s="706">
        <f t="shared" si="0"/>
        <v>880208.40161384596</v>
      </c>
    </row>
    <row r="17" spans="1:8">
      <c r="A17" s="404">
        <v>11</v>
      </c>
      <c r="B17" s="393" t="s">
        <v>68</v>
      </c>
      <c r="C17" s="705">
        <v>0</v>
      </c>
      <c r="D17" s="705">
        <v>0</v>
      </c>
      <c r="E17" s="705">
        <v>0</v>
      </c>
      <c r="F17" s="705"/>
      <c r="G17" s="705"/>
      <c r="H17" s="706">
        <f t="shared" si="0"/>
        <v>0</v>
      </c>
    </row>
    <row r="18" spans="1:8">
      <c r="A18" s="404">
        <v>12</v>
      </c>
      <c r="B18" s="393" t="s">
        <v>69</v>
      </c>
      <c r="C18" s="705"/>
      <c r="D18" s="705">
        <v>0</v>
      </c>
      <c r="E18" s="705"/>
      <c r="F18" s="705"/>
      <c r="G18" s="705"/>
      <c r="H18" s="706">
        <f t="shared" si="0"/>
        <v>0</v>
      </c>
    </row>
    <row r="19" spans="1:8">
      <c r="A19" s="405">
        <v>13</v>
      </c>
      <c r="B19" s="395" t="s">
        <v>70</v>
      </c>
      <c r="C19" s="705"/>
      <c r="D19" s="705">
        <v>0</v>
      </c>
      <c r="E19" s="705"/>
      <c r="F19" s="705"/>
      <c r="G19" s="705"/>
      <c r="H19" s="706">
        <f t="shared" si="0"/>
        <v>0</v>
      </c>
    </row>
    <row r="20" spans="1:8">
      <c r="A20" s="404">
        <v>14</v>
      </c>
      <c r="B20" s="393" t="s">
        <v>468</v>
      </c>
      <c r="C20" s="705">
        <v>0</v>
      </c>
      <c r="D20" s="705">
        <v>27593613.230932303</v>
      </c>
      <c r="E20" s="705">
        <v>0</v>
      </c>
      <c r="F20" s="705"/>
      <c r="G20" s="705"/>
      <c r="H20" s="706">
        <f t="shared" si="0"/>
        <v>27593613.230932303</v>
      </c>
    </row>
    <row r="21" spans="1:8" s="307" customFormat="1">
      <c r="A21" s="403">
        <v>15</v>
      </c>
      <c r="B21" s="402" t="s">
        <v>66</v>
      </c>
      <c r="C21" s="707">
        <f t="shared" ref="C21:H21" si="1">SUM(C7:C15)+SUM(C17:C20)</f>
        <v>5644258.8830541167</v>
      </c>
      <c r="D21" s="707">
        <f t="shared" si="1"/>
        <v>205025722.51480907</v>
      </c>
      <c r="E21" s="707">
        <f t="shared" si="1"/>
        <v>6096562.1964676101</v>
      </c>
      <c r="F21" s="707">
        <f t="shared" si="1"/>
        <v>0</v>
      </c>
      <c r="G21" s="707">
        <f t="shared" si="1"/>
        <v>193329</v>
      </c>
      <c r="H21" s="706">
        <f t="shared" si="1"/>
        <v>204573419.20139557</v>
      </c>
    </row>
    <row r="22" spans="1:8">
      <c r="A22" s="401">
        <v>16</v>
      </c>
      <c r="B22" s="400" t="s">
        <v>483</v>
      </c>
      <c r="C22" s="705">
        <v>5644258.8830541167</v>
      </c>
      <c r="D22" s="705">
        <v>120366714.41387677</v>
      </c>
      <c r="E22" s="705">
        <v>6044188.0057646604</v>
      </c>
      <c r="F22" s="705">
        <v>0</v>
      </c>
      <c r="G22" s="705">
        <v>193329</v>
      </c>
      <c r="H22" s="706">
        <f>C22+D22-E22-F22</f>
        <v>119966785.29116623</v>
      </c>
    </row>
    <row r="23" spans="1:8">
      <c r="A23" s="401">
        <v>17</v>
      </c>
      <c r="B23" s="400" t="s">
        <v>484</v>
      </c>
      <c r="C23" s="705"/>
      <c r="D23" s="705">
        <v>17371207.530000001</v>
      </c>
      <c r="E23" s="705">
        <v>52374.190702950036</v>
      </c>
      <c r="F23" s="705"/>
      <c r="G23" s="705"/>
      <c r="H23" s="706">
        <f>C23+D23-E23-F23</f>
        <v>17318833.339297052</v>
      </c>
    </row>
    <row r="26" spans="1:8" ht="42.45" customHeight="1">
      <c r="B26" s="320" t="s">
        <v>646</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V36"/>
  <sheetViews>
    <sheetView showGridLines="0" zoomScale="80" zoomScaleNormal="80" workbookViewId="0">
      <selection activeCell="C7" sqref="C7:G33"/>
    </sheetView>
  </sheetViews>
  <sheetFormatPr defaultColWidth="9.21875" defaultRowHeight="12"/>
  <cols>
    <col min="1" max="1" width="11" style="304" bestFit="1" customWidth="1"/>
    <col min="2" max="2" width="93.44140625" style="304" customWidth="1"/>
    <col min="3" max="4" width="35" style="304" customWidth="1"/>
    <col min="5" max="7" width="22" style="304" customWidth="1"/>
    <col min="8" max="8" width="25.44140625" style="711" customWidth="1"/>
    <col min="9" max="16384" width="9.21875" style="304"/>
  </cols>
  <sheetData>
    <row r="1" spans="1:22" ht="13.8">
      <c r="A1" s="303" t="s">
        <v>97</v>
      </c>
      <c r="B1" s="230" t="str">
        <f>Info!C2</f>
        <v>სს სილქ ბანკი</v>
      </c>
      <c r="C1" s="409"/>
      <c r="D1" s="409"/>
      <c r="E1" s="409"/>
      <c r="F1" s="409"/>
      <c r="G1" s="409"/>
      <c r="H1" s="708"/>
    </row>
    <row r="2" spans="1:22">
      <c r="A2" s="303" t="s">
        <v>98</v>
      </c>
      <c r="B2" s="704">
        <f>'1. key ratios'!B2</f>
        <v>46022</v>
      </c>
      <c r="C2" s="409"/>
      <c r="D2" s="409"/>
      <c r="E2" s="409"/>
      <c r="F2" s="409"/>
      <c r="G2" s="409"/>
      <c r="H2" s="708"/>
    </row>
    <row r="3" spans="1:22">
      <c r="A3" s="305" t="s">
        <v>485</v>
      </c>
      <c r="B3" s="409"/>
      <c r="C3" s="409"/>
      <c r="D3" s="409"/>
      <c r="E3" s="409"/>
      <c r="F3" s="409"/>
      <c r="G3" s="409"/>
      <c r="H3" s="708"/>
    </row>
    <row r="4" spans="1:22">
      <c r="A4" s="409"/>
      <c r="B4" s="409"/>
      <c r="C4" s="408" t="s">
        <v>470</v>
      </c>
      <c r="D4" s="408" t="s">
        <v>471</v>
      </c>
      <c r="E4" s="408" t="s">
        <v>472</v>
      </c>
      <c r="F4" s="408" t="s">
        <v>473</v>
      </c>
      <c r="G4" s="408" t="s">
        <v>474</v>
      </c>
      <c r="H4" s="709" t="s">
        <v>475</v>
      </c>
    </row>
    <row r="5" spans="1:22" ht="41.55" customHeight="1">
      <c r="A5" s="827" t="s">
        <v>836</v>
      </c>
      <c r="B5" s="828"/>
      <c r="C5" s="842" t="s">
        <v>564</v>
      </c>
      <c r="D5" s="843"/>
      <c r="E5" s="839" t="s">
        <v>833</v>
      </c>
      <c r="F5" s="839" t="s">
        <v>832</v>
      </c>
      <c r="G5" s="839" t="s">
        <v>479</v>
      </c>
      <c r="H5" s="710" t="s">
        <v>831</v>
      </c>
    </row>
    <row r="6" spans="1:22" ht="24">
      <c r="A6" s="831"/>
      <c r="B6" s="832"/>
      <c r="C6" s="407" t="s">
        <v>480</v>
      </c>
      <c r="D6" s="407" t="s">
        <v>481</v>
      </c>
      <c r="E6" s="840"/>
      <c r="F6" s="840"/>
      <c r="G6" s="840"/>
      <c r="H6" s="710" t="s">
        <v>830</v>
      </c>
    </row>
    <row r="7" spans="1:22">
      <c r="A7" s="399">
        <v>1</v>
      </c>
      <c r="B7" s="412" t="s">
        <v>486</v>
      </c>
      <c r="C7" s="705">
        <v>140668.7901054667</v>
      </c>
      <c r="D7" s="705">
        <v>28339853.840932395</v>
      </c>
      <c r="E7" s="705">
        <v>349352.19025738823</v>
      </c>
      <c r="F7" s="705"/>
      <c r="G7" s="705">
        <v>811.2600000000001</v>
      </c>
      <c r="H7" s="706">
        <f t="shared" ref="H7:H34" si="0">C7+D7-E7-F7</f>
        <v>28131170.440780472</v>
      </c>
      <c r="Q7" s="755"/>
      <c r="R7" s="755"/>
      <c r="S7" s="755"/>
      <c r="T7" s="755"/>
      <c r="U7" s="755"/>
      <c r="V7" s="755"/>
    </row>
    <row r="8" spans="1:22">
      <c r="A8" s="399">
        <v>2</v>
      </c>
      <c r="B8" s="412" t="s">
        <v>487</v>
      </c>
      <c r="C8" s="705">
        <v>185903.00879666919</v>
      </c>
      <c r="D8" s="705">
        <v>44299360.688918181</v>
      </c>
      <c r="E8" s="705">
        <v>257402.22755610733</v>
      </c>
      <c r="F8" s="705"/>
      <c r="G8" s="705">
        <v>6.3</v>
      </c>
      <c r="H8" s="706">
        <f t="shared" si="0"/>
        <v>44227861.470158741</v>
      </c>
      <c r="Q8" s="755"/>
      <c r="R8" s="755"/>
      <c r="S8" s="755"/>
      <c r="T8" s="755"/>
      <c r="U8" s="755"/>
      <c r="V8" s="755"/>
    </row>
    <row r="9" spans="1:22">
      <c r="A9" s="399">
        <v>3</v>
      </c>
      <c r="B9" s="412" t="s">
        <v>835</v>
      </c>
      <c r="C9" s="705">
        <v>1715.2191294838437</v>
      </c>
      <c r="D9" s="705">
        <v>156532.16800490016</v>
      </c>
      <c r="E9" s="705">
        <v>7232.4219981546448</v>
      </c>
      <c r="F9" s="705"/>
      <c r="G9" s="705">
        <v>0</v>
      </c>
      <c r="H9" s="706">
        <f t="shared" si="0"/>
        <v>151014.96513622938</v>
      </c>
      <c r="Q9" s="755"/>
      <c r="R9" s="755"/>
      <c r="S9" s="755"/>
      <c r="T9" s="755"/>
      <c r="U9" s="755"/>
      <c r="V9" s="755"/>
    </row>
    <row r="10" spans="1:22">
      <c r="A10" s="399">
        <v>4</v>
      </c>
      <c r="B10" s="412" t="s">
        <v>488</v>
      </c>
      <c r="C10" s="705">
        <v>732.41000000000008</v>
      </c>
      <c r="D10" s="705">
        <v>1295706.9327279041</v>
      </c>
      <c r="E10" s="705">
        <v>13996.594303990863</v>
      </c>
      <c r="F10" s="705"/>
      <c r="G10" s="705">
        <v>0</v>
      </c>
      <c r="H10" s="706">
        <f t="shared" si="0"/>
        <v>1282442.748423913</v>
      </c>
      <c r="Q10" s="755"/>
      <c r="R10" s="755"/>
      <c r="S10" s="755"/>
      <c r="T10" s="755"/>
      <c r="U10" s="755"/>
      <c r="V10" s="755"/>
    </row>
    <row r="11" spans="1:22">
      <c r="A11" s="399">
        <v>5</v>
      </c>
      <c r="B11" s="412" t="s">
        <v>489</v>
      </c>
      <c r="C11" s="705">
        <v>993237.19784206466</v>
      </c>
      <c r="D11" s="705">
        <v>4754249.0887329178</v>
      </c>
      <c r="E11" s="705">
        <v>690182.64894526883</v>
      </c>
      <c r="F11" s="705"/>
      <c r="G11" s="705">
        <v>0</v>
      </c>
      <c r="H11" s="706">
        <f t="shared" si="0"/>
        <v>5057303.6376297129</v>
      </c>
      <c r="Q11" s="755"/>
      <c r="R11" s="755"/>
      <c r="S11" s="755"/>
      <c r="T11" s="755"/>
      <c r="U11" s="755"/>
      <c r="V11" s="755"/>
    </row>
    <row r="12" spans="1:22">
      <c r="A12" s="399">
        <v>6</v>
      </c>
      <c r="B12" s="412" t="s">
        <v>490</v>
      </c>
      <c r="C12" s="705">
        <v>2377864.0027537043</v>
      </c>
      <c r="D12" s="705">
        <v>4640323.1894539343</v>
      </c>
      <c r="E12" s="705">
        <v>742802.76273021766</v>
      </c>
      <c r="F12" s="705"/>
      <c r="G12" s="705">
        <v>21589.399999999998</v>
      </c>
      <c r="H12" s="706">
        <f t="shared" si="0"/>
        <v>6275384.4294774206</v>
      </c>
      <c r="Q12" s="755"/>
      <c r="R12" s="755"/>
      <c r="S12" s="755"/>
      <c r="T12" s="755"/>
      <c r="U12" s="755"/>
      <c r="V12" s="755"/>
    </row>
    <row r="13" spans="1:22">
      <c r="A13" s="399">
        <v>7</v>
      </c>
      <c r="B13" s="412" t="s">
        <v>491</v>
      </c>
      <c r="C13" s="705">
        <v>15081.79933681601</v>
      </c>
      <c r="D13" s="705">
        <v>878787.14364234684</v>
      </c>
      <c r="E13" s="705">
        <v>51996.359680556161</v>
      </c>
      <c r="F13" s="705"/>
      <c r="G13" s="705">
        <v>0</v>
      </c>
      <c r="H13" s="706">
        <f t="shared" si="0"/>
        <v>841872.58329860668</v>
      </c>
      <c r="Q13" s="755"/>
      <c r="R13" s="755"/>
      <c r="S13" s="755"/>
      <c r="T13" s="755"/>
      <c r="U13" s="755"/>
      <c r="V13" s="755"/>
    </row>
    <row r="14" spans="1:22">
      <c r="A14" s="399">
        <v>8</v>
      </c>
      <c r="B14" s="412" t="s">
        <v>492</v>
      </c>
      <c r="C14" s="705">
        <v>31586.995442068619</v>
      </c>
      <c r="D14" s="705">
        <v>3198977.2636066303</v>
      </c>
      <c r="E14" s="705">
        <v>105665.75537544534</v>
      </c>
      <c r="F14" s="705"/>
      <c r="G14" s="705">
        <v>94.73</v>
      </c>
      <c r="H14" s="706">
        <f t="shared" si="0"/>
        <v>3124898.5036732536</v>
      </c>
      <c r="Q14" s="755"/>
      <c r="R14" s="755"/>
      <c r="S14" s="755"/>
      <c r="T14" s="755"/>
      <c r="U14" s="755"/>
      <c r="V14" s="755"/>
    </row>
    <row r="15" spans="1:22">
      <c r="A15" s="399">
        <v>9</v>
      </c>
      <c r="B15" s="412" t="s">
        <v>493</v>
      </c>
      <c r="C15" s="705">
        <v>0</v>
      </c>
      <c r="D15" s="705">
        <v>976473.37667790998</v>
      </c>
      <c r="E15" s="705">
        <v>17237.842411260146</v>
      </c>
      <c r="F15" s="705"/>
      <c r="G15" s="705">
        <v>8.3000000000000007</v>
      </c>
      <c r="H15" s="706">
        <f t="shared" si="0"/>
        <v>959235.53426664986</v>
      </c>
      <c r="Q15" s="755"/>
      <c r="R15" s="755"/>
      <c r="S15" s="755"/>
      <c r="T15" s="755"/>
      <c r="U15" s="755"/>
      <c r="V15" s="755"/>
    </row>
    <row r="16" spans="1:22">
      <c r="A16" s="399">
        <v>10</v>
      </c>
      <c r="B16" s="412" t="s">
        <v>494</v>
      </c>
      <c r="C16" s="705">
        <v>6154.8897488198581</v>
      </c>
      <c r="D16" s="705">
        <v>847131.20511691214</v>
      </c>
      <c r="E16" s="705">
        <v>17152.305977374806</v>
      </c>
      <c r="F16" s="705"/>
      <c r="G16" s="705">
        <v>2.11</v>
      </c>
      <c r="H16" s="706">
        <f t="shared" si="0"/>
        <v>836133.78888835723</v>
      </c>
      <c r="Q16" s="755"/>
      <c r="R16" s="755"/>
      <c r="S16" s="755"/>
      <c r="T16" s="755"/>
      <c r="U16" s="755"/>
      <c r="V16" s="755"/>
    </row>
    <row r="17" spans="1:22">
      <c r="A17" s="399">
        <v>11</v>
      </c>
      <c r="B17" s="412" t="s">
        <v>495</v>
      </c>
      <c r="C17" s="705">
        <v>21122.812607289074</v>
      </c>
      <c r="D17" s="705">
        <v>1987685.2019957511</v>
      </c>
      <c r="E17" s="705">
        <v>75272.665052862983</v>
      </c>
      <c r="F17" s="705"/>
      <c r="G17" s="705">
        <v>1490.75</v>
      </c>
      <c r="H17" s="706">
        <f t="shared" si="0"/>
        <v>1933535.3495501771</v>
      </c>
      <c r="Q17" s="755"/>
      <c r="R17" s="755"/>
      <c r="S17" s="755"/>
      <c r="T17" s="755"/>
      <c r="U17" s="755"/>
      <c r="V17" s="755"/>
    </row>
    <row r="18" spans="1:22">
      <c r="A18" s="399">
        <v>12</v>
      </c>
      <c r="B18" s="412" t="s">
        <v>496</v>
      </c>
      <c r="C18" s="705">
        <v>170534.98684014307</v>
      </c>
      <c r="D18" s="705">
        <v>11808011.947031289</v>
      </c>
      <c r="E18" s="705">
        <v>393197.79290605866</v>
      </c>
      <c r="F18" s="705"/>
      <c r="G18" s="705">
        <v>3781.19</v>
      </c>
      <c r="H18" s="706">
        <f t="shared" si="0"/>
        <v>11585349.140965374</v>
      </c>
      <c r="Q18" s="755"/>
      <c r="R18" s="755"/>
      <c r="S18" s="755"/>
      <c r="T18" s="755"/>
      <c r="U18" s="755"/>
      <c r="V18" s="755"/>
    </row>
    <row r="19" spans="1:22">
      <c r="A19" s="399">
        <v>13</v>
      </c>
      <c r="B19" s="412" t="s">
        <v>497</v>
      </c>
      <c r="C19" s="705">
        <v>67729.31945816912</v>
      </c>
      <c r="D19" s="705">
        <v>1606646.6283112047</v>
      </c>
      <c r="E19" s="705">
        <v>102588.41474029665</v>
      </c>
      <c r="F19" s="705"/>
      <c r="G19" s="705">
        <v>1904.6</v>
      </c>
      <c r="H19" s="706">
        <f t="shared" si="0"/>
        <v>1571787.5330290773</v>
      </c>
      <c r="Q19" s="755"/>
      <c r="R19" s="755"/>
      <c r="S19" s="755"/>
      <c r="T19" s="755"/>
      <c r="U19" s="755"/>
      <c r="V19" s="755"/>
    </row>
    <row r="20" spans="1:22">
      <c r="A20" s="399">
        <v>14</v>
      </c>
      <c r="B20" s="412" t="s">
        <v>498</v>
      </c>
      <c r="C20" s="705">
        <v>59482.034941468417</v>
      </c>
      <c r="D20" s="705">
        <v>6445591.8044516817</v>
      </c>
      <c r="E20" s="705">
        <v>155108.76236570228</v>
      </c>
      <c r="F20" s="705"/>
      <c r="G20" s="705">
        <v>1785.1</v>
      </c>
      <c r="H20" s="706">
        <f t="shared" si="0"/>
        <v>6349965.0770274475</v>
      </c>
      <c r="Q20" s="755"/>
      <c r="R20" s="755"/>
      <c r="S20" s="755"/>
      <c r="T20" s="755"/>
      <c r="U20" s="755"/>
      <c r="V20" s="755"/>
    </row>
    <row r="21" spans="1:22">
      <c r="A21" s="399">
        <v>15</v>
      </c>
      <c r="B21" s="412" t="s">
        <v>499</v>
      </c>
      <c r="C21" s="705">
        <v>127424.51883761815</v>
      </c>
      <c r="D21" s="705">
        <v>3897264.1853057779</v>
      </c>
      <c r="E21" s="705">
        <v>230293.64265146895</v>
      </c>
      <c r="F21" s="705"/>
      <c r="G21" s="705">
        <v>2387.9499999999998</v>
      </c>
      <c r="H21" s="706">
        <f t="shared" si="0"/>
        <v>3794395.0614919271</v>
      </c>
      <c r="Q21" s="755"/>
      <c r="R21" s="755"/>
      <c r="S21" s="755"/>
      <c r="T21" s="755"/>
      <c r="U21" s="755"/>
      <c r="V21" s="755"/>
    </row>
    <row r="22" spans="1:22">
      <c r="A22" s="399">
        <v>16</v>
      </c>
      <c r="B22" s="412" t="s">
        <v>500</v>
      </c>
      <c r="C22" s="705">
        <v>1090.8996721311476</v>
      </c>
      <c r="D22" s="705">
        <v>1963305.5566311632</v>
      </c>
      <c r="E22" s="705">
        <v>31546.295421134124</v>
      </c>
      <c r="F22" s="705"/>
      <c r="G22" s="705">
        <v>0</v>
      </c>
      <c r="H22" s="706">
        <f t="shared" si="0"/>
        <v>1932850.1608821601</v>
      </c>
      <c r="Q22" s="755"/>
      <c r="R22" s="755"/>
      <c r="S22" s="755"/>
      <c r="T22" s="755"/>
      <c r="U22" s="755"/>
      <c r="V22" s="755"/>
    </row>
    <row r="23" spans="1:22">
      <c r="A23" s="399">
        <v>17</v>
      </c>
      <c r="B23" s="412" t="s">
        <v>501</v>
      </c>
      <c r="C23" s="705">
        <v>3902.8154537313981</v>
      </c>
      <c r="D23" s="705">
        <v>374583.68252311269</v>
      </c>
      <c r="E23" s="705">
        <v>10314.904697637432</v>
      </c>
      <c r="F23" s="705"/>
      <c r="G23" s="705">
        <v>9168.9500000000007</v>
      </c>
      <c r="H23" s="706">
        <f t="shared" si="0"/>
        <v>368171.59327920666</v>
      </c>
      <c r="Q23" s="755"/>
      <c r="R23" s="755"/>
      <c r="S23" s="755"/>
      <c r="T23" s="755"/>
      <c r="U23" s="755"/>
      <c r="V23" s="755"/>
    </row>
    <row r="24" spans="1:22">
      <c r="A24" s="399">
        <v>18</v>
      </c>
      <c r="B24" s="412" t="s">
        <v>502</v>
      </c>
      <c r="C24" s="705">
        <v>48259.413750036838</v>
      </c>
      <c r="D24" s="705">
        <v>784293.96639203106</v>
      </c>
      <c r="E24" s="705">
        <v>70517.8882642838</v>
      </c>
      <c r="F24" s="705"/>
      <c r="G24" s="705">
        <v>0</v>
      </c>
      <c r="H24" s="706">
        <f t="shared" si="0"/>
        <v>762035.49187778414</v>
      </c>
      <c r="Q24" s="755"/>
      <c r="R24" s="755"/>
      <c r="S24" s="755"/>
      <c r="T24" s="755"/>
      <c r="U24" s="755"/>
      <c r="V24" s="755"/>
    </row>
    <row r="25" spans="1:22">
      <c r="A25" s="399">
        <v>19</v>
      </c>
      <c r="B25" s="412" t="s">
        <v>503</v>
      </c>
      <c r="C25" s="705">
        <v>7521.9741284116235</v>
      </c>
      <c r="D25" s="705">
        <v>1005459.6438912336</v>
      </c>
      <c r="E25" s="705">
        <v>37047.086366351563</v>
      </c>
      <c r="F25" s="705"/>
      <c r="G25" s="705">
        <v>10019.950000000001</v>
      </c>
      <c r="H25" s="706">
        <f t="shared" si="0"/>
        <v>975934.53165329364</v>
      </c>
      <c r="Q25" s="755"/>
      <c r="R25" s="755"/>
      <c r="S25" s="755"/>
      <c r="T25" s="755"/>
      <c r="U25" s="755"/>
      <c r="V25" s="755"/>
    </row>
    <row r="26" spans="1:22">
      <c r="A26" s="399">
        <v>20</v>
      </c>
      <c r="B26" s="412" t="s">
        <v>504</v>
      </c>
      <c r="C26" s="705">
        <v>6390.4171701982232</v>
      </c>
      <c r="D26" s="705">
        <v>3263879.47020884</v>
      </c>
      <c r="E26" s="705">
        <v>66091.036511972168</v>
      </c>
      <c r="F26" s="705"/>
      <c r="G26" s="705">
        <v>15633.47</v>
      </c>
      <c r="H26" s="706">
        <f t="shared" si="0"/>
        <v>3204178.8508670661</v>
      </c>
      <c r="Q26" s="755"/>
      <c r="R26" s="755"/>
      <c r="S26" s="755"/>
      <c r="T26" s="755"/>
      <c r="U26" s="755"/>
      <c r="V26" s="755"/>
    </row>
    <row r="27" spans="1:22">
      <c r="A27" s="399">
        <v>21</v>
      </c>
      <c r="B27" s="412" t="s">
        <v>505</v>
      </c>
      <c r="C27" s="705">
        <v>3186.2954014598536</v>
      </c>
      <c r="D27" s="705">
        <v>604821.4576262323</v>
      </c>
      <c r="E27" s="705">
        <v>12678.938784522808</v>
      </c>
      <c r="F27" s="705"/>
      <c r="G27" s="705">
        <v>3</v>
      </c>
      <c r="H27" s="706">
        <f t="shared" si="0"/>
        <v>595328.81424316939</v>
      </c>
      <c r="Q27" s="755"/>
      <c r="R27" s="755"/>
      <c r="S27" s="755"/>
      <c r="T27" s="755"/>
      <c r="U27" s="755"/>
      <c r="V27" s="755"/>
    </row>
    <row r="28" spans="1:22">
      <c r="A28" s="399">
        <v>22</v>
      </c>
      <c r="B28" s="412" t="s">
        <v>506</v>
      </c>
      <c r="C28" s="705">
        <v>22532.455151755948</v>
      </c>
      <c r="D28" s="705">
        <v>2237899.3972454541</v>
      </c>
      <c r="E28" s="705">
        <v>68422.168241746389</v>
      </c>
      <c r="F28" s="705"/>
      <c r="G28" s="705">
        <v>7358.6100000000006</v>
      </c>
      <c r="H28" s="706">
        <f t="shared" si="0"/>
        <v>2192009.6841554637</v>
      </c>
      <c r="Q28" s="755"/>
      <c r="R28" s="755"/>
      <c r="S28" s="755"/>
      <c r="T28" s="755"/>
      <c r="U28" s="755"/>
      <c r="V28" s="755"/>
    </row>
    <row r="29" spans="1:22">
      <c r="A29" s="399">
        <v>23</v>
      </c>
      <c r="B29" s="412" t="s">
        <v>507</v>
      </c>
      <c r="C29" s="705">
        <v>659157.37219433102</v>
      </c>
      <c r="D29" s="705">
        <v>27755573.292948548</v>
      </c>
      <c r="E29" s="705">
        <v>1331877.5642181693</v>
      </c>
      <c r="F29" s="705"/>
      <c r="G29" s="705">
        <v>92811.5</v>
      </c>
      <c r="H29" s="706">
        <f t="shared" si="0"/>
        <v>27082853.100924708</v>
      </c>
      <c r="Q29" s="755"/>
      <c r="R29" s="755"/>
      <c r="S29" s="755"/>
      <c r="T29" s="755"/>
      <c r="U29" s="755"/>
      <c r="V29" s="755"/>
    </row>
    <row r="30" spans="1:22">
      <c r="A30" s="399">
        <v>24</v>
      </c>
      <c r="B30" s="412" t="s">
        <v>508</v>
      </c>
      <c r="C30" s="705">
        <v>164848.69073443915</v>
      </c>
      <c r="D30" s="705">
        <v>2391948.6220179275</v>
      </c>
      <c r="E30" s="705">
        <v>241848.03429540774</v>
      </c>
      <c r="F30" s="705"/>
      <c r="G30" s="705">
        <v>2330.2200000000003</v>
      </c>
      <c r="H30" s="706">
        <f t="shared" si="0"/>
        <v>2314949.2784569589</v>
      </c>
      <c r="Q30" s="755"/>
      <c r="R30" s="755"/>
      <c r="S30" s="755"/>
      <c r="T30" s="755"/>
      <c r="U30" s="755"/>
      <c r="V30" s="755"/>
    </row>
    <row r="31" spans="1:22">
      <c r="A31" s="399">
        <v>25</v>
      </c>
      <c r="B31" s="412" t="s">
        <v>509</v>
      </c>
      <c r="C31" s="705">
        <v>528130.56355783972</v>
      </c>
      <c r="D31" s="705">
        <v>21917749.52948172</v>
      </c>
      <c r="E31" s="705">
        <v>1016735.892714218</v>
      </c>
      <c r="F31" s="705"/>
      <c r="G31" s="705">
        <v>22142.090000000015</v>
      </c>
      <c r="H31" s="706">
        <f t="shared" si="0"/>
        <v>21429144.200325344</v>
      </c>
      <c r="Q31" s="755"/>
      <c r="R31" s="755"/>
      <c r="S31" s="755"/>
      <c r="T31" s="755"/>
      <c r="U31" s="755"/>
      <c r="V31" s="755"/>
    </row>
    <row r="32" spans="1:22">
      <c r="A32" s="399">
        <v>26</v>
      </c>
      <c r="B32" s="412" t="s">
        <v>510</v>
      </c>
      <c r="C32" s="705">
        <v>0</v>
      </c>
      <c r="D32" s="705">
        <v>0</v>
      </c>
      <c r="E32" s="705">
        <v>0</v>
      </c>
      <c r="F32" s="705"/>
      <c r="G32" s="705">
        <v>0</v>
      </c>
      <c r="H32" s="706">
        <f t="shared" si="0"/>
        <v>0</v>
      </c>
      <c r="Q32" s="755"/>
      <c r="R32" s="755"/>
      <c r="S32" s="755"/>
      <c r="T32" s="755"/>
      <c r="U32" s="755"/>
      <c r="V32" s="755"/>
    </row>
    <row r="33" spans="1:22">
      <c r="A33" s="399">
        <v>27</v>
      </c>
      <c r="B33" s="399" t="s">
        <v>88</v>
      </c>
      <c r="C33" s="705">
        <v>0</v>
      </c>
      <c r="D33" s="705">
        <v>27593613.230932303</v>
      </c>
      <c r="E33" s="705">
        <v>0</v>
      </c>
      <c r="F33" s="705"/>
      <c r="G33" s="705">
        <v>0</v>
      </c>
      <c r="H33" s="706">
        <f t="shared" si="0"/>
        <v>27593613.230932303</v>
      </c>
      <c r="Q33" s="755"/>
      <c r="R33" s="755"/>
      <c r="S33" s="755"/>
      <c r="T33" s="755"/>
      <c r="U33" s="755"/>
      <c r="V33" s="755"/>
    </row>
    <row r="34" spans="1:22">
      <c r="A34" s="399">
        <v>28</v>
      </c>
      <c r="B34" s="402" t="s">
        <v>66</v>
      </c>
      <c r="C34" s="707">
        <f>SUM(C7:C33)</f>
        <v>5644258.8830541167</v>
      </c>
      <c r="D34" s="707">
        <f>SUM(D7:D33)</f>
        <v>205025722.51480827</v>
      </c>
      <c r="E34" s="707">
        <f>SUM(E7:E33)</f>
        <v>6096562.196467597</v>
      </c>
      <c r="F34" s="707">
        <f>SUM(F7:F33)</f>
        <v>0</v>
      </c>
      <c r="G34" s="707">
        <f>SUM(G7:G33)</f>
        <v>193329.48</v>
      </c>
      <c r="H34" s="706">
        <f t="shared" si="0"/>
        <v>204573419.20139477</v>
      </c>
      <c r="Q34" s="755"/>
      <c r="R34" s="755"/>
      <c r="S34" s="755"/>
      <c r="T34" s="755"/>
      <c r="U34" s="755"/>
      <c r="V34" s="755"/>
    </row>
    <row r="36" spans="1:22">
      <c r="B36" s="308"/>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39"/>
  <sheetViews>
    <sheetView showGridLines="0" zoomScale="80" zoomScaleNormal="80" workbookViewId="0">
      <selection activeCell="C6" sqref="C6:D15"/>
    </sheetView>
  </sheetViews>
  <sheetFormatPr defaultColWidth="9.21875" defaultRowHeight="12"/>
  <cols>
    <col min="1" max="1" width="11.77734375" style="304" bestFit="1" customWidth="1"/>
    <col min="2" max="2" width="108" style="304" bestFit="1" customWidth="1"/>
    <col min="3" max="3" width="35.5546875" style="304" customWidth="1"/>
    <col min="4" max="4" width="38.44140625" style="304" customWidth="1"/>
    <col min="5" max="16384" width="9.21875" style="304"/>
  </cols>
  <sheetData>
    <row r="1" spans="1:4" ht="13.8">
      <c r="A1" s="303" t="s">
        <v>97</v>
      </c>
      <c r="B1" s="230" t="str">
        <f>Info!C2</f>
        <v>სს სილქ ბანკი</v>
      </c>
    </row>
    <row r="2" spans="1:4">
      <c r="A2" s="303" t="s">
        <v>98</v>
      </c>
      <c r="B2" s="704">
        <f>'1. key ratios'!B2</f>
        <v>46022</v>
      </c>
    </row>
    <row r="3" spans="1:4">
      <c r="A3" s="305" t="s">
        <v>511</v>
      </c>
    </row>
    <row r="5" spans="1:4">
      <c r="A5" s="844" t="s">
        <v>847</v>
      </c>
      <c r="B5" s="844"/>
      <c r="C5" s="420" t="s">
        <v>530</v>
      </c>
      <c r="D5" s="420" t="s">
        <v>846</v>
      </c>
    </row>
    <row r="6" spans="1:4">
      <c r="A6" s="419">
        <v>1</v>
      </c>
      <c r="B6" s="413" t="s">
        <v>845</v>
      </c>
      <c r="C6" s="712">
        <v>4640107.8434506133</v>
      </c>
      <c r="D6" s="712">
        <v>51421.008589452984</v>
      </c>
    </row>
    <row r="7" spans="1:4">
      <c r="A7" s="416">
        <v>2</v>
      </c>
      <c r="B7" s="413" t="s">
        <v>844</v>
      </c>
      <c r="C7" s="712">
        <f>SUM(C8:C9)</f>
        <v>1806649.1995817046</v>
      </c>
      <c r="D7" s="712">
        <f>SUM(D8:D9)</f>
        <v>953</v>
      </c>
    </row>
    <row r="8" spans="1:4">
      <c r="A8" s="418">
        <v>2.1</v>
      </c>
      <c r="B8" s="417" t="s">
        <v>843</v>
      </c>
      <c r="C8" s="712">
        <v>1718422.5355125712</v>
      </c>
      <c r="D8" s="712"/>
    </row>
    <row r="9" spans="1:4">
      <c r="A9" s="418">
        <v>2.2000000000000002</v>
      </c>
      <c r="B9" s="417" t="s">
        <v>842</v>
      </c>
      <c r="C9" s="712">
        <v>88226.664069133345</v>
      </c>
      <c r="D9" s="712">
        <v>953</v>
      </c>
    </row>
    <row r="10" spans="1:4">
      <c r="A10" s="419">
        <v>3</v>
      </c>
      <c r="B10" s="413" t="s">
        <v>841</v>
      </c>
      <c r="C10" s="712">
        <f>SUM(C11:C13)</f>
        <v>384471.6204897858</v>
      </c>
      <c r="D10" s="712">
        <f>SUM(D11:D13)</f>
        <v>0</v>
      </c>
    </row>
    <row r="11" spans="1:4">
      <c r="A11" s="418">
        <v>3.1</v>
      </c>
      <c r="B11" s="417" t="s">
        <v>512</v>
      </c>
      <c r="C11" s="712">
        <v>174263.99</v>
      </c>
      <c r="D11" s="712"/>
    </row>
    <row r="12" spans="1:4">
      <c r="A12" s="418">
        <v>3.2</v>
      </c>
      <c r="B12" s="417" t="s">
        <v>840</v>
      </c>
      <c r="C12" s="712">
        <v>210207.63048978581</v>
      </c>
      <c r="D12" s="712"/>
    </row>
    <row r="13" spans="1:4">
      <c r="A13" s="418">
        <v>3.3</v>
      </c>
      <c r="B13" s="417" t="s">
        <v>839</v>
      </c>
      <c r="C13" s="712"/>
      <c r="D13" s="712"/>
    </row>
    <row r="14" spans="1:4">
      <c r="A14" s="416">
        <v>4</v>
      </c>
      <c r="B14" s="415" t="s">
        <v>838</v>
      </c>
      <c r="C14" s="712">
        <v>-18097</v>
      </c>
      <c r="D14" s="712"/>
    </row>
    <row r="15" spans="1:4">
      <c r="A15" s="414">
        <v>5</v>
      </c>
      <c r="B15" s="413" t="s">
        <v>837</v>
      </c>
      <c r="C15" s="713">
        <f>C6+C7-C10+C14</f>
        <v>6044188.4225425329</v>
      </c>
      <c r="D15" s="713">
        <f>D6+D7-D10+D14</f>
        <v>52374.008589452984</v>
      </c>
    </row>
    <row r="29" spans="3:4">
      <c r="C29" s="755"/>
      <c r="D29" s="755"/>
    </row>
    <row r="30" spans="3:4">
      <c r="C30" s="755"/>
      <c r="D30" s="755"/>
    </row>
    <row r="31" spans="3:4">
      <c r="C31" s="755"/>
      <c r="D31" s="755"/>
    </row>
    <row r="32" spans="3:4">
      <c r="C32" s="755"/>
      <c r="D32" s="755"/>
    </row>
    <row r="33" spans="3:4">
      <c r="C33" s="755"/>
      <c r="D33" s="755"/>
    </row>
    <row r="34" spans="3:4">
      <c r="C34" s="755"/>
      <c r="D34" s="755"/>
    </row>
    <row r="35" spans="3:4">
      <c r="C35" s="755"/>
      <c r="D35" s="755"/>
    </row>
    <row r="36" spans="3:4">
      <c r="C36" s="755"/>
      <c r="D36" s="755"/>
    </row>
    <row r="37" spans="3:4">
      <c r="C37" s="755"/>
      <c r="D37" s="755"/>
    </row>
    <row r="38" spans="3:4">
      <c r="C38" s="755"/>
      <c r="D38" s="755"/>
    </row>
    <row r="39" spans="3:4">
      <c r="C39" s="755"/>
      <c r="D39" s="755"/>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H23"/>
  <sheetViews>
    <sheetView showGridLines="0" topLeftCell="C1" zoomScaleNormal="100" workbookViewId="0">
      <selection activeCell="C7" sqref="C7:C18"/>
    </sheetView>
  </sheetViews>
  <sheetFormatPr defaultColWidth="9.21875" defaultRowHeight="12"/>
  <cols>
    <col min="1" max="1" width="11.77734375" style="409" bestFit="1" customWidth="1"/>
    <col min="2" max="2" width="128.88671875" style="409" bestFit="1" customWidth="1"/>
    <col min="3" max="3" width="37" style="409" customWidth="1"/>
    <col min="4" max="4" width="50.5546875" style="409" customWidth="1"/>
    <col min="5" max="16384" width="9.21875" style="409"/>
  </cols>
  <sheetData>
    <row r="1" spans="1:8" ht="13.8">
      <c r="A1" s="303" t="s">
        <v>97</v>
      </c>
      <c r="B1" s="230" t="str">
        <f>Info!C2</f>
        <v>სს სილქ ბანკი</v>
      </c>
    </row>
    <row r="2" spans="1:8">
      <c r="A2" s="303" t="s">
        <v>98</v>
      </c>
      <c r="B2" s="704">
        <f>'1. key ratios'!B2</f>
        <v>46022</v>
      </c>
    </row>
    <row r="3" spans="1:8">
      <c r="A3" s="305" t="s">
        <v>513</v>
      </c>
    </row>
    <row r="4" spans="1:8">
      <c r="A4" s="305"/>
    </row>
    <row r="5" spans="1:8" ht="15" customHeight="1">
      <c r="A5" s="845" t="s">
        <v>514</v>
      </c>
      <c r="B5" s="846"/>
      <c r="C5" s="849" t="s">
        <v>515</v>
      </c>
      <c r="D5" s="849" t="s">
        <v>516</v>
      </c>
    </row>
    <row r="6" spans="1:8">
      <c r="A6" s="847"/>
      <c r="B6" s="848"/>
      <c r="C6" s="849"/>
      <c r="D6" s="849"/>
    </row>
    <row r="7" spans="1:8">
      <c r="A7" s="402">
        <v>1</v>
      </c>
      <c r="B7" s="402" t="s">
        <v>517</v>
      </c>
      <c r="C7" s="705">
        <v>4574439.571530655</v>
      </c>
      <c r="D7" s="421"/>
      <c r="G7" s="756"/>
      <c r="H7" s="756"/>
    </row>
    <row r="8" spans="1:8">
      <c r="A8" s="399">
        <v>2</v>
      </c>
      <c r="B8" s="399" t="s">
        <v>518</v>
      </c>
      <c r="C8" s="705">
        <v>1470144.22</v>
      </c>
      <c r="D8" s="421"/>
      <c r="G8" s="756"/>
      <c r="H8" s="756"/>
    </row>
    <row r="9" spans="1:8">
      <c r="A9" s="399">
        <v>3</v>
      </c>
      <c r="B9" s="424" t="s">
        <v>519</v>
      </c>
      <c r="C9" s="705">
        <v>0</v>
      </c>
      <c r="D9" s="421"/>
      <c r="G9" s="756"/>
      <c r="H9" s="756"/>
    </row>
    <row r="10" spans="1:8">
      <c r="A10" s="399">
        <v>4</v>
      </c>
      <c r="B10" s="399" t="s">
        <v>520</v>
      </c>
      <c r="C10" s="705">
        <v>400324.90634015494</v>
      </c>
      <c r="D10" s="421"/>
      <c r="G10" s="756"/>
      <c r="H10" s="756"/>
    </row>
    <row r="11" spans="1:8">
      <c r="A11" s="399">
        <v>5</v>
      </c>
      <c r="B11" s="423" t="s">
        <v>848</v>
      </c>
      <c r="C11" s="705">
        <v>6434.7958503691307</v>
      </c>
      <c r="D11" s="421"/>
      <c r="G11" s="756"/>
      <c r="H11" s="756"/>
    </row>
    <row r="12" spans="1:8">
      <c r="A12" s="399">
        <v>6</v>
      </c>
      <c r="B12" s="423" t="s">
        <v>521</v>
      </c>
      <c r="C12" s="705">
        <v>210207.63048978581</v>
      </c>
      <c r="D12" s="421"/>
      <c r="G12" s="756"/>
      <c r="H12" s="756"/>
    </row>
    <row r="13" spans="1:8">
      <c r="A13" s="399">
        <v>7</v>
      </c>
      <c r="B13" s="423" t="s">
        <v>524</v>
      </c>
      <c r="C13" s="705">
        <v>193329.48</v>
      </c>
      <c r="D13" s="421"/>
      <c r="G13" s="756"/>
      <c r="H13" s="756"/>
    </row>
    <row r="14" spans="1:8">
      <c r="A14" s="399">
        <v>8</v>
      </c>
      <c r="B14" s="423" t="s">
        <v>522</v>
      </c>
      <c r="C14" s="705"/>
      <c r="D14" s="399"/>
      <c r="G14" s="756"/>
      <c r="H14" s="756"/>
    </row>
    <row r="15" spans="1:8">
      <c r="A15" s="399">
        <v>9</v>
      </c>
      <c r="B15" s="423" t="s">
        <v>523</v>
      </c>
      <c r="C15" s="705"/>
      <c r="D15" s="399"/>
      <c r="G15" s="756"/>
      <c r="H15" s="756"/>
    </row>
    <row r="16" spans="1:8">
      <c r="A16" s="399">
        <v>10</v>
      </c>
      <c r="B16" s="423" t="s">
        <v>525</v>
      </c>
      <c r="C16" s="705"/>
      <c r="D16" s="399"/>
      <c r="G16" s="756"/>
      <c r="H16" s="756"/>
    </row>
    <row r="17" spans="1:8">
      <c r="A17" s="399">
        <v>11</v>
      </c>
      <c r="B17" s="423" t="s">
        <v>526</v>
      </c>
      <c r="C17" s="705">
        <v>-9647</v>
      </c>
      <c r="D17" s="421"/>
      <c r="G17" s="756"/>
      <c r="H17" s="756"/>
    </row>
    <row r="18" spans="1:8">
      <c r="A18" s="402">
        <v>12</v>
      </c>
      <c r="B18" s="422" t="s">
        <v>527</v>
      </c>
      <c r="C18" s="707">
        <f>C7+C8+C9-C10</f>
        <v>5644258.8851904999</v>
      </c>
      <c r="D18" s="421"/>
      <c r="G18" s="756"/>
      <c r="H18" s="756"/>
    </row>
    <row r="19" spans="1:8">
      <c r="G19" s="756"/>
    </row>
    <row r="20" spans="1:8">
      <c r="G20" s="756"/>
    </row>
    <row r="21" spans="1:8">
      <c r="B21" s="303"/>
      <c r="G21" s="756"/>
    </row>
    <row r="22" spans="1:8">
      <c r="B22" s="303"/>
    </row>
    <row r="23" spans="1:8">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Normal="100" workbookViewId="0">
      <selection activeCell="C8" sqref="C8:AA28"/>
    </sheetView>
  </sheetViews>
  <sheetFormatPr defaultColWidth="9.21875" defaultRowHeight="12"/>
  <cols>
    <col min="1" max="1" width="11.77734375" style="409" bestFit="1" customWidth="1"/>
    <col min="2" max="2" width="63.88671875" style="409" customWidth="1"/>
    <col min="3" max="3" width="15.5546875" style="409" customWidth="1"/>
    <col min="4" max="18" width="22.21875" style="409" customWidth="1"/>
    <col min="19" max="19" width="23.21875" style="409" bestFit="1" customWidth="1"/>
    <col min="20" max="26" width="22.21875" style="409" customWidth="1"/>
    <col min="27" max="27" width="23.21875" style="409" bestFit="1" customWidth="1"/>
    <col min="28" max="28" width="20" style="409" customWidth="1"/>
    <col min="29" max="16384" width="9.21875" style="409"/>
  </cols>
  <sheetData>
    <row r="1" spans="1:28" ht="13.8">
      <c r="A1" s="303" t="s">
        <v>97</v>
      </c>
      <c r="B1" s="230" t="str">
        <f>Info!C2</f>
        <v>სს სილქ ბანკი</v>
      </c>
    </row>
    <row r="2" spans="1:28">
      <c r="A2" s="303" t="s">
        <v>98</v>
      </c>
      <c r="B2" s="704">
        <f>'1. key ratios'!B2</f>
        <v>46022</v>
      </c>
      <c r="C2" s="410"/>
    </row>
    <row r="3" spans="1:28">
      <c r="A3" s="305" t="s">
        <v>528</v>
      </c>
    </row>
    <row r="5" spans="1:28" ht="15" customHeight="1">
      <c r="A5" s="850" t="s">
        <v>861</v>
      </c>
      <c r="B5" s="851"/>
      <c r="C5" s="842" t="s">
        <v>860</v>
      </c>
      <c r="D5" s="856"/>
      <c r="E5" s="856"/>
      <c r="F5" s="856"/>
      <c r="G5" s="856"/>
      <c r="H5" s="856"/>
      <c r="I5" s="856"/>
      <c r="J5" s="856"/>
      <c r="K5" s="856"/>
      <c r="L5" s="856"/>
      <c r="M5" s="856"/>
      <c r="N5" s="856"/>
      <c r="O5" s="856"/>
      <c r="P5" s="856"/>
      <c r="Q5" s="856"/>
      <c r="R5" s="856"/>
      <c r="S5" s="856"/>
      <c r="T5" s="434"/>
      <c r="U5" s="434"/>
      <c r="V5" s="434"/>
      <c r="W5" s="434"/>
      <c r="X5" s="434"/>
      <c r="Y5" s="434"/>
      <c r="Z5" s="434"/>
      <c r="AA5" s="433"/>
      <c r="AB5" s="426"/>
    </row>
    <row r="6" spans="1:28">
      <c r="A6" s="852"/>
      <c r="B6" s="853"/>
      <c r="C6" s="857" t="s">
        <v>66</v>
      </c>
      <c r="D6" s="859" t="s">
        <v>859</v>
      </c>
      <c r="E6" s="859"/>
      <c r="F6" s="859"/>
      <c r="G6" s="859"/>
      <c r="H6" s="860" t="s">
        <v>858</v>
      </c>
      <c r="I6" s="861"/>
      <c r="J6" s="861"/>
      <c r="K6" s="862"/>
      <c r="L6" s="431"/>
      <c r="M6" s="863" t="s">
        <v>857</v>
      </c>
      <c r="N6" s="863"/>
      <c r="O6" s="863"/>
      <c r="P6" s="863"/>
      <c r="Q6" s="863"/>
      <c r="R6" s="863"/>
      <c r="S6" s="840"/>
      <c r="T6" s="432"/>
      <c r="U6" s="843" t="s">
        <v>856</v>
      </c>
      <c r="V6" s="843"/>
      <c r="W6" s="843"/>
      <c r="X6" s="843"/>
      <c r="Y6" s="843"/>
      <c r="Z6" s="843"/>
      <c r="AA6" s="841"/>
      <c r="AB6" s="431"/>
    </row>
    <row r="7" spans="1:28" ht="24">
      <c r="A7" s="854"/>
      <c r="B7" s="855"/>
      <c r="C7" s="858"/>
      <c r="D7" s="430"/>
      <c r="E7" s="406" t="s">
        <v>529</v>
      </c>
      <c r="F7" s="406" t="s">
        <v>854</v>
      </c>
      <c r="G7" s="406" t="s">
        <v>855</v>
      </c>
      <c r="H7" s="429"/>
      <c r="I7" s="406" t="s">
        <v>529</v>
      </c>
      <c r="J7" s="406" t="s">
        <v>854</v>
      </c>
      <c r="K7" s="406" t="s">
        <v>855</v>
      </c>
      <c r="L7" s="428"/>
      <c r="M7" s="406" t="s">
        <v>529</v>
      </c>
      <c r="N7" s="406" t="s">
        <v>854</v>
      </c>
      <c r="O7" s="406" t="s">
        <v>853</v>
      </c>
      <c r="P7" s="406" t="s">
        <v>852</v>
      </c>
      <c r="Q7" s="406" t="s">
        <v>851</v>
      </c>
      <c r="R7" s="406" t="s">
        <v>850</v>
      </c>
      <c r="S7" s="406" t="s">
        <v>849</v>
      </c>
      <c r="T7" s="427"/>
      <c r="U7" s="406" t="s">
        <v>529</v>
      </c>
      <c r="V7" s="406" t="s">
        <v>854</v>
      </c>
      <c r="W7" s="406" t="s">
        <v>853</v>
      </c>
      <c r="X7" s="406" t="s">
        <v>852</v>
      </c>
      <c r="Y7" s="406" t="s">
        <v>851</v>
      </c>
      <c r="Z7" s="406" t="s">
        <v>850</v>
      </c>
      <c r="AA7" s="406" t="s">
        <v>849</v>
      </c>
      <c r="AB7" s="426"/>
    </row>
    <row r="8" spans="1:28">
      <c r="A8" s="425">
        <v>1</v>
      </c>
      <c r="B8" s="402" t="s">
        <v>530</v>
      </c>
      <c r="C8" s="707">
        <v>126010973.29693033</v>
      </c>
      <c r="D8" s="705">
        <v>112043935.18127748</v>
      </c>
      <c r="E8" s="705">
        <v>1970340.9554925461</v>
      </c>
      <c r="F8" s="705">
        <v>0</v>
      </c>
      <c r="G8" s="705">
        <v>0</v>
      </c>
      <c r="H8" s="705">
        <v>8322779.2325987257</v>
      </c>
      <c r="I8" s="705">
        <v>1672150.6736738971</v>
      </c>
      <c r="J8" s="705">
        <v>2483626.6860760064</v>
      </c>
      <c r="K8" s="705">
        <v>0</v>
      </c>
      <c r="L8" s="705">
        <v>5644258.8830541167</v>
      </c>
      <c r="M8" s="705">
        <v>120999.02403650545</v>
      </c>
      <c r="N8" s="705">
        <v>92488.690976109254</v>
      </c>
      <c r="O8" s="705">
        <v>1059242.0272577703</v>
      </c>
      <c r="P8" s="705">
        <v>1178717.1120776176</v>
      </c>
      <c r="Q8" s="705">
        <v>689942.13522388064</v>
      </c>
      <c r="R8" s="705">
        <v>0</v>
      </c>
      <c r="S8" s="705">
        <v>136928.21</v>
      </c>
      <c r="T8" s="705">
        <v>0</v>
      </c>
      <c r="U8" s="705">
        <v>0</v>
      </c>
      <c r="V8" s="705">
        <v>0</v>
      </c>
      <c r="W8" s="705">
        <v>0</v>
      </c>
      <c r="X8" s="705">
        <v>0</v>
      </c>
      <c r="Y8" s="705">
        <v>0</v>
      </c>
      <c r="Z8" s="705">
        <v>0</v>
      </c>
      <c r="AA8" s="705">
        <v>0</v>
      </c>
    </row>
    <row r="9" spans="1:28">
      <c r="A9" s="399">
        <v>1.1000000000000001</v>
      </c>
      <c r="B9" s="416" t="s">
        <v>531</v>
      </c>
      <c r="C9" s="714">
        <v>0</v>
      </c>
      <c r="D9" s="705"/>
      <c r="E9" s="705"/>
      <c r="F9" s="705"/>
      <c r="G9" s="705"/>
      <c r="H9" s="705"/>
      <c r="I9" s="705"/>
      <c r="J9" s="705"/>
      <c r="K9" s="705"/>
      <c r="L9" s="705"/>
      <c r="M9" s="705"/>
      <c r="N9" s="705"/>
      <c r="O9" s="705"/>
      <c r="P9" s="705"/>
      <c r="Q9" s="705"/>
      <c r="R9" s="705"/>
      <c r="S9" s="705"/>
      <c r="T9" s="705"/>
      <c r="U9" s="705"/>
      <c r="V9" s="705"/>
      <c r="W9" s="705"/>
      <c r="X9" s="705"/>
      <c r="Y9" s="705"/>
      <c r="Z9" s="705"/>
      <c r="AA9" s="705"/>
    </row>
    <row r="10" spans="1:28">
      <c r="A10" s="399">
        <v>1.2</v>
      </c>
      <c r="B10" s="416" t="s">
        <v>532</v>
      </c>
      <c r="C10" s="714">
        <v>0</v>
      </c>
      <c r="D10" s="705"/>
      <c r="E10" s="705"/>
      <c r="F10" s="705"/>
      <c r="G10" s="705"/>
      <c r="H10" s="705"/>
      <c r="I10" s="705"/>
      <c r="J10" s="705"/>
      <c r="K10" s="705"/>
      <c r="L10" s="705"/>
      <c r="M10" s="705"/>
      <c r="N10" s="705"/>
      <c r="O10" s="705"/>
      <c r="P10" s="705"/>
      <c r="Q10" s="705"/>
      <c r="R10" s="705"/>
      <c r="S10" s="705"/>
      <c r="T10" s="705"/>
      <c r="U10" s="705"/>
      <c r="V10" s="705"/>
      <c r="W10" s="705"/>
      <c r="X10" s="705"/>
      <c r="Y10" s="705"/>
      <c r="Z10" s="705"/>
      <c r="AA10" s="705"/>
    </row>
    <row r="11" spans="1:28">
      <c r="A11" s="399">
        <v>1.3</v>
      </c>
      <c r="B11" s="416" t="s">
        <v>533</v>
      </c>
      <c r="C11" s="714">
        <v>0</v>
      </c>
      <c r="D11" s="705"/>
      <c r="E11" s="705"/>
      <c r="F11" s="705"/>
      <c r="G11" s="705"/>
      <c r="H11" s="705"/>
      <c r="I11" s="705"/>
      <c r="J11" s="705"/>
      <c r="K11" s="705"/>
      <c r="L11" s="705"/>
      <c r="M11" s="705"/>
      <c r="N11" s="705"/>
      <c r="O11" s="705"/>
      <c r="P11" s="705"/>
      <c r="Q11" s="705"/>
      <c r="R11" s="705"/>
      <c r="S11" s="705"/>
      <c r="T11" s="705"/>
      <c r="U11" s="705"/>
      <c r="V11" s="705"/>
      <c r="W11" s="705"/>
      <c r="X11" s="705"/>
      <c r="Y11" s="705"/>
      <c r="Z11" s="705"/>
      <c r="AA11" s="705"/>
    </row>
    <row r="12" spans="1:28">
      <c r="A12" s="399">
        <v>1.4</v>
      </c>
      <c r="B12" s="416" t="s">
        <v>534</v>
      </c>
      <c r="C12" s="714">
        <v>0</v>
      </c>
      <c r="D12" s="705"/>
      <c r="E12" s="705"/>
      <c r="F12" s="705"/>
      <c r="G12" s="705"/>
      <c r="H12" s="705"/>
      <c r="I12" s="705"/>
      <c r="J12" s="705"/>
      <c r="K12" s="705"/>
      <c r="L12" s="705"/>
      <c r="M12" s="705"/>
      <c r="N12" s="705"/>
      <c r="O12" s="705"/>
      <c r="P12" s="705"/>
      <c r="Q12" s="705"/>
      <c r="R12" s="705"/>
      <c r="S12" s="705"/>
      <c r="T12" s="705"/>
      <c r="U12" s="705"/>
      <c r="V12" s="705"/>
      <c r="W12" s="705"/>
      <c r="X12" s="705"/>
      <c r="Y12" s="705"/>
      <c r="Z12" s="705"/>
      <c r="AA12" s="705"/>
    </row>
    <row r="13" spans="1:28">
      <c r="A13" s="399">
        <v>1.5</v>
      </c>
      <c r="B13" s="416" t="s">
        <v>535</v>
      </c>
      <c r="C13" s="714">
        <v>50873925.093286581</v>
      </c>
      <c r="D13" s="705">
        <v>41218237.990579791</v>
      </c>
      <c r="E13" s="705">
        <v>712552.00052727736</v>
      </c>
      <c r="F13" s="705">
        <v>0</v>
      </c>
      <c r="G13" s="705">
        <v>0</v>
      </c>
      <c r="H13" s="705">
        <v>6164260.2960557379</v>
      </c>
      <c r="I13" s="705">
        <v>1439458.5961314789</v>
      </c>
      <c r="J13" s="705">
        <v>1447160.9501963095</v>
      </c>
      <c r="K13" s="705">
        <v>0</v>
      </c>
      <c r="L13" s="705">
        <v>3491426.8066510474</v>
      </c>
      <c r="M13" s="705">
        <v>6501.6145454545449</v>
      </c>
      <c r="N13" s="705">
        <v>806.29993865030667</v>
      </c>
      <c r="O13" s="705">
        <v>305591.6960501275</v>
      </c>
      <c r="P13" s="705">
        <v>139666.578202996</v>
      </c>
      <c r="Q13" s="705">
        <v>684280.03522388067</v>
      </c>
      <c r="R13" s="705">
        <v>0</v>
      </c>
      <c r="S13" s="705">
        <v>136928.21</v>
      </c>
      <c r="T13" s="705"/>
      <c r="U13" s="705"/>
      <c r="V13" s="705"/>
      <c r="W13" s="705"/>
      <c r="X13" s="705"/>
      <c r="Y13" s="705"/>
      <c r="Z13" s="705"/>
      <c r="AA13" s="705"/>
    </row>
    <row r="14" spans="1:28">
      <c r="A14" s="399">
        <v>1.6</v>
      </c>
      <c r="B14" s="416" t="s">
        <v>536</v>
      </c>
      <c r="C14" s="714">
        <v>75137048.203643739</v>
      </c>
      <c r="D14" s="705">
        <v>70825697.190697685</v>
      </c>
      <c r="E14" s="705">
        <v>1257788.9549652687</v>
      </c>
      <c r="F14" s="705">
        <v>0</v>
      </c>
      <c r="G14" s="705">
        <v>0</v>
      </c>
      <c r="H14" s="705">
        <v>2158518.9365429883</v>
      </c>
      <c r="I14" s="705">
        <v>232692.07754241803</v>
      </c>
      <c r="J14" s="705">
        <v>1036465.7358796968</v>
      </c>
      <c r="K14" s="705">
        <v>0</v>
      </c>
      <c r="L14" s="705">
        <v>2152832.0764030693</v>
      </c>
      <c r="M14" s="705">
        <v>114497.4094910509</v>
      </c>
      <c r="N14" s="705">
        <v>91682.391037458947</v>
      </c>
      <c r="O14" s="705">
        <v>753650.3312076428</v>
      </c>
      <c r="P14" s="705">
        <v>1039050.5338746216</v>
      </c>
      <c r="Q14" s="705">
        <v>5662.1</v>
      </c>
      <c r="R14" s="705">
        <v>0</v>
      </c>
      <c r="S14" s="705">
        <v>0</v>
      </c>
      <c r="T14" s="705"/>
      <c r="U14" s="705"/>
      <c r="V14" s="705"/>
      <c r="W14" s="705"/>
      <c r="X14" s="705"/>
      <c r="Y14" s="705"/>
      <c r="Z14" s="705"/>
      <c r="AA14" s="705"/>
    </row>
    <row r="15" spans="1:28">
      <c r="A15" s="425">
        <v>2</v>
      </c>
      <c r="B15" s="402" t="s">
        <v>537</v>
      </c>
      <c r="C15" s="707">
        <v>17371207.530000001</v>
      </c>
      <c r="D15" s="705">
        <v>17371207.530000001</v>
      </c>
      <c r="E15" s="705"/>
      <c r="F15" s="705"/>
      <c r="G15" s="705"/>
      <c r="H15" s="705"/>
      <c r="I15" s="705"/>
      <c r="J15" s="705"/>
      <c r="K15" s="705"/>
      <c r="L15" s="705"/>
      <c r="M15" s="705"/>
      <c r="N15" s="705"/>
      <c r="O15" s="705"/>
      <c r="P15" s="705"/>
      <c r="Q15" s="705"/>
      <c r="R15" s="705"/>
      <c r="S15" s="705"/>
      <c r="T15" s="705"/>
      <c r="U15" s="705"/>
      <c r="V15" s="705"/>
      <c r="W15" s="705"/>
      <c r="X15" s="705"/>
      <c r="Y15" s="705"/>
      <c r="Z15" s="705"/>
      <c r="AA15" s="705"/>
    </row>
    <row r="16" spans="1:28">
      <c r="A16" s="399">
        <v>2.1</v>
      </c>
      <c r="B16" s="416" t="s">
        <v>531</v>
      </c>
      <c r="C16" s="714"/>
      <c r="D16" s="705"/>
      <c r="E16" s="705"/>
      <c r="F16" s="705"/>
      <c r="G16" s="705"/>
      <c r="H16" s="705"/>
      <c r="I16" s="705"/>
      <c r="J16" s="705"/>
      <c r="K16" s="705"/>
      <c r="L16" s="705"/>
      <c r="M16" s="705"/>
      <c r="N16" s="705"/>
      <c r="O16" s="705"/>
      <c r="P16" s="705"/>
      <c r="Q16" s="705"/>
      <c r="R16" s="705"/>
      <c r="S16" s="705"/>
      <c r="T16" s="705"/>
      <c r="U16" s="705"/>
      <c r="V16" s="705"/>
      <c r="W16" s="705"/>
      <c r="X16" s="705"/>
      <c r="Y16" s="705"/>
      <c r="Z16" s="705"/>
      <c r="AA16" s="705"/>
    </row>
    <row r="17" spans="1:27">
      <c r="A17" s="399">
        <v>2.2000000000000002</v>
      </c>
      <c r="B17" s="416" t="s">
        <v>532</v>
      </c>
      <c r="C17" s="714">
        <v>17371207.530000001</v>
      </c>
      <c r="D17" s="705">
        <v>17371207.530000001</v>
      </c>
      <c r="E17" s="705"/>
      <c r="F17" s="705"/>
      <c r="G17" s="705"/>
      <c r="H17" s="705"/>
      <c r="I17" s="705"/>
      <c r="J17" s="705"/>
      <c r="K17" s="705"/>
      <c r="L17" s="705"/>
      <c r="M17" s="705"/>
      <c r="N17" s="705"/>
      <c r="O17" s="705"/>
      <c r="P17" s="705"/>
      <c r="Q17" s="705"/>
      <c r="R17" s="705"/>
      <c r="S17" s="705"/>
      <c r="T17" s="705"/>
      <c r="U17" s="705"/>
      <c r="V17" s="705"/>
      <c r="W17" s="705"/>
      <c r="X17" s="705"/>
      <c r="Y17" s="705"/>
      <c r="Z17" s="705"/>
      <c r="AA17" s="705"/>
    </row>
    <row r="18" spans="1:27">
      <c r="A18" s="399">
        <v>2.2999999999999998</v>
      </c>
      <c r="B18" s="416" t="s">
        <v>533</v>
      </c>
      <c r="C18" s="714"/>
      <c r="D18" s="705"/>
      <c r="E18" s="705"/>
      <c r="F18" s="705"/>
      <c r="G18" s="705"/>
      <c r="H18" s="705"/>
      <c r="I18" s="705"/>
      <c r="J18" s="705"/>
      <c r="K18" s="705"/>
      <c r="L18" s="705"/>
      <c r="M18" s="705"/>
      <c r="N18" s="705"/>
      <c r="O18" s="705"/>
      <c r="P18" s="705"/>
      <c r="Q18" s="705"/>
      <c r="R18" s="705"/>
      <c r="S18" s="705"/>
      <c r="T18" s="705"/>
      <c r="U18" s="705"/>
      <c r="V18" s="705"/>
      <c r="W18" s="705"/>
      <c r="X18" s="705"/>
      <c r="Y18" s="705"/>
      <c r="Z18" s="705"/>
      <c r="AA18" s="705"/>
    </row>
    <row r="19" spans="1:27">
      <c r="A19" s="399">
        <v>2.4</v>
      </c>
      <c r="B19" s="416" t="s">
        <v>534</v>
      </c>
      <c r="C19" s="714"/>
      <c r="D19" s="705"/>
      <c r="E19" s="705"/>
      <c r="F19" s="705"/>
      <c r="G19" s="705"/>
      <c r="H19" s="705"/>
      <c r="I19" s="705"/>
      <c r="J19" s="705"/>
      <c r="K19" s="705"/>
      <c r="L19" s="705"/>
      <c r="M19" s="705"/>
      <c r="N19" s="705"/>
      <c r="O19" s="705"/>
      <c r="P19" s="705"/>
      <c r="Q19" s="705"/>
      <c r="R19" s="705"/>
      <c r="S19" s="705"/>
      <c r="T19" s="705"/>
      <c r="U19" s="705"/>
      <c r="V19" s="705"/>
      <c r="W19" s="705"/>
      <c r="X19" s="705"/>
      <c r="Y19" s="705"/>
      <c r="Z19" s="705"/>
      <c r="AA19" s="705"/>
    </row>
    <row r="20" spans="1:27">
      <c r="A20" s="399">
        <v>2.5</v>
      </c>
      <c r="B20" s="416" t="s">
        <v>535</v>
      </c>
      <c r="C20" s="714"/>
      <c r="D20" s="705"/>
      <c r="E20" s="705"/>
      <c r="F20" s="705"/>
      <c r="G20" s="705"/>
      <c r="H20" s="705"/>
      <c r="I20" s="705"/>
      <c r="J20" s="705"/>
      <c r="K20" s="705"/>
      <c r="L20" s="705"/>
      <c r="M20" s="705"/>
      <c r="N20" s="705"/>
      <c r="O20" s="705"/>
      <c r="P20" s="705"/>
      <c r="Q20" s="705"/>
      <c r="R20" s="705"/>
      <c r="S20" s="705"/>
      <c r="T20" s="705"/>
      <c r="U20" s="705"/>
      <c r="V20" s="705"/>
      <c r="W20" s="705"/>
      <c r="X20" s="705"/>
      <c r="Y20" s="705"/>
      <c r="Z20" s="705"/>
      <c r="AA20" s="705"/>
    </row>
    <row r="21" spans="1:27">
      <c r="A21" s="399">
        <v>2.6</v>
      </c>
      <c r="B21" s="416" t="s">
        <v>536</v>
      </c>
      <c r="C21" s="714"/>
      <c r="D21" s="705"/>
      <c r="E21" s="705"/>
      <c r="F21" s="705"/>
      <c r="G21" s="705"/>
      <c r="H21" s="705"/>
      <c r="I21" s="705"/>
      <c r="J21" s="705"/>
      <c r="K21" s="705"/>
      <c r="L21" s="705"/>
      <c r="M21" s="705"/>
      <c r="N21" s="705"/>
      <c r="O21" s="705"/>
      <c r="P21" s="705"/>
      <c r="Q21" s="705"/>
      <c r="R21" s="705"/>
      <c r="S21" s="705"/>
      <c r="T21" s="705"/>
      <c r="U21" s="705"/>
      <c r="V21" s="705"/>
      <c r="W21" s="705"/>
      <c r="X21" s="705"/>
      <c r="Y21" s="705"/>
      <c r="Z21" s="705"/>
      <c r="AA21" s="705"/>
    </row>
    <row r="22" spans="1:27">
      <c r="A22" s="425">
        <v>3</v>
      </c>
      <c r="B22" s="402" t="s">
        <v>538</v>
      </c>
      <c r="C22" s="707">
        <v>28464320.629999999</v>
      </c>
      <c r="D22" s="707">
        <v>250000</v>
      </c>
      <c r="E22" s="715"/>
      <c r="F22" s="715"/>
      <c r="G22" s="715"/>
      <c r="H22" s="707"/>
      <c r="I22" s="715"/>
      <c r="J22" s="715"/>
      <c r="K22" s="715"/>
      <c r="L22" s="707"/>
      <c r="M22" s="715"/>
      <c r="N22" s="715"/>
      <c r="O22" s="715"/>
      <c r="P22" s="715"/>
      <c r="Q22" s="715"/>
      <c r="R22" s="715"/>
      <c r="S22" s="715"/>
      <c r="T22" s="707"/>
      <c r="U22" s="715"/>
      <c r="V22" s="715"/>
      <c r="W22" s="715"/>
      <c r="X22" s="715"/>
      <c r="Y22" s="715"/>
      <c r="Z22" s="715"/>
      <c r="AA22" s="715"/>
    </row>
    <row r="23" spans="1:27">
      <c r="A23" s="399">
        <v>3.1</v>
      </c>
      <c r="B23" s="416" t="s">
        <v>531</v>
      </c>
      <c r="C23" s="714"/>
      <c r="D23" s="707"/>
      <c r="E23" s="715"/>
      <c r="F23" s="715"/>
      <c r="G23" s="715"/>
      <c r="H23" s="707"/>
      <c r="I23" s="715"/>
      <c r="J23" s="715"/>
      <c r="K23" s="715"/>
      <c r="L23" s="707"/>
      <c r="M23" s="715"/>
      <c r="N23" s="715"/>
      <c r="O23" s="715"/>
      <c r="P23" s="715"/>
      <c r="Q23" s="715"/>
      <c r="R23" s="715"/>
      <c r="S23" s="715"/>
      <c r="T23" s="707"/>
      <c r="U23" s="715"/>
      <c r="V23" s="715"/>
      <c r="W23" s="715"/>
      <c r="X23" s="715"/>
      <c r="Y23" s="715"/>
      <c r="Z23" s="715"/>
      <c r="AA23" s="715"/>
    </row>
    <row r="24" spans="1:27">
      <c r="A24" s="399">
        <v>3.2</v>
      </c>
      <c r="B24" s="416" t="s">
        <v>532</v>
      </c>
      <c r="C24" s="714"/>
      <c r="D24" s="707"/>
      <c r="E24" s="715"/>
      <c r="F24" s="715"/>
      <c r="G24" s="715"/>
      <c r="H24" s="707"/>
      <c r="I24" s="715"/>
      <c r="J24" s="715"/>
      <c r="K24" s="715"/>
      <c r="L24" s="707"/>
      <c r="M24" s="715"/>
      <c r="N24" s="715"/>
      <c r="O24" s="715"/>
      <c r="P24" s="715"/>
      <c r="Q24" s="715"/>
      <c r="R24" s="715"/>
      <c r="S24" s="715"/>
      <c r="T24" s="707"/>
      <c r="U24" s="715"/>
      <c r="V24" s="715"/>
      <c r="W24" s="715"/>
      <c r="X24" s="715"/>
      <c r="Y24" s="715"/>
      <c r="Z24" s="715"/>
      <c r="AA24" s="715"/>
    </row>
    <row r="25" spans="1:27">
      <c r="A25" s="399">
        <v>3.3</v>
      </c>
      <c r="B25" s="416" t="s">
        <v>533</v>
      </c>
      <c r="C25" s="714"/>
      <c r="D25" s="707"/>
      <c r="E25" s="715"/>
      <c r="F25" s="715"/>
      <c r="G25" s="715"/>
      <c r="H25" s="707"/>
      <c r="I25" s="715"/>
      <c r="J25" s="715"/>
      <c r="K25" s="715"/>
      <c r="L25" s="707"/>
      <c r="M25" s="715"/>
      <c r="N25" s="715"/>
      <c r="O25" s="715"/>
      <c r="P25" s="715"/>
      <c r="Q25" s="715"/>
      <c r="R25" s="715"/>
      <c r="S25" s="715"/>
      <c r="T25" s="707"/>
      <c r="U25" s="715"/>
      <c r="V25" s="715"/>
      <c r="W25" s="715"/>
      <c r="X25" s="715"/>
      <c r="Y25" s="715"/>
      <c r="Z25" s="715"/>
      <c r="AA25" s="715"/>
    </row>
    <row r="26" spans="1:27">
      <c r="A26" s="399">
        <v>3.4</v>
      </c>
      <c r="B26" s="416" t="s">
        <v>534</v>
      </c>
      <c r="C26" s="714"/>
      <c r="D26" s="707"/>
      <c r="E26" s="715"/>
      <c r="F26" s="715"/>
      <c r="G26" s="715"/>
      <c r="H26" s="707"/>
      <c r="I26" s="715"/>
      <c r="J26" s="715"/>
      <c r="K26" s="715"/>
      <c r="L26" s="707"/>
      <c r="M26" s="715"/>
      <c r="N26" s="715"/>
      <c r="O26" s="715"/>
      <c r="P26" s="715"/>
      <c r="Q26" s="715"/>
      <c r="R26" s="715"/>
      <c r="S26" s="715"/>
      <c r="T26" s="707"/>
      <c r="U26" s="715"/>
      <c r="V26" s="715"/>
      <c r="W26" s="715"/>
      <c r="X26" s="715"/>
      <c r="Y26" s="715"/>
      <c r="Z26" s="715"/>
      <c r="AA26" s="715"/>
    </row>
    <row r="27" spans="1:27">
      <c r="A27" s="399">
        <v>3.5</v>
      </c>
      <c r="B27" s="416" t="s">
        <v>535</v>
      </c>
      <c r="C27" s="714">
        <v>250000</v>
      </c>
      <c r="D27" s="707">
        <v>250000</v>
      </c>
      <c r="E27" s="715"/>
      <c r="F27" s="715"/>
      <c r="G27" s="715"/>
      <c r="H27" s="707"/>
      <c r="I27" s="715"/>
      <c r="J27" s="715"/>
      <c r="K27" s="715"/>
      <c r="L27" s="707"/>
      <c r="M27" s="715"/>
      <c r="N27" s="715"/>
      <c r="O27" s="715"/>
      <c r="P27" s="715"/>
      <c r="Q27" s="715"/>
      <c r="R27" s="715"/>
      <c r="S27" s="715"/>
      <c r="T27" s="707"/>
      <c r="U27" s="715"/>
      <c r="V27" s="715"/>
      <c r="W27" s="715"/>
      <c r="X27" s="715"/>
      <c r="Y27" s="715"/>
      <c r="Z27" s="715"/>
      <c r="AA27" s="715"/>
    </row>
    <row r="28" spans="1:27">
      <c r="A28" s="399">
        <v>3.6</v>
      </c>
      <c r="B28" s="416" t="s">
        <v>536</v>
      </c>
      <c r="C28" s="714">
        <v>28214320.629999999</v>
      </c>
      <c r="D28" s="707"/>
      <c r="E28" s="715"/>
      <c r="F28" s="715"/>
      <c r="G28" s="715"/>
      <c r="H28" s="707"/>
      <c r="I28" s="715"/>
      <c r="J28" s="715"/>
      <c r="K28" s="715"/>
      <c r="L28" s="707"/>
      <c r="M28" s="715"/>
      <c r="N28" s="715"/>
      <c r="O28" s="715"/>
      <c r="P28" s="715"/>
      <c r="Q28" s="715"/>
      <c r="R28" s="715"/>
      <c r="S28" s="715"/>
      <c r="T28" s="707"/>
      <c r="U28" s="715"/>
      <c r="V28" s="715"/>
      <c r="W28" s="715"/>
      <c r="X28" s="715"/>
      <c r="Y28" s="715"/>
      <c r="Z28" s="715"/>
      <c r="AA28" s="71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topLeftCell="C3" zoomScale="115" zoomScaleNormal="115" workbookViewId="0">
      <selection activeCell="C8" sqref="C8:AA22"/>
    </sheetView>
  </sheetViews>
  <sheetFormatPr defaultColWidth="9.21875" defaultRowHeight="12"/>
  <cols>
    <col min="1" max="1" width="11.77734375" style="409" bestFit="1" customWidth="1"/>
    <col min="2" max="2" width="90.21875" style="409" bestFit="1" customWidth="1"/>
    <col min="3" max="3" width="20.21875" style="708" customWidth="1"/>
    <col min="4" max="4" width="22.21875" style="708" customWidth="1"/>
    <col min="5" max="7" width="17.109375" style="708" customWidth="1"/>
    <col min="8" max="8" width="22.21875" style="708" customWidth="1"/>
    <col min="9" max="10" width="17.109375" style="708" customWidth="1"/>
    <col min="11" max="27" width="22.21875" style="708" customWidth="1"/>
    <col min="28" max="16384" width="9.21875" style="409"/>
  </cols>
  <sheetData>
    <row r="1" spans="1:27" ht="13.8">
      <c r="A1" s="303" t="s">
        <v>97</v>
      </c>
      <c r="B1" s="230" t="str">
        <f>Info!C2</f>
        <v>სს სილქ ბანკი</v>
      </c>
    </row>
    <row r="2" spans="1:27">
      <c r="A2" s="303" t="s">
        <v>98</v>
      </c>
      <c r="B2" s="704">
        <f>'1. key ratios'!B2</f>
        <v>46022</v>
      </c>
    </row>
    <row r="3" spans="1:27">
      <c r="A3" s="305" t="s">
        <v>539</v>
      </c>
    </row>
    <row r="4" spans="1:27" ht="12.6" thickBot="1">
      <c r="A4" s="305"/>
      <c r="B4" s="411"/>
    </row>
    <row r="5" spans="1:27" ht="13.5" customHeight="1">
      <c r="A5" s="869" t="s">
        <v>868</v>
      </c>
      <c r="B5" s="870"/>
      <c r="C5" s="866" t="s">
        <v>540</v>
      </c>
      <c r="D5" s="867"/>
      <c r="E5" s="867"/>
      <c r="F5" s="867"/>
      <c r="G5" s="867"/>
      <c r="H5" s="867"/>
      <c r="I5" s="867"/>
      <c r="J5" s="867"/>
      <c r="K5" s="867"/>
      <c r="L5" s="867"/>
      <c r="M5" s="867"/>
      <c r="N5" s="867"/>
      <c r="O5" s="867"/>
      <c r="P5" s="867"/>
      <c r="Q5" s="867"/>
      <c r="R5" s="867"/>
      <c r="S5" s="867"/>
      <c r="T5" s="867"/>
      <c r="U5" s="867"/>
      <c r="V5" s="867"/>
      <c r="W5" s="867"/>
      <c r="X5" s="867"/>
      <c r="Y5" s="867"/>
      <c r="Z5" s="867"/>
      <c r="AA5" s="868"/>
    </row>
    <row r="6" spans="1:27" ht="12" customHeight="1">
      <c r="A6" s="871"/>
      <c r="B6" s="872"/>
      <c r="C6" s="876" t="s">
        <v>66</v>
      </c>
      <c r="D6" s="875" t="s">
        <v>859</v>
      </c>
      <c r="E6" s="875"/>
      <c r="F6" s="875"/>
      <c r="G6" s="875"/>
      <c r="H6" s="878" t="s">
        <v>858</v>
      </c>
      <c r="I6" s="879"/>
      <c r="J6" s="879"/>
      <c r="K6" s="879"/>
      <c r="L6" s="716"/>
      <c r="M6" s="864" t="s">
        <v>857</v>
      </c>
      <c r="N6" s="864"/>
      <c r="O6" s="864"/>
      <c r="P6" s="864"/>
      <c r="Q6" s="864"/>
      <c r="R6" s="864"/>
      <c r="S6" s="880"/>
      <c r="T6" s="716"/>
      <c r="U6" s="864" t="s">
        <v>856</v>
      </c>
      <c r="V6" s="864"/>
      <c r="W6" s="864"/>
      <c r="X6" s="864"/>
      <c r="Y6" s="864"/>
      <c r="Z6" s="864"/>
      <c r="AA6" s="865"/>
    </row>
    <row r="7" spans="1:27" ht="36">
      <c r="A7" s="873"/>
      <c r="B7" s="874"/>
      <c r="C7" s="877"/>
      <c r="D7" s="717"/>
      <c r="E7" s="710" t="s">
        <v>529</v>
      </c>
      <c r="F7" s="710" t="s">
        <v>854</v>
      </c>
      <c r="G7" s="710" t="s">
        <v>855</v>
      </c>
      <c r="H7" s="718"/>
      <c r="I7" s="710" t="s">
        <v>529</v>
      </c>
      <c r="J7" s="710" t="s">
        <v>854</v>
      </c>
      <c r="K7" s="710" t="s">
        <v>855</v>
      </c>
      <c r="L7" s="719"/>
      <c r="M7" s="710" t="s">
        <v>529</v>
      </c>
      <c r="N7" s="710" t="s">
        <v>867</v>
      </c>
      <c r="O7" s="710" t="s">
        <v>866</v>
      </c>
      <c r="P7" s="710" t="s">
        <v>865</v>
      </c>
      <c r="Q7" s="710" t="s">
        <v>864</v>
      </c>
      <c r="R7" s="710" t="s">
        <v>863</v>
      </c>
      <c r="S7" s="710" t="s">
        <v>849</v>
      </c>
      <c r="T7" s="719"/>
      <c r="U7" s="710" t="s">
        <v>529</v>
      </c>
      <c r="V7" s="710" t="s">
        <v>867</v>
      </c>
      <c r="W7" s="710" t="s">
        <v>866</v>
      </c>
      <c r="X7" s="710" t="s">
        <v>865</v>
      </c>
      <c r="Y7" s="710" t="s">
        <v>864</v>
      </c>
      <c r="Z7" s="710" t="s">
        <v>863</v>
      </c>
      <c r="AA7" s="710" t="s">
        <v>849</v>
      </c>
    </row>
    <row r="8" spans="1:27">
      <c r="A8" s="453">
        <v>1</v>
      </c>
      <c r="B8" s="452" t="s">
        <v>530</v>
      </c>
      <c r="C8" s="720">
        <v>126010973.29693033</v>
      </c>
      <c r="D8" s="705">
        <v>112043935.18127748</v>
      </c>
      <c r="E8" s="705">
        <v>1970340.9554925461</v>
      </c>
      <c r="F8" s="705">
        <v>0</v>
      </c>
      <c r="G8" s="705">
        <v>0</v>
      </c>
      <c r="H8" s="705">
        <v>8322779.2325987257</v>
      </c>
      <c r="I8" s="705">
        <v>1672288.6736738971</v>
      </c>
      <c r="J8" s="705">
        <v>2483626.6860760064</v>
      </c>
      <c r="K8" s="705">
        <v>0</v>
      </c>
      <c r="L8" s="705">
        <v>5644258.8830541167</v>
      </c>
      <c r="M8" s="705">
        <v>120999.02403650545</v>
      </c>
      <c r="N8" s="705">
        <v>92488.690976109254</v>
      </c>
      <c r="O8" s="705">
        <v>1059242.0272577703</v>
      </c>
      <c r="P8" s="705">
        <v>1178717.1120776176</v>
      </c>
      <c r="Q8" s="705">
        <v>689942.13522388064</v>
      </c>
      <c r="R8" s="705">
        <v>0</v>
      </c>
      <c r="S8" s="705">
        <v>136928.21</v>
      </c>
      <c r="T8" s="705"/>
      <c r="U8" s="705"/>
      <c r="V8" s="705"/>
      <c r="W8" s="705"/>
      <c r="X8" s="705"/>
      <c r="Y8" s="705"/>
      <c r="Z8" s="705"/>
      <c r="AA8" s="721"/>
    </row>
    <row r="9" spans="1:27">
      <c r="A9" s="445">
        <v>1.1000000000000001</v>
      </c>
      <c r="B9" s="451" t="s">
        <v>541</v>
      </c>
      <c r="C9" s="722">
        <v>65558286.781205319</v>
      </c>
      <c r="D9" s="705">
        <v>55037553.370811306</v>
      </c>
      <c r="E9" s="705">
        <v>579518.45048213401</v>
      </c>
      <c r="F9" s="705">
        <v>0</v>
      </c>
      <c r="G9" s="705">
        <v>0</v>
      </c>
      <c r="H9" s="705">
        <v>6671311.0333683807</v>
      </c>
      <c r="I9" s="705">
        <v>1426873.3405222076</v>
      </c>
      <c r="J9" s="705">
        <v>1465635.3090206804</v>
      </c>
      <c r="K9" s="705">
        <v>0</v>
      </c>
      <c r="L9" s="705">
        <v>3849422.3770255935</v>
      </c>
      <c r="M9" s="705">
        <v>68776.42</v>
      </c>
      <c r="N9" s="705">
        <v>29852.68</v>
      </c>
      <c r="O9" s="705">
        <v>242171.12482380611</v>
      </c>
      <c r="P9" s="705">
        <v>435675.42309700372</v>
      </c>
      <c r="Q9" s="705">
        <v>689927.98522388062</v>
      </c>
      <c r="R9" s="705">
        <v>0</v>
      </c>
      <c r="S9" s="705">
        <v>136928.21</v>
      </c>
      <c r="T9" s="705"/>
      <c r="U9" s="705"/>
      <c r="V9" s="705"/>
      <c r="W9" s="705"/>
      <c r="X9" s="705"/>
      <c r="Y9" s="705"/>
      <c r="Z9" s="705"/>
      <c r="AA9" s="721"/>
    </row>
    <row r="10" spans="1:27">
      <c r="A10" s="449" t="s">
        <v>146</v>
      </c>
      <c r="B10" s="450" t="s">
        <v>542</v>
      </c>
      <c r="C10" s="723">
        <v>46444117.938755319</v>
      </c>
      <c r="D10" s="705">
        <v>36674347.444707252</v>
      </c>
      <c r="E10" s="705">
        <v>397900.68254091759</v>
      </c>
      <c r="F10" s="705">
        <v>0</v>
      </c>
      <c r="G10" s="705">
        <v>0</v>
      </c>
      <c r="H10" s="705">
        <v>6210928.3121325187</v>
      </c>
      <c r="I10" s="705">
        <v>1408236.6803398922</v>
      </c>
      <c r="J10" s="705">
        <v>1170365.8870473213</v>
      </c>
      <c r="K10" s="705">
        <v>0</v>
      </c>
      <c r="L10" s="705">
        <v>3558842.1819154965</v>
      </c>
      <c r="M10" s="705">
        <v>68776.42</v>
      </c>
      <c r="N10" s="705">
        <v>0</v>
      </c>
      <c r="O10" s="705">
        <v>136493.26482380609</v>
      </c>
      <c r="P10" s="705">
        <v>378751.9918678106</v>
      </c>
      <c r="Q10" s="705">
        <v>684280.03522388067</v>
      </c>
      <c r="R10" s="705">
        <v>0</v>
      </c>
      <c r="S10" s="705">
        <v>136928.21</v>
      </c>
      <c r="T10" s="705"/>
      <c r="U10" s="705"/>
      <c r="V10" s="705"/>
      <c r="W10" s="705"/>
      <c r="X10" s="705"/>
      <c r="Y10" s="705"/>
      <c r="Z10" s="705"/>
      <c r="AA10" s="721"/>
    </row>
    <row r="11" spans="1:27">
      <c r="A11" s="447" t="s">
        <v>543</v>
      </c>
      <c r="B11" s="448" t="s">
        <v>544</v>
      </c>
      <c r="C11" s="724">
        <v>28513253.983833186</v>
      </c>
      <c r="D11" s="705">
        <v>22508983.64520688</v>
      </c>
      <c r="E11" s="705">
        <v>259825.01974999986</v>
      </c>
      <c r="F11" s="705">
        <v>0</v>
      </c>
      <c r="G11" s="705">
        <v>0</v>
      </c>
      <c r="H11" s="705">
        <v>4599040.4167108145</v>
      </c>
      <c r="I11" s="705">
        <v>939292.33196550782</v>
      </c>
      <c r="J11" s="705">
        <v>27422.34</v>
      </c>
      <c r="K11" s="705">
        <v>0</v>
      </c>
      <c r="L11" s="705">
        <v>1405229.9219154974</v>
      </c>
      <c r="M11" s="705">
        <v>68776.42</v>
      </c>
      <c r="N11" s="705">
        <v>0</v>
      </c>
      <c r="O11" s="705">
        <v>136493.26482380609</v>
      </c>
      <c r="P11" s="705">
        <v>378751.9918678106</v>
      </c>
      <c r="Q11" s="705">
        <v>684280.03522388067</v>
      </c>
      <c r="R11" s="705">
        <v>0</v>
      </c>
      <c r="S11" s="705">
        <v>136928.21</v>
      </c>
      <c r="T11" s="705"/>
      <c r="U11" s="705"/>
      <c r="V11" s="705"/>
      <c r="W11" s="705"/>
      <c r="X11" s="705"/>
      <c r="Y11" s="705"/>
      <c r="Z11" s="705"/>
      <c r="AA11" s="721"/>
    </row>
    <row r="12" spans="1:27">
      <c r="A12" s="447" t="s">
        <v>545</v>
      </c>
      <c r="B12" s="448" t="s">
        <v>546</v>
      </c>
      <c r="C12" s="724">
        <v>12616062.676184617</v>
      </c>
      <c r="D12" s="705">
        <v>10462450.416184615</v>
      </c>
      <c r="E12" s="705">
        <v>138075.66279091773</v>
      </c>
      <c r="F12" s="705">
        <v>0</v>
      </c>
      <c r="G12" s="705">
        <v>0</v>
      </c>
      <c r="H12" s="705">
        <v>0</v>
      </c>
      <c r="I12" s="705">
        <v>0</v>
      </c>
      <c r="J12" s="705">
        <v>0</v>
      </c>
      <c r="K12" s="705">
        <v>0</v>
      </c>
      <c r="L12" s="705">
        <v>2153612.2599999998</v>
      </c>
      <c r="M12" s="705">
        <v>0</v>
      </c>
      <c r="N12" s="705">
        <v>0</v>
      </c>
      <c r="O12" s="705">
        <v>0</v>
      </c>
      <c r="P12" s="705">
        <v>0</v>
      </c>
      <c r="Q12" s="705">
        <v>0</v>
      </c>
      <c r="R12" s="705">
        <v>0</v>
      </c>
      <c r="S12" s="705">
        <v>0</v>
      </c>
      <c r="T12" s="705"/>
      <c r="U12" s="705"/>
      <c r="V12" s="705"/>
      <c r="W12" s="705"/>
      <c r="X12" s="705"/>
      <c r="Y12" s="705"/>
      <c r="Z12" s="705"/>
      <c r="AA12" s="721"/>
    </row>
    <row r="13" spans="1:27">
      <c r="A13" s="447" t="s">
        <v>547</v>
      </c>
      <c r="B13" s="448" t="s">
        <v>548</v>
      </c>
      <c r="C13" s="724">
        <v>3591459.4968892378</v>
      </c>
      <c r="D13" s="705">
        <v>2141247.8014675332</v>
      </c>
      <c r="E13" s="705">
        <v>0</v>
      </c>
      <c r="F13" s="705">
        <v>0</v>
      </c>
      <c r="G13" s="705">
        <v>0</v>
      </c>
      <c r="H13" s="705">
        <v>1450211.6954217055</v>
      </c>
      <c r="I13" s="705">
        <v>307268.14837438427</v>
      </c>
      <c r="J13" s="705">
        <v>1142943.5470473212</v>
      </c>
      <c r="K13" s="705">
        <v>0</v>
      </c>
      <c r="L13" s="705">
        <v>0</v>
      </c>
      <c r="M13" s="705">
        <v>0</v>
      </c>
      <c r="N13" s="705">
        <v>0</v>
      </c>
      <c r="O13" s="705">
        <v>0</v>
      </c>
      <c r="P13" s="705">
        <v>0</v>
      </c>
      <c r="Q13" s="705">
        <v>0</v>
      </c>
      <c r="R13" s="705">
        <v>0</v>
      </c>
      <c r="S13" s="705">
        <v>0</v>
      </c>
      <c r="T13" s="705"/>
      <c r="U13" s="705"/>
      <c r="V13" s="705"/>
      <c r="W13" s="705"/>
      <c r="X13" s="705"/>
      <c r="Y13" s="705"/>
      <c r="Z13" s="705"/>
      <c r="AA13" s="721"/>
    </row>
    <row r="14" spans="1:27">
      <c r="A14" s="447" t="s">
        <v>549</v>
      </c>
      <c r="B14" s="448" t="s">
        <v>550</v>
      </c>
      <c r="C14" s="724">
        <v>1723341.7818482153</v>
      </c>
      <c r="D14" s="705">
        <v>1561665.5818482153</v>
      </c>
      <c r="E14" s="705">
        <v>0</v>
      </c>
      <c r="F14" s="705">
        <v>0</v>
      </c>
      <c r="G14" s="705">
        <v>0</v>
      </c>
      <c r="H14" s="705">
        <v>161676.20000000001</v>
      </c>
      <c r="I14" s="705">
        <v>161676.20000000001</v>
      </c>
      <c r="J14" s="705">
        <v>0</v>
      </c>
      <c r="K14" s="705">
        <v>0</v>
      </c>
      <c r="L14" s="705">
        <v>0</v>
      </c>
      <c r="M14" s="705">
        <v>0</v>
      </c>
      <c r="N14" s="705">
        <v>0</v>
      </c>
      <c r="O14" s="705">
        <v>0</v>
      </c>
      <c r="P14" s="705">
        <v>0</v>
      </c>
      <c r="Q14" s="705">
        <v>0</v>
      </c>
      <c r="R14" s="705">
        <v>0</v>
      </c>
      <c r="S14" s="705">
        <v>0</v>
      </c>
      <c r="T14" s="705"/>
      <c r="U14" s="705"/>
      <c r="V14" s="705"/>
      <c r="W14" s="705"/>
      <c r="X14" s="705"/>
      <c r="Y14" s="705"/>
      <c r="Z14" s="705"/>
      <c r="AA14" s="721"/>
    </row>
    <row r="15" spans="1:27">
      <c r="A15" s="446">
        <v>1.2</v>
      </c>
      <c r="B15" s="444" t="s">
        <v>862</v>
      </c>
      <c r="C15" s="722">
        <v>3092961.8164764997</v>
      </c>
      <c r="D15" s="705">
        <v>1138980.9312034433</v>
      </c>
      <c r="E15" s="705">
        <v>13888.091298926853</v>
      </c>
      <c r="F15" s="705">
        <v>0</v>
      </c>
      <c r="G15" s="705">
        <v>0</v>
      </c>
      <c r="H15" s="705">
        <v>394774.67767667235</v>
      </c>
      <c r="I15" s="705">
        <v>80058.414970615486</v>
      </c>
      <c r="J15" s="705">
        <v>21369.362930098752</v>
      </c>
      <c r="K15" s="705">
        <v>0</v>
      </c>
      <c r="L15" s="705">
        <v>1559206.2075963917</v>
      </c>
      <c r="M15" s="705">
        <v>52208.395743036817</v>
      </c>
      <c r="N15" s="705">
        <v>26557.03256482954</v>
      </c>
      <c r="O15" s="705">
        <v>200961.30576200568</v>
      </c>
      <c r="P15" s="705">
        <v>316283.31970193191</v>
      </c>
      <c r="Q15" s="705">
        <v>416152.75881232385</v>
      </c>
      <c r="R15" s="705">
        <v>0</v>
      </c>
      <c r="S15" s="705">
        <v>84284.330216745642</v>
      </c>
      <c r="T15" s="705"/>
      <c r="U15" s="705"/>
      <c r="V15" s="705"/>
      <c r="W15" s="705"/>
      <c r="X15" s="705"/>
      <c r="Y15" s="705"/>
      <c r="Z15" s="705"/>
      <c r="AA15" s="721"/>
    </row>
    <row r="16" spans="1:27">
      <c r="A16" s="445">
        <v>1.3</v>
      </c>
      <c r="B16" s="444" t="s">
        <v>551</v>
      </c>
      <c r="C16" s="725">
        <v>1165313866.52</v>
      </c>
      <c r="D16" s="726">
        <v>1057945259.9200001</v>
      </c>
      <c r="E16" s="726">
        <v>14907593.500046343</v>
      </c>
      <c r="F16" s="726">
        <v>0</v>
      </c>
      <c r="G16" s="726">
        <v>0</v>
      </c>
      <c r="H16" s="726">
        <v>85671838.799999878</v>
      </c>
      <c r="I16" s="726">
        <v>10865332.912219672</v>
      </c>
      <c r="J16" s="726">
        <v>12508999.877780253</v>
      </c>
      <c r="K16" s="726">
        <v>0</v>
      </c>
      <c r="L16" s="726">
        <v>21696767.800000004</v>
      </c>
      <c r="M16" s="726">
        <v>115889.3</v>
      </c>
      <c r="N16" s="726">
        <v>39635.936177121403</v>
      </c>
      <c r="O16" s="726">
        <v>299407.64382287819</v>
      </c>
      <c r="P16" s="726">
        <v>737783.63</v>
      </c>
      <c r="Q16" s="726">
        <v>1555611.7200000002</v>
      </c>
      <c r="R16" s="726">
        <v>0</v>
      </c>
      <c r="S16" s="726">
        <v>246601.65</v>
      </c>
      <c r="T16" s="726"/>
      <c r="U16" s="726"/>
      <c r="V16" s="726"/>
      <c r="W16" s="726"/>
      <c r="X16" s="726"/>
      <c r="Y16" s="726"/>
      <c r="Z16" s="726"/>
      <c r="AA16" s="727"/>
    </row>
    <row r="17" spans="1:27" ht="24">
      <c r="A17" s="441" t="s">
        <v>552</v>
      </c>
      <c r="B17" s="443" t="s">
        <v>553</v>
      </c>
      <c r="C17" s="728">
        <v>65172885.221951686</v>
      </c>
      <c r="D17" s="705">
        <v>54698468.41465833</v>
      </c>
      <c r="E17" s="705">
        <v>579518.45048213401</v>
      </c>
      <c r="F17" s="705">
        <v>0</v>
      </c>
      <c r="G17" s="705">
        <v>0</v>
      </c>
      <c r="H17" s="705">
        <v>6627228.2702677641</v>
      </c>
      <c r="I17" s="705">
        <v>1426873.3405222076</v>
      </c>
      <c r="J17" s="705">
        <v>1463223.5090206803</v>
      </c>
      <c r="K17" s="705">
        <v>0</v>
      </c>
      <c r="L17" s="705">
        <v>3847188.5370255937</v>
      </c>
      <c r="M17" s="705">
        <v>68776.42</v>
      </c>
      <c r="N17" s="705">
        <v>29852.68</v>
      </c>
      <c r="O17" s="705">
        <v>239937.28482380608</v>
      </c>
      <c r="P17" s="705">
        <v>435675.42309700372</v>
      </c>
      <c r="Q17" s="705">
        <v>689927.98522388062</v>
      </c>
      <c r="R17" s="705">
        <v>0</v>
      </c>
      <c r="S17" s="705">
        <v>136928.21</v>
      </c>
      <c r="T17" s="705"/>
      <c r="U17" s="705"/>
      <c r="V17" s="705"/>
      <c r="W17" s="705"/>
      <c r="X17" s="705"/>
      <c r="Y17" s="705"/>
      <c r="Z17" s="705"/>
      <c r="AA17" s="721"/>
    </row>
    <row r="18" spans="1:27" ht="24">
      <c r="A18" s="439" t="s">
        <v>554</v>
      </c>
      <c r="B18" s="440" t="s">
        <v>555</v>
      </c>
      <c r="C18" s="729">
        <v>46076113.277153485</v>
      </c>
      <c r="D18" s="705">
        <v>36330328.042859063</v>
      </c>
      <c r="E18" s="705">
        <v>397900.68254091759</v>
      </c>
      <c r="F18" s="705">
        <v>0</v>
      </c>
      <c r="G18" s="705">
        <v>0</v>
      </c>
      <c r="H18" s="705">
        <v>6203411.8321325192</v>
      </c>
      <c r="I18" s="705">
        <v>1400720.2003398915</v>
      </c>
      <c r="J18" s="705">
        <v>1170365.8870473213</v>
      </c>
      <c r="K18" s="705">
        <v>0</v>
      </c>
      <c r="L18" s="705">
        <v>3542373.4021619032</v>
      </c>
      <c r="M18" s="705">
        <v>68776.42</v>
      </c>
      <c r="N18" s="705">
        <v>0</v>
      </c>
      <c r="O18" s="705">
        <v>136493.26482380609</v>
      </c>
      <c r="P18" s="705">
        <v>362283.21211421717</v>
      </c>
      <c r="Q18" s="705">
        <v>684280.03522388067</v>
      </c>
      <c r="R18" s="705">
        <v>0</v>
      </c>
      <c r="S18" s="705">
        <v>136928.21</v>
      </c>
      <c r="T18" s="705"/>
      <c r="U18" s="705"/>
      <c r="V18" s="705"/>
      <c r="W18" s="705"/>
      <c r="X18" s="705"/>
      <c r="Y18" s="705"/>
      <c r="Z18" s="705"/>
      <c r="AA18" s="721"/>
    </row>
    <row r="19" spans="1:27">
      <c r="A19" s="441" t="s">
        <v>556</v>
      </c>
      <c r="B19" s="442" t="s">
        <v>557</v>
      </c>
      <c r="C19" s="730">
        <v>1100140981.2980483</v>
      </c>
      <c r="D19" s="705">
        <v>1003246791.5053418</v>
      </c>
      <c r="E19" s="705">
        <v>14328075.049564209</v>
      </c>
      <c r="F19" s="705">
        <v>0</v>
      </c>
      <c r="G19" s="705">
        <v>0</v>
      </c>
      <c r="H19" s="705">
        <v>79044610.529732108</v>
      </c>
      <c r="I19" s="705">
        <v>9438459.5716974642</v>
      </c>
      <c r="J19" s="705">
        <v>11045776.368759573</v>
      </c>
      <c r="K19" s="705">
        <v>0</v>
      </c>
      <c r="L19" s="705">
        <v>17849579.262974411</v>
      </c>
      <c r="M19" s="705">
        <v>47112.880000000005</v>
      </c>
      <c r="N19" s="705">
        <v>9783.2561771214023</v>
      </c>
      <c r="O19" s="705">
        <v>59470.358999072116</v>
      </c>
      <c r="P19" s="705">
        <v>302108.20690299629</v>
      </c>
      <c r="Q19" s="705">
        <v>865683.73477611947</v>
      </c>
      <c r="R19" s="705">
        <v>0</v>
      </c>
      <c r="S19" s="705">
        <v>109673.44</v>
      </c>
      <c r="T19" s="705"/>
      <c r="U19" s="705"/>
      <c r="V19" s="705"/>
      <c r="W19" s="705"/>
      <c r="X19" s="705"/>
      <c r="Y19" s="705"/>
      <c r="Z19" s="705"/>
      <c r="AA19" s="721"/>
    </row>
    <row r="20" spans="1:27">
      <c r="A20" s="439" t="s">
        <v>558</v>
      </c>
      <c r="B20" s="440" t="s">
        <v>559</v>
      </c>
      <c r="C20" s="729">
        <v>57831327.33284644</v>
      </c>
      <c r="D20" s="705">
        <v>50558768.857140876</v>
      </c>
      <c r="E20" s="705">
        <v>656328.52932154946</v>
      </c>
      <c r="F20" s="705">
        <v>0</v>
      </c>
      <c r="G20" s="705">
        <v>0</v>
      </c>
      <c r="H20" s="705">
        <v>5767144.3278674735</v>
      </c>
      <c r="I20" s="705">
        <v>1114510.2313501532</v>
      </c>
      <c r="J20" s="705">
        <v>72720.631262628856</v>
      </c>
      <c r="K20" s="705">
        <v>0</v>
      </c>
      <c r="L20" s="705">
        <v>1505414.1478380964</v>
      </c>
      <c r="M20" s="705">
        <v>47112.880000000005</v>
      </c>
      <c r="N20" s="705">
        <v>0</v>
      </c>
      <c r="O20" s="705">
        <v>23595.675176193621</v>
      </c>
      <c r="P20" s="705">
        <v>263653.76788578287</v>
      </c>
      <c r="Q20" s="705">
        <v>854622.06477611943</v>
      </c>
      <c r="R20" s="705">
        <v>0</v>
      </c>
      <c r="S20" s="705">
        <v>109673.44</v>
      </c>
      <c r="T20" s="705"/>
      <c r="U20" s="705"/>
      <c r="V20" s="705"/>
      <c r="W20" s="705"/>
      <c r="X20" s="705"/>
      <c r="Y20" s="705"/>
      <c r="Z20" s="705"/>
      <c r="AA20" s="721"/>
    </row>
    <row r="21" spans="1:27">
      <c r="A21" s="438">
        <v>1.4</v>
      </c>
      <c r="B21" s="437" t="s">
        <v>648</v>
      </c>
      <c r="C21" s="731"/>
      <c r="D21" s="705"/>
      <c r="E21" s="705"/>
      <c r="F21" s="705"/>
      <c r="G21" s="705"/>
      <c r="H21" s="705"/>
      <c r="I21" s="705"/>
      <c r="J21" s="705"/>
      <c r="K21" s="705"/>
      <c r="L21" s="705"/>
      <c r="M21" s="705"/>
      <c r="N21" s="705"/>
      <c r="O21" s="705"/>
      <c r="P21" s="705"/>
      <c r="Q21" s="705"/>
      <c r="R21" s="705"/>
      <c r="S21" s="705"/>
      <c r="T21" s="705"/>
      <c r="U21" s="705"/>
      <c r="V21" s="705"/>
      <c r="W21" s="705"/>
      <c r="X21" s="705"/>
      <c r="Y21" s="705"/>
      <c r="Z21" s="705"/>
      <c r="AA21" s="721"/>
    </row>
    <row r="22" spans="1:27" ht="12.6" thickBot="1">
      <c r="A22" s="436">
        <v>1.5</v>
      </c>
      <c r="B22" s="435" t="s">
        <v>649</v>
      </c>
      <c r="C22" s="732"/>
      <c r="D22" s="733"/>
      <c r="E22" s="733"/>
      <c r="F22" s="733"/>
      <c r="G22" s="733"/>
      <c r="H22" s="733"/>
      <c r="I22" s="733"/>
      <c r="J22" s="733"/>
      <c r="K22" s="733"/>
      <c r="L22" s="733"/>
      <c r="M22" s="733"/>
      <c r="N22" s="733"/>
      <c r="O22" s="733"/>
      <c r="P22" s="733"/>
      <c r="Q22" s="733"/>
      <c r="R22" s="733"/>
      <c r="S22" s="733"/>
      <c r="T22" s="733"/>
      <c r="U22" s="733"/>
      <c r="V22" s="733"/>
      <c r="W22" s="733"/>
      <c r="X22" s="733"/>
      <c r="Y22" s="733"/>
      <c r="Z22" s="733"/>
      <c r="AA22" s="73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V72"/>
  <sheetViews>
    <sheetView topLeftCell="A2" zoomScale="80" zoomScaleNormal="80" workbookViewId="0">
      <selection activeCell="H2" sqref="C1:H1048576"/>
    </sheetView>
  </sheetViews>
  <sheetFormatPr defaultRowHeight="14.4"/>
  <cols>
    <col min="1" max="1" width="8.77734375" style="374"/>
    <col min="2" max="2" width="69.21875" style="348" customWidth="1"/>
    <col min="3" max="3" width="15.77734375" customWidth="1"/>
    <col min="4" max="4" width="14.44140625" customWidth="1"/>
    <col min="5" max="5" width="16.5546875" customWidth="1"/>
    <col min="6" max="6" width="15.5546875" customWidth="1"/>
    <col min="7" max="7" width="16.44140625" customWidth="1"/>
    <col min="8" max="8" width="18.109375" customWidth="1"/>
    <col min="10" max="12" width="15.33203125" customWidth="1"/>
  </cols>
  <sheetData>
    <row r="1" spans="1:22">
      <c r="A1" s="12" t="s">
        <v>97</v>
      </c>
      <c r="B1" s="230" t="str">
        <f>Info!C2</f>
        <v>სს სილქ ბანკი</v>
      </c>
      <c r="C1" s="11"/>
      <c r="D1" s="1"/>
      <c r="E1" s="1"/>
      <c r="F1" s="1"/>
      <c r="G1" s="1"/>
    </row>
    <row r="2" spans="1:22">
      <c r="A2" s="12" t="s">
        <v>98</v>
      </c>
      <c r="B2" s="605">
        <f>'1. key ratios'!B2</f>
        <v>46022</v>
      </c>
      <c r="C2" s="11"/>
      <c r="D2" s="1"/>
      <c r="E2" s="1"/>
      <c r="F2" s="1"/>
      <c r="G2" s="1"/>
    </row>
    <row r="3" spans="1:22">
      <c r="A3" s="12"/>
      <c r="B3" s="11"/>
      <c r="C3" s="11"/>
      <c r="D3" s="1"/>
      <c r="E3" s="1"/>
      <c r="F3" s="1"/>
      <c r="G3" s="1"/>
    </row>
    <row r="4" spans="1:22" ht="21" customHeight="1">
      <c r="A4" s="769" t="s">
        <v>25</v>
      </c>
      <c r="B4" s="770" t="s">
        <v>696</v>
      </c>
      <c r="C4" s="772" t="s">
        <v>103</v>
      </c>
      <c r="D4" s="772"/>
      <c r="E4" s="772"/>
      <c r="F4" s="772" t="s">
        <v>104</v>
      </c>
      <c r="G4" s="772"/>
      <c r="H4" s="773"/>
    </row>
    <row r="5" spans="1:22" ht="21" customHeight="1">
      <c r="A5" s="769"/>
      <c r="B5" s="771"/>
      <c r="C5" s="322" t="s">
        <v>26</v>
      </c>
      <c r="D5" s="322" t="s">
        <v>77</v>
      </c>
      <c r="E5" s="322" t="s">
        <v>66</v>
      </c>
      <c r="F5" s="322" t="s">
        <v>26</v>
      </c>
      <c r="G5" s="322" t="s">
        <v>77</v>
      </c>
      <c r="H5" s="322" t="s">
        <v>66</v>
      </c>
    </row>
    <row r="6" spans="1:22" ht="26.55" customHeight="1">
      <c r="A6" s="769"/>
      <c r="B6" s="323" t="s">
        <v>84</v>
      </c>
      <c r="C6" s="774"/>
      <c r="D6" s="775"/>
      <c r="E6" s="775"/>
      <c r="F6" s="775"/>
      <c r="G6" s="775"/>
      <c r="H6" s="776"/>
    </row>
    <row r="7" spans="1:22" ht="22.95" customHeight="1">
      <c r="A7" s="363">
        <v>1</v>
      </c>
      <c r="B7" s="324" t="s">
        <v>810</v>
      </c>
      <c r="C7" s="615">
        <f>SUM(C8:C10)</f>
        <v>21959801.54999999</v>
      </c>
      <c r="D7" s="615">
        <f>SUM(D8:D10)</f>
        <v>21097565.750000011</v>
      </c>
      <c r="E7" s="616">
        <f>C7+D7</f>
        <v>43057367.299999997</v>
      </c>
      <c r="F7" s="615">
        <f>SUM(F8:F10)</f>
        <v>11897985.689672265</v>
      </c>
      <c r="G7" s="615">
        <f>SUM(G8:G10)</f>
        <v>20864163.719999962</v>
      </c>
      <c r="H7" s="616">
        <f>F7+G7</f>
        <v>32762149.409672227</v>
      </c>
      <c r="Q7" s="745"/>
      <c r="R7" s="745"/>
      <c r="S7" s="745"/>
      <c r="T7" s="745"/>
      <c r="U7" s="745"/>
      <c r="V7" s="745"/>
    </row>
    <row r="8" spans="1:22">
      <c r="A8" s="363">
        <v>1.1000000000000001</v>
      </c>
      <c r="B8" s="325" t="s">
        <v>85</v>
      </c>
      <c r="C8" s="615">
        <v>2142819.7300000051</v>
      </c>
      <c r="D8" s="615">
        <v>1220360.2299999986</v>
      </c>
      <c r="E8" s="616">
        <f t="shared" ref="E8:E36" si="0">C8+D8</f>
        <v>3363179.9600000037</v>
      </c>
      <c r="F8" s="615">
        <v>1427946.3999999948</v>
      </c>
      <c r="G8" s="615">
        <v>1633740.0399999991</v>
      </c>
      <c r="H8" s="616">
        <f t="shared" ref="H8:H36" si="1">F8+G8</f>
        <v>3061686.4399999939</v>
      </c>
      <c r="Q8" s="745"/>
      <c r="R8" s="745"/>
      <c r="S8" s="745"/>
      <c r="T8" s="745"/>
      <c r="U8" s="745"/>
      <c r="V8" s="745"/>
    </row>
    <row r="9" spans="1:22">
      <c r="A9" s="363">
        <v>1.2</v>
      </c>
      <c r="B9" s="325" t="s">
        <v>86</v>
      </c>
      <c r="C9" s="615">
        <v>752439.76999998093</v>
      </c>
      <c r="D9" s="615">
        <v>2335682.0499999989</v>
      </c>
      <c r="E9" s="616">
        <f t="shared" si="0"/>
        <v>3088121.8199999798</v>
      </c>
      <c r="F9" s="615">
        <v>0</v>
      </c>
      <c r="G9" s="615">
        <v>2957265.9000000004</v>
      </c>
      <c r="H9" s="616">
        <f t="shared" si="1"/>
        <v>2957265.9000000004</v>
      </c>
      <c r="Q9" s="745"/>
      <c r="R9" s="745"/>
      <c r="S9" s="745"/>
      <c r="T9" s="745"/>
      <c r="U9" s="745"/>
      <c r="V9" s="745"/>
    </row>
    <row r="10" spans="1:22">
      <c r="A10" s="363">
        <v>1.3</v>
      </c>
      <c r="B10" s="325" t="s">
        <v>87</v>
      </c>
      <c r="C10" s="615">
        <v>19064542.050000004</v>
      </c>
      <c r="D10" s="615">
        <v>17541523.470000014</v>
      </c>
      <c r="E10" s="616">
        <f t="shared" si="0"/>
        <v>36606065.520000018</v>
      </c>
      <c r="F10" s="615">
        <v>10470039.28967227</v>
      </c>
      <c r="G10" s="615">
        <v>16273157.779999962</v>
      </c>
      <c r="H10" s="616">
        <f t="shared" si="1"/>
        <v>26743197.069672234</v>
      </c>
      <c r="Q10" s="745"/>
      <c r="R10" s="745"/>
      <c r="S10" s="745"/>
      <c r="T10" s="745"/>
      <c r="U10" s="745"/>
      <c r="V10" s="745"/>
    </row>
    <row r="11" spans="1:22">
      <c r="A11" s="363">
        <v>2</v>
      </c>
      <c r="B11" s="326" t="s">
        <v>697</v>
      </c>
      <c r="C11" s="615">
        <v>233104.89982912201</v>
      </c>
      <c r="D11" s="615">
        <v>0</v>
      </c>
      <c r="E11" s="616">
        <f t="shared" si="0"/>
        <v>233104.89982912201</v>
      </c>
      <c r="F11" s="615">
        <v>87220.144647192981</v>
      </c>
      <c r="G11" s="615">
        <v>0</v>
      </c>
      <c r="H11" s="616">
        <f t="shared" si="1"/>
        <v>87220.144647192981</v>
      </c>
      <c r="Q11" s="745"/>
      <c r="R11" s="745"/>
      <c r="S11" s="745"/>
      <c r="T11" s="745"/>
      <c r="U11" s="745"/>
      <c r="V11" s="745"/>
    </row>
    <row r="12" spans="1:22">
      <c r="A12" s="363">
        <v>2.1</v>
      </c>
      <c r="B12" s="327" t="s">
        <v>698</v>
      </c>
      <c r="C12" s="615">
        <v>233104.89982912201</v>
      </c>
      <c r="D12" s="615">
        <v>0</v>
      </c>
      <c r="E12" s="616">
        <f t="shared" si="0"/>
        <v>233104.89982912201</v>
      </c>
      <c r="F12" s="615">
        <v>87220.144647192981</v>
      </c>
      <c r="G12" s="615">
        <v>0</v>
      </c>
      <c r="H12" s="616">
        <f t="shared" si="1"/>
        <v>87220.144647192981</v>
      </c>
      <c r="Q12" s="745"/>
      <c r="R12" s="745"/>
      <c r="S12" s="745"/>
      <c r="T12" s="745"/>
      <c r="U12" s="745"/>
      <c r="V12" s="745"/>
    </row>
    <row r="13" spans="1:22" ht="26.55" customHeight="1">
      <c r="A13" s="363">
        <v>3</v>
      </c>
      <c r="B13" s="328" t="s">
        <v>699</v>
      </c>
      <c r="C13" s="615"/>
      <c r="D13" s="615"/>
      <c r="E13" s="616">
        <f t="shared" si="0"/>
        <v>0</v>
      </c>
      <c r="F13" s="615"/>
      <c r="G13" s="615"/>
      <c r="H13" s="616">
        <f t="shared" si="1"/>
        <v>0</v>
      </c>
      <c r="Q13" s="745"/>
      <c r="R13" s="745"/>
      <c r="S13" s="745"/>
      <c r="T13" s="745"/>
      <c r="U13" s="745"/>
      <c r="V13" s="745"/>
    </row>
    <row r="14" spans="1:22" ht="26.55" customHeight="1">
      <c r="A14" s="363">
        <v>4</v>
      </c>
      <c r="B14" s="329" t="s">
        <v>700</v>
      </c>
      <c r="C14" s="615"/>
      <c r="D14" s="615"/>
      <c r="E14" s="616">
        <f t="shared" si="0"/>
        <v>0</v>
      </c>
      <c r="F14" s="615"/>
      <c r="G14" s="615"/>
      <c r="H14" s="616">
        <f t="shared" si="1"/>
        <v>0</v>
      </c>
      <c r="Q14" s="745"/>
      <c r="R14" s="745"/>
      <c r="S14" s="745"/>
      <c r="T14" s="745"/>
      <c r="U14" s="745"/>
      <c r="V14" s="745"/>
    </row>
    <row r="15" spans="1:22" ht="24.45" customHeight="1">
      <c r="A15" s="363">
        <v>5</v>
      </c>
      <c r="B15" s="329" t="s">
        <v>701</v>
      </c>
      <c r="C15" s="617">
        <f>SUM(C16:C18)</f>
        <v>20000</v>
      </c>
      <c r="D15" s="617">
        <f>SUM(D16:D18)</f>
        <v>0</v>
      </c>
      <c r="E15" s="618">
        <f t="shared" si="0"/>
        <v>20000</v>
      </c>
      <c r="F15" s="617">
        <f>SUM(F16:F18)</f>
        <v>20000</v>
      </c>
      <c r="G15" s="617">
        <f>SUM(G16:G18)</f>
        <v>0</v>
      </c>
      <c r="H15" s="618">
        <f t="shared" si="1"/>
        <v>20000</v>
      </c>
      <c r="Q15" s="745"/>
      <c r="R15" s="745"/>
      <c r="S15" s="745"/>
      <c r="T15" s="745"/>
      <c r="U15" s="745"/>
      <c r="V15" s="745"/>
    </row>
    <row r="16" spans="1:22">
      <c r="A16" s="363">
        <v>5.0999999999999996</v>
      </c>
      <c r="B16" s="330" t="s">
        <v>702</v>
      </c>
      <c r="C16" s="619">
        <v>20000</v>
      </c>
      <c r="D16" s="615"/>
      <c r="E16" s="616">
        <f t="shared" si="0"/>
        <v>20000</v>
      </c>
      <c r="F16" s="615">
        <v>20000</v>
      </c>
      <c r="G16" s="615"/>
      <c r="H16" s="616">
        <f t="shared" si="1"/>
        <v>20000</v>
      </c>
      <c r="Q16" s="745"/>
      <c r="R16" s="745"/>
      <c r="S16" s="745"/>
      <c r="T16" s="745"/>
      <c r="U16" s="745"/>
      <c r="V16" s="745"/>
    </row>
    <row r="17" spans="1:22">
      <c r="A17" s="363">
        <v>5.2</v>
      </c>
      <c r="B17" s="330" t="s">
        <v>537</v>
      </c>
      <c r="C17" s="615"/>
      <c r="D17" s="615"/>
      <c r="E17" s="616">
        <f t="shared" si="0"/>
        <v>0</v>
      </c>
      <c r="F17" s="615"/>
      <c r="G17" s="615"/>
      <c r="H17" s="616">
        <f t="shared" si="1"/>
        <v>0</v>
      </c>
      <c r="Q17" s="745"/>
      <c r="R17" s="745"/>
      <c r="S17" s="745"/>
      <c r="T17" s="745"/>
      <c r="U17" s="745"/>
      <c r="V17" s="745"/>
    </row>
    <row r="18" spans="1:22">
      <c r="A18" s="363">
        <v>5.3</v>
      </c>
      <c r="B18" s="330" t="s">
        <v>703</v>
      </c>
      <c r="C18" s="615"/>
      <c r="D18" s="615"/>
      <c r="E18" s="616">
        <f t="shared" si="0"/>
        <v>0</v>
      </c>
      <c r="F18" s="615"/>
      <c r="G18" s="615"/>
      <c r="H18" s="616">
        <f t="shared" si="1"/>
        <v>0</v>
      </c>
      <c r="Q18" s="745"/>
      <c r="R18" s="745"/>
      <c r="S18" s="745"/>
      <c r="T18" s="745"/>
      <c r="U18" s="745"/>
      <c r="V18" s="745"/>
    </row>
    <row r="19" spans="1:22">
      <c r="A19" s="363">
        <v>6</v>
      </c>
      <c r="B19" s="328" t="s">
        <v>704</v>
      </c>
      <c r="C19" s="615">
        <f>SUM(C20:C21)</f>
        <v>119059931.83590621</v>
      </c>
      <c r="D19" s="615">
        <f>SUM(D20:D21)</f>
        <v>18225686.794557031</v>
      </c>
      <c r="E19" s="616">
        <f t="shared" si="0"/>
        <v>137285618.63046324</v>
      </c>
      <c r="F19" s="615">
        <f>SUM(F20:F21)</f>
        <v>101941320.88243684</v>
      </c>
      <c r="G19" s="615">
        <f>SUM(G20:G21)</f>
        <v>47994109.118050627</v>
      </c>
      <c r="H19" s="616">
        <f t="shared" si="1"/>
        <v>149935430.00048748</v>
      </c>
      <c r="Q19" s="745"/>
      <c r="R19" s="745"/>
      <c r="S19" s="745"/>
      <c r="T19" s="745"/>
      <c r="U19" s="745"/>
      <c r="V19" s="745"/>
    </row>
    <row r="20" spans="1:22">
      <c r="A20" s="363">
        <v>6.1</v>
      </c>
      <c r="B20" s="330" t="s">
        <v>537</v>
      </c>
      <c r="C20" s="615">
        <v>17318833.339297052</v>
      </c>
      <c r="D20" s="615">
        <v>0</v>
      </c>
      <c r="E20" s="616">
        <f t="shared" si="0"/>
        <v>17318833.339297052</v>
      </c>
      <c r="F20" s="615">
        <v>24462580.824963637</v>
      </c>
      <c r="G20" s="615">
        <v>0</v>
      </c>
      <c r="H20" s="616">
        <f t="shared" si="1"/>
        <v>24462580.824963637</v>
      </c>
      <c r="Q20" s="745"/>
      <c r="R20" s="745"/>
      <c r="S20" s="745"/>
      <c r="T20" s="745"/>
      <c r="U20" s="745"/>
      <c r="V20" s="745"/>
    </row>
    <row r="21" spans="1:22">
      <c r="A21" s="363">
        <v>6.2</v>
      </c>
      <c r="B21" s="330" t="s">
        <v>703</v>
      </c>
      <c r="C21" s="615">
        <v>101741098.49660915</v>
      </c>
      <c r="D21" s="615">
        <v>18225686.794557031</v>
      </c>
      <c r="E21" s="616">
        <f t="shared" si="0"/>
        <v>119966785.29116619</v>
      </c>
      <c r="F21" s="615">
        <v>77478740.057473212</v>
      </c>
      <c r="G21" s="615">
        <v>47994109.118050627</v>
      </c>
      <c r="H21" s="616">
        <f t="shared" si="1"/>
        <v>125472849.17552385</v>
      </c>
      <c r="Q21" s="745"/>
      <c r="R21" s="745"/>
      <c r="S21" s="745"/>
      <c r="T21" s="745"/>
      <c r="U21" s="745"/>
      <c r="V21" s="745"/>
    </row>
    <row r="22" spans="1:22">
      <c r="A22" s="363">
        <v>7</v>
      </c>
      <c r="B22" s="331" t="s">
        <v>705</v>
      </c>
      <c r="C22" s="615"/>
      <c r="D22" s="615"/>
      <c r="E22" s="616">
        <f t="shared" si="0"/>
        <v>0</v>
      </c>
      <c r="F22" s="615"/>
      <c r="G22" s="615"/>
      <c r="H22" s="616">
        <f t="shared" si="1"/>
        <v>0</v>
      </c>
      <c r="Q22" s="745"/>
      <c r="R22" s="745"/>
      <c r="S22" s="745"/>
      <c r="T22" s="745"/>
      <c r="U22" s="745"/>
      <c r="V22" s="745"/>
    </row>
    <row r="23" spans="1:22">
      <c r="A23" s="363">
        <v>8</v>
      </c>
      <c r="B23" s="332" t="s">
        <v>706</v>
      </c>
      <c r="C23" s="615">
        <v>3310642.3411031798</v>
      </c>
      <c r="D23" s="615">
        <v>0</v>
      </c>
      <c r="E23" s="616">
        <f t="shared" si="0"/>
        <v>3310642.3411031798</v>
      </c>
      <c r="F23" s="615">
        <v>3453369.6819063118</v>
      </c>
      <c r="G23" s="615"/>
      <c r="H23" s="616">
        <f t="shared" si="1"/>
        <v>3453369.6819063118</v>
      </c>
      <c r="Q23" s="745"/>
      <c r="R23" s="745"/>
      <c r="S23" s="745"/>
      <c r="T23" s="745"/>
      <c r="U23" s="745"/>
      <c r="V23" s="745"/>
    </row>
    <row r="24" spans="1:22">
      <c r="A24" s="363">
        <v>9</v>
      </c>
      <c r="B24" s="329" t="s">
        <v>707</v>
      </c>
      <c r="C24" s="615">
        <f>SUM(C25:C26)</f>
        <v>17418769.6447763</v>
      </c>
      <c r="D24" s="615">
        <f>SUM(D25:D26)</f>
        <v>0</v>
      </c>
      <c r="E24" s="616">
        <f t="shared" si="0"/>
        <v>17418769.6447763</v>
      </c>
      <c r="F24" s="615">
        <f>SUM(F25:F26)</f>
        <v>18260220.051328886</v>
      </c>
      <c r="G24" s="615">
        <f>SUM(G25:G26)</f>
        <v>0</v>
      </c>
      <c r="H24" s="616">
        <f t="shared" si="1"/>
        <v>18260220.051328886</v>
      </c>
      <c r="Q24" s="745"/>
      <c r="R24" s="745"/>
      <c r="S24" s="745"/>
      <c r="T24" s="745"/>
      <c r="U24" s="745"/>
      <c r="V24" s="745"/>
    </row>
    <row r="25" spans="1:22">
      <c r="A25" s="363">
        <v>9.1</v>
      </c>
      <c r="B25" s="333" t="s">
        <v>708</v>
      </c>
      <c r="C25" s="615">
        <v>17418769.6447763</v>
      </c>
      <c r="D25" s="615"/>
      <c r="E25" s="616">
        <f t="shared" si="0"/>
        <v>17418769.6447763</v>
      </c>
      <c r="F25" s="615">
        <v>18260220.051328886</v>
      </c>
      <c r="G25" s="615"/>
      <c r="H25" s="616">
        <f t="shared" si="1"/>
        <v>18260220.051328886</v>
      </c>
      <c r="Q25" s="745"/>
      <c r="R25" s="745"/>
      <c r="S25" s="745"/>
      <c r="T25" s="745"/>
      <c r="U25" s="745"/>
      <c r="V25" s="745"/>
    </row>
    <row r="26" spans="1:22">
      <c r="A26" s="363">
        <v>9.1999999999999993</v>
      </c>
      <c r="B26" s="333" t="s">
        <v>709</v>
      </c>
      <c r="C26" s="615"/>
      <c r="D26" s="615"/>
      <c r="E26" s="616">
        <f t="shared" si="0"/>
        <v>0</v>
      </c>
      <c r="F26" s="615"/>
      <c r="G26" s="615"/>
      <c r="H26" s="616">
        <f t="shared" si="1"/>
        <v>0</v>
      </c>
      <c r="Q26" s="745"/>
      <c r="R26" s="745"/>
      <c r="S26" s="745"/>
      <c r="T26" s="745"/>
      <c r="U26" s="745"/>
      <c r="V26" s="745"/>
    </row>
    <row r="27" spans="1:22">
      <c r="A27" s="363">
        <v>10</v>
      </c>
      <c r="B27" s="329" t="s">
        <v>36</v>
      </c>
      <c r="C27" s="615">
        <f>SUM(C28:C29)</f>
        <v>11550286.32</v>
      </c>
      <c r="D27" s="615">
        <f>SUM(D28:D29)</f>
        <v>0</v>
      </c>
      <c r="E27" s="616">
        <f t="shared" si="0"/>
        <v>11550286.32</v>
      </c>
      <c r="F27" s="615">
        <f>SUM(F28:F29)</f>
        <v>1802685.9099999992</v>
      </c>
      <c r="G27" s="615">
        <f>SUM(G28:G29)</f>
        <v>0</v>
      </c>
      <c r="H27" s="616">
        <f t="shared" si="1"/>
        <v>1802685.9099999992</v>
      </c>
      <c r="Q27" s="745"/>
      <c r="R27" s="745"/>
      <c r="S27" s="745"/>
      <c r="T27" s="745"/>
      <c r="U27" s="745"/>
      <c r="V27" s="745"/>
    </row>
    <row r="28" spans="1:22">
      <c r="A28" s="363">
        <v>10.1</v>
      </c>
      <c r="B28" s="333" t="s">
        <v>710</v>
      </c>
      <c r="C28" s="615"/>
      <c r="D28" s="615"/>
      <c r="E28" s="616">
        <f t="shared" si="0"/>
        <v>0</v>
      </c>
      <c r="F28" s="615"/>
      <c r="G28" s="615"/>
      <c r="H28" s="616">
        <f t="shared" si="1"/>
        <v>0</v>
      </c>
      <c r="Q28" s="745"/>
      <c r="R28" s="745"/>
      <c r="S28" s="745"/>
      <c r="T28" s="745"/>
      <c r="U28" s="745"/>
      <c r="V28" s="745"/>
    </row>
    <row r="29" spans="1:22">
      <c r="A29" s="363">
        <v>10.199999999999999</v>
      </c>
      <c r="B29" s="333" t="s">
        <v>711</v>
      </c>
      <c r="C29" s="615">
        <v>11550286.32</v>
      </c>
      <c r="D29" s="615"/>
      <c r="E29" s="616">
        <f t="shared" si="0"/>
        <v>11550286.32</v>
      </c>
      <c r="F29" s="615">
        <v>1802685.9099999992</v>
      </c>
      <c r="G29" s="615"/>
      <c r="H29" s="616">
        <f t="shared" si="1"/>
        <v>1802685.9099999992</v>
      </c>
      <c r="Q29" s="745"/>
      <c r="R29" s="745"/>
      <c r="S29" s="745"/>
      <c r="T29" s="745"/>
      <c r="U29" s="745"/>
      <c r="V29" s="745"/>
    </row>
    <row r="30" spans="1:22">
      <c r="A30" s="363">
        <v>11</v>
      </c>
      <c r="B30" s="329" t="s">
        <v>712</v>
      </c>
      <c r="C30" s="615">
        <f>SUM(C31:C32)</f>
        <v>2918433.1704635108</v>
      </c>
      <c r="D30" s="615">
        <f>SUM(D31:D32)</f>
        <v>0</v>
      </c>
      <c r="E30" s="616">
        <f t="shared" si="0"/>
        <v>2918433.1704635108</v>
      </c>
      <c r="F30" s="615">
        <f>SUM(F31:F32)</f>
        <v>1271692.1704635108</v>
      </c>
      <c r="G30" s="615">
        <f>SUM(G31:G32)</f>
        <v>0</v>
      </c>
      <c r="H30" s="616">
        <f t="shared" si="1"/>
        <v>1271692.1704635108</v>
      </c>
      <c r="Q30" s="745"/>
      <c r="R30" s="745"/>
      <c r="S30" s="745"/>
      <c r="T30" s="745"/>
      <c r="U30" s="745"/>
      <c r="V30" s="745"/>
    </row>
    <row r="31" spans="1:22">
      <c r="A31" s="363">
        <v>11.1</v>
      </c>
      <c r="B31" s="333" t="s">
        <v>713</v>
      </c>
      <c r="C31" s="615">
        <v>45248.5</v>
      </c>
      <c r="D31" s="615"/>
      <c r="E31" s="616">
        <f t="shared" si="0"/>
        <v>45248.5</v>
      </c>
      <c r="F31" s="615">
        <v>45248.5</v>
      </c>
      <c r="G31" s="615"/>
      <c r="H31" s="616">
        <f t="shared" si="1"/>
        <v>45248.5</v>
      </c>
      <c r="Q31" s="745"/>
      <c r="R31" s="745"/>
      <c r="S31" s="745"/>
      <c r="T31" s="745"/>
      <c r="U31" s="745"/>
      <c r="V31" s="745"/>
    </row>
    <row r="32" spans="1:22">
      <c r="A32" s="363">
        <v>11.2</v>
      </c>
      <c r="B32" s="333" t="s">
        <v>714</v>
      </c>
      <c r="C32" s="615">
        <v>2873184.6704635108</v>
      </c>
      <c r="D32" s="615"/>
      <c r="E32" s="616">
        <f t="shared" si="0"/>
        <v>2873184.6704635108</v>
      </c>
      <c r="F32" s="615">
        <v>1226443.6704635108</v>
      </c>
      <c r="G32" s="615"/>
      <c r="H32" s="616">
        <f t="shared" si="1"/>
        <v>1226443.6704635108</v>
      </c>
      <c r="Q32" s="745"/>
      <c r="R32" s="745"/>
      <c r="S32" s="745"/>
      <c r="T32" s="745"/>
      <c r="U32" s="745"/>
      <c r="V32" s="745"/>
    </row>
    <row r="33" spans="1:22">
      <c r="A33" s="363">
        <v>13</v>
      </c>
      <c r="B33" s="329" t="s">
        <v>88</v>
      </c>
      <c r="C33" s="615">
        <v>3153094.7699999996</v>
      </c>
      <c r="D33" s="615">
        <v>49573.840000000004</v>
      </c>
      <c r="E33" s="616">
        <f t="shared" si="0"/>
        <v>3202668.6099999994</v>
      </c>
      <c r="F33" s="615">
        <v>15342248.185490001</v>
      </c>
      <c r="G33" s="615">
        <v>107023.74000000002</v>
      </c>
      <c r="H33" s="616">
        <f t="shared" si="1"/>
        <v>15449271.925490001</v>
      </c>
      <c r="Q33" s="745"/>
      <c r="R33" s="745"/>
      <c r="S33" s="745"/>
      <c r="T33" s="745"/>
      <c r="U33" s="745"/>
      <c r="V33" s="745"/>
    </row>
    <row r="34" spans="1:22">
      <c r="A34" s="363">
        <v>13.1</v>
      </c>
      <c r="B34" s="334" t="s">
        <v>715</v>
      </c>
      <c r="C34" s="615"/>
      <c r="D34" s="615"/>
      <c r="E34" s="616">
        <f t="shared" si="0"/>
        <v>0</v>
      </c>
      <c r="F34" s="615"/>
      <c r="G34" s="615"/>
      <c r="H34" s="616">
        <f t="shared" si="1"/>
        <v>0</v>
      </c>
      <c r="Q34" s="745"/>
      <c r="R34" s="745"/>
      <c r="S34" s="745"/>
      <c r="T34" s="745"/>
      <c r="U34" s="745"/>
      <c r="V34" s="745"/>
    </row>
    <row r="35" spans="1:22">
      <c r="A35" s="363">
        <v>13.2</v>
      </c>
      <c r="B35" s="334" t="s">
        <v>716</v>
      </c>
      <c r="C35" s="615"/>
      <c r="D35" s="615"/>
      <c r="E35" s="616">
        <f t="shared" si="0"/>
        <v>0</v>
      </c>
      <c r="F35" s="615"/>
      <c r="G35" s="615"/>
      <c r="H35" s="616">
        <f t="shared" si="1"/>
        <v>0</v>
      </c>
      <c r="Q35" s="745"/>
      <c r="R35" s="745"/>
      <c r="S35" s="745"/>
      <c r="T35" s="745"/>
      <c r="U35" s="745"/>
      <c r="V35" s="745"/>
    </row>
    <row r="36" spans="1:22">
      <c r="A36" s="363">
        <v>14</v>
      </c>
      <c r="B36" s="335" t="s">
        <v>717</v>
      </c>
      <c r="C36" s="615">
        <f>SUM(C7,C11,C13,C14,C15,C19,C22,C23,C24,C27,C30,C33)</f>
        <v>179624064.5320783</v>
      </c>
      <c r="D36" s="615">
        <f>SUM(D7,D11,D13,D14,D15,D19,D22,D23,D24,D27,D30,D33)</f>
        <v>39372826.384557046</v>
      </c>
      <c r="E36" s="616">
        <f t="shared" si="0"/>
        <v>218996890.91663533</v>
      </c>
      <c r="F36" s="615">
        <f>SUM(F7,F11,F13,F14,F15,F19,F22,F23,F24,F27,F30,F33)</f>
        <v>154076742.71594501</v>
      </c>
      <c r="G36" s="615">
        <f>SUM(G7,G11,G13,G14,G15,G19,G22,G23,G24,G27,G30,G33)</f>
        <v>68965296.578050584</v>
      </c>
      <c r="H36" s="616">
        <f t="shared" si="1"/>
        <v>223042039.29399559</v>
      </c>
      <c r="Q36" s="745"/>
      <c r="R36" s="745"/>
      <c r="S36" s="745"/>
      <c r="T36" s="745"/>
      <c r="U36" s="745"/>
      <c r="V36" s="745"/>
    </row>
    <row r="37" spans="1:22" ht="22.5" customHeight="1">
      <c r="A37" s="363"/>
      <c r="B37" s="336" t="s">
        <v>93</v>
      </c>
      <c r="C37" s="763"/>
      <c r="D37" s="764"/>
      <c r="E37" s="764"/>
      <c r="F37" s="764"/>
      <c r="G37" s="764"/>
      <c r="H37" s="765"/>
      <c r="Q37" s="745"/>
      <c r="R37" s="745"/>
      <c r="S37" s="745"/>
      <c r="T37" s="745"/>
      <c r="U37" s="745"/>
      <c r="V37" s="745"/>
    </row>
    <row r="38" spans="1:22">
      <c r="A38" s="363">
        <v>15</v>
      </c>
      <c r="B38" s="337" t="s">
        <v>718</v>
      </c>
      <c r="C38" s="620"/>
      <c r="D38" s="620"/>
      <c r="E38" s="621">
        <f>C38+D38</f>
        <v>0</v>
      </c>
      <c r="F38" s="620"/>
      <c r="G38" s="620">
        <f>G39</f>
        <v>241256.85203463197</v>
      </c>
      <c r="H38" s="621">
        <f>F38+G38</f>
        <v>241256.85203463197</v>
      </c>
      <c r="Q38" s="745"/>
      <c r="R38" s="745"/>
      <c r="S38" s="745"/>
      <c r="T38" s="745"/>
      <c r="U38" s="745"/>
      <c r="V38" s="745"/>
    </row>
    <row r="39" spans="1:22">
      <c r="A39" s="363">
        <v>15.1</v>
      </c>
      <c r="B39" s="338" t="s">
        <v>698</v>
      </c>
      <c r="C39" s="620">
        <v>0</v>
      </c>
      <c r="D39" s="620">
        <v>0</v>
      </c>
      <c r="E39" s="621">
        <v>0</v>
      </c>
      <c r="F39" s="620"/>
      <c r="G39" s="620">
        <v>241256.85203463197</v>
      </c>
      <c r="H39" s="621">
        <f t="shared" ref="H39:H53" si="2">F39+G39</f>
        <v>241256.85203463197</v>
      </c>
      <c r="Q39" s="745"/>
      <c r="R39" s="745"/>
      <c r="S39" s="745"/>
      <c r="T39" s="745"/>
      <c r="U39" s="745"/>
      <c r="V39" s="745"/>
    </row>
    <row r="40" spans="1:22" ht="24" customHeight="1">
      <c r="A40" s="363">
        <v>16</v>
      </c>
      <c r="B40" s="331" t="s">
        <v>719</v>
      </c>
      <c r="C40" s="620"/>
      <c r="D40" s="620"/>
      <c r="E40" s="621">
        <f t="shared" ref="E40:E53" si="3">C40+D40</f>
        <v>0</v>
      </c>
      <c r="F40" s="620"/>
      <c r="G40" s="620"/>
      <c r="H40" s="621">
        <f t="shared" si="2"/>
        <v>0</v>
      </c>
      <c r="Q40" s="745"/>
      <c r="R40" s="745"/>
      <c r="S40" s="745"/>
      <c r="T40" s="745"/>
      <c r="U40" s="745"/>
      <c r="V40" s="745"/>
    </row>
    <row r="41" spans="1:22">
      <c r="A41" s="363">
        <v>17</v>
      </c>
      <c r="B41" s="331" t="s">
        <v>720</v>
      </c>
      <c r="C41" s="620">
        <f>SUM(C42:C45)</f>
        <v>119192025.38769886</v>
      </c>
      <c r="D41" s="620">
        <f>SUM(D42:D45)</f>
        <v>22928277.786273744</v>
      </c>
      <c r="E41" s="621">
        <f t="shared" si="3"/>
        <v>142120303.17397261</v>
      </c>
      <c r="F41" s="620">
        <f>SUM(F42:F45)</f>
        <v>126951389.29027124</v>
      </c>
      <c r="G41" s="620">
        <f>SUM(G42:G45)</f>
        <v>30201255.482420493</v>
      </c>
      <c r="H41" s="621">
        <f t="shared" si="2"/>
        <v>157152644.77269173</v>
      </c>
      <c r="Q41" s="745"/>
      <c r="R41" s="745"/>
      <c r="S41" s="745"/>
      <c r="T41" s="745"/>
      <c r="U41" s="745"/>
      <c r="V41" s="745"/>
    </row>
    <row r="42" spans="1:22">
      <c r="A42" s="363">
        <v>17.100000000000001</v>
      </c>
      <c r="B42" s="339" t="s">
        <v>721</v>
      </c>
      <c r="C42" s="620">
        <v>119184671.56878987</v>
      </c>
      <c r="D42" s="620">
        <v>22425891.269999921</v>
      </c>
      <c r="E42" s="621">
        <f t="shared" si="3"/>
        <v>141610562.83878979</v>
      </c>
      <c r="F42" s="620">
        <v>122801724.36126456</v>
      </c>
      <c r="G42" s="620">
        <v>29210729.340000004</v>
      </c>
      <c r="H42" s="621">
        <f t="shared" si="2"/>
        <v>152012453.70126456</v>
      </c>
      <c r="Q42" s="745"/>
      <c r="R42" s="745"/>
      <c r="S42" s="745"/>
      <c r="T42" s="745"/>
      <c r="U42" s="745"/>
      <c r="V42" s="745"/>
    </row>
    <row r="43" spans="1:22">
      <c r="A43" s="363">
        <v>17.2</v>
      </c>
      <c r="B43" s="340" t="s">
        <v>89</v>
      </c>
      <c r="C43" s="620">
        <v>0</v>
      </c>
      <c r="D43" s="620">
        <v>0</v>
      </c>
      <c r="E43" s="621">
        <f t="shared" si="3"/>
        <v>0</v>
      </c>
      <c r="F43" s="620">
        <v>4134224.6400000127</v>
      </c>
      <c r="G43" s="620">
        <v>0</v>
      </c>
      <c r="H43" s="621">
        <f t="shared" si="2"/>
        <v>4134224.6400000127</v>
      </c>
      <c r="Q43" s="745"/>
      <c r="R43" s="745"/>
      <c r="S43" s="745"/>
      <c r="T43" s="745"/>
      <c r="U43" s="745"/>
      <c r="V43" s="745"/>
    </row>
    <row r="44" spans="1:22">
      <c r="A44" s="363">
        <v>17.3</v>
      </c>
      <c r="B44" s="339" t="s">
        <v>722</v>
      </c>
      <c r="C44" s="620"/>
      <c r="D44" s="620"/>
      <c r="E44" s="621">
        <f t="shared" si="3"/>
        <v>0</v>
      </c>
      <c r="F44" s="620"/>
      <c r="G44" s="620"/>
      <c r="H44" s="621">
        <f t="shared" si="2"/>
        <v>0</v>
      </c>
      <c r="Q44" s="745"/>
      <c r="R44" s="745"/>
      <c r="S44" s="745"/>
      <c r="T44" s="745"/>
      <c r="U44" s="745"/>
      <c r="V44" s="745"/>
    </row>
    <row r="45" spans="1:22">
      <c r="A45" s="363">
        <v>17.399999999999999</v>
      </c>
      <c r="B45" s="339" t="s">
        <v>723</v>
      </c>
      <c r="C45" s="620">
        <v>7353.8189089835223</v>
      </c>
      <c r="D45" s="620">
        <v>502386.51627382339</v>
      </c>
      <c r="E45" s="621">
        <f t="shared" si="3"/>
        <v>509740.33518280694</v>
      </c>
      <c r="F45" s="620">
        <v>15440.289006663528</v>
      </c>
      <c r="G45" s="620">
        <v>990526.14242049074</v>
      </c>
      <c r="H45" s="621">
        <f t="shared" si="2"/>
        <v>1005966.4314271542</v>
      </c>
      <c r="Q45" s="745"/>
      <c r="R45" s="745"/>
      <c r="S45" s="745"/>
      <c r="T45" s="745"/>
      <c r="U45" s="745"/>
      <c r="V45" s="745"/>
    </row>
    <row r="46" spans="1:22">
      <c r="A46" s="363">
        <v>18</v>
      </c>
      <c r="B46" s="329" t="s">
        <v>724</v>
      </c>
      <c r="C46" s="620">
        <v>94944.507308853426</v>
      </c>
      <c r="D46" s="620">
        <v>724.04198264749721</v>
      </c>
      <c r="E46" s="621">
        <f t="shared" si="3"/>
        <v>95668.549291500924</v>
      </c>
      <c r="F46" s="620">
        <v>63663.17877498021</v>
      </c>
      <c r="G46" s="620">
        <v>27103.754644928264</v>
      </c>
      <c r="H46" s="621">
        <f t="shared" si="2"/>
        <v>90766.93341990847</v>
      </c>
      <c r="Q46" s="745"/>
      <c r="R46" s="745"/>
      <c r="S46" s="745"/>
      <c r="T46" s="745"/>
      <c r="U46" s="745"/>
      <c r="V46" s="745"/>
    </row>
    <row r="47" spans="1:22">
      <c r="A47" s="363">
        <v>19</v>
      </c>
      <c r="B47" s="329" t="s">
        <v>725</v>
      </c>
      <c r="C47" s="620">
        <f>SUM(C48:C49)</f>
        <v>0</v>
      </c>
      <c r="D47" s="620">
        <f>SUM(D48:D49)</f>
        <v>0</v>
      </c>
      <c r="E47" s="621">
        <f t="shared" si="3"/>
        <v>0</v>
      </c>
      <c r="F47" s="620">
        <f>SUM(F48:F49)</f>
        <v>0</v>
      </c>
      <c r="G47" s="620">
        <f>SUM(G48:G49)</f>
        <v>0</v>
      </c>
      <c r="H47" s="621">
        <f t="shared" si="2"/>
        <v>0</v>
      </c>
      <c r="Q47" s="745"/>
      <c r="R47" s="745"/>
      <c r="S47" s="745"/>
      <c r="T47" s="745"/>
      <c r="U47" s="745"/>
      <c r="V47" s="745"/>
    </row>
    <row r="48" spans="1:22">
      <c r="A48" s="363">
        <v>19.100000000000001</v>
      </c>
      <c r="B48" s="341" t="s">
        <v>726</v>
      </c>
      <c r="C48" s="620"/>
      <c r="D48" s="620"/>
      <c r="E48" s="621">
        <f t="shared" si="3"/>
        <v>0</v>
      </c>
      <c r="F48" s="620"/>
      <c r="G48" s="620"/>
      <c r="H48" s="621">
        <f t="shared" si="2"/>
        <v>0</v>
      </c>
      <c r="Q48" s="745"/>
      <c r="R48" s="745"/>
      <c r="S48" s="745"/>
      <c r="T48" s="745"/>
      <c r="U48" s="745"/>
      <c r="V48" s="745"/>
    </row>
    <row r="49" spans="1:22">
      <c r="A49" s="363">
        <v>19.2</v>
      </c>
      <c r="B49" s="342" t="s">
        <v>727</v>
      </c>
      <c r="C49" s="620"/>
      <c r="D49" s="620"/>
      <c r="E49" s="621">
        <f t="shared" si="3"/>
        <v>0</v>
      </c>
      <c r="F49" s="620"/>
      <c r="G49" s="620"/>
      <c r="H49" s="621">
        <f t="shared" si="2"/>
        <v>0</v>
      </c>
      <c r="Q49" s="745"/>
      <c r="R49" s="745"/>
      <c r="S49" s="745"/>
      <c r="T49" s="745"/>
      <c r="U49" s="745"/>
      <c r="V49" s="745"/>
    </row>
    <row r="50" spans="1:22">
      <c r="A50" s="363">
        <v>20</v>
      </c>
      <c r="B50" s="343" t="s">
        <v>90</v>
      </c>
      <c r="C50" s="620">
        <v>13313576.300000001</v>
      </c>
      <c r="D50" s="620">
        <v>5559361.3972549206</v>
      </c>
      <c r="E50" s="621">
        <f t="shared" si="3"/>
        <v>18872937.697254922</v>
      </c>
      <c r="F50" s="620"/>
      <c r="G50" s="620">
        <v>2131730.3819251363</v>
      </c>
      <c r="H50" s="621">
        <f t="shared" si="2"/>
        <v>2131730.3819251363</v>
      </c>
      <c r="Q50" s="745"/>
      <c r="R50" s="745"/>
      <c r="S50" s="745"/>
      <c r="T50" s="745"/>
      <c r="U50" s="745"/>
      <c r="V50" s="745"/>
    </row>
    <row r="51" spans="1:22">
      <c r="A51" s="363">
        <v>21</v>
      </c>
      <c r="B51" s="344" t="s">
        <v>78</v>
      </c>
      <c r="C51" s="620">
        <v>1553947.1892837873</v>
      </c>
      <c r="D51" s="620">
        <v>492742.37999999989</v>
      </c>
      <c r="E51" s="621">
        <f t="shared" si="3"/>
        <v>2046689.5692837872</v>
      </c>
      <c r="F51" s="620">
        <v>1015719.4788757988</v>
      </c>
      <c r="G51" s="620">
        <v>343979.95000000007</v>
      </c>
      <c r="H51" s="621">
        <f t="shared" si="2"/>
        <v>1359699.4288757988</v>
      </c>
      <c r="Q51" s="745"/>
      <c r="R51" s="745"/>
      <c r="S51" s="745"/>
      <c r="T51" s="745"/>
      <c r="U51" s="745"/>
      <c r="V51" s="745"/>
    </row>
    <row r="52" spans="1:22">
      <c r="A52" s="363">
        <v>21.1</v>
      </c>
      <c r="B52" s="340" t="s">
        <v>728</v>
      </c>
      <c r="C52" s="620"/>
      <c r="D52" s="620"/>
      <c r="E52" s="621">
        <f t="shared" si="3"/>
        <v>0</v>
      </c>
      <c r="F52" s="620"/>
      <c r="G52" s="620"/>
      <c r="H52" s="621">
        <f t="shared" si="2"/>
        <v>0</v>
      </c>
      <c r="Q52" s="745"/>
      <c r="R52" s="745"/>
      <c r="S52" s="745"/>
      <c r="T52" s="745"/>
      <c r="U52" s="745"/>
      <c r="V52" s="745"/>
    </row>
    <row r="53" spans="1:22">
      <c r="A53" s="363">
        <v>22</v>
      </c>
      <c r="B53" s="343" t="s">
        <v>729</v>
      </c>
      <c r="C53" s="620">
        <f>SUM(C38,C40,C41,C46,C47,C50,C51)</f>
        <v>134154493.3842915</v>
      </c>
      <c r="D53" s="620">
        <f>SUM(D38,D40,D41,D46,D47,D50,D51)</f>
        <v>28981105.605511311</v>
      </c>
      <c r="E53" s="621">
        <f t="shared" si="3"/>
        <v>163135598.98980281</v>
      </c>
      <c r="F53" s="620">
        <f>SUM(F38,F40,F41,F46,F47,F50,F51)</f>
        <v>128030771.94792202</v>
      </c>
      <c r="G53" s="620">
        <f>SUM(G38,G40,G41,G46,G47,G50,G51)</f>
        <v>32945326.421025187</v>
      </c>
      <c r="H53" s="621">
        <f t="shared" si="2"/>
        <v>160976098.36894721</v>
      </c>
      <c r="Q53" s="745"/>
      <c r="R53" s="745"/>
      <c r="S53" s="745"/>
      <c r="T53" s="745"/>
      <c r="U53" s="745"/>
      <c r="V53" s="745"/>
    </row>
    <row r="54" spans="1:22" ht="24" customHeight="1">
      <c r="A54" s="363"/>
      <c r="B54" s="345" t="s">
        <v>730</v>
      </c>
      <c r="C54" s="766"/>
      <c r="D54" s="767"/>
      <c r="E54" s="767"/>
      <c r="F54" s="767"/>
      <c r="G54" s="767"/>
      <c r="H54" s="768"/>
      <c r="Q54" s="745"/>
      <c r="R54" s="745"/>
      <c r="S54" s="745"/>
      <c r="T54" s="745"/>
      <c r="U54" s="745"/>
      <c r="V54" s="745"/>
    </row>
    <row r="55" spans="1:22">
      <c r="A55" s="363">
        <v>23</v>
      </c>
      <c r="B55" s="554" t="s">
        <v>959</v>
      </c>
      <c r="C55" s="620">
        <v>104746400</v>
      </c>
      <c r="D55" s="620"/>
      <c r="E55" s="621">
        <f>C55+D55</f>
        <v>104746400</v>
      </c>
      <c r="F55" s="620">
        <v>86746400</v>
      </c>
      <c r="G55" s="620"/>
      <c r="H55" s="621">
        <f>F55+G55</f>
        <v>86746400</v>
      </c>
      <c r="Q55" s="745"/>
      <c r="R55" s="745"/>
      <c r="S55" s="745"/>
      <c r="T55" s="745"/>
      <c r="U55" s="745"/>
      <c r="V55" s="745"/>
    </row>
    <row r="56" spans="1:22">
      <c r="A56" s="363">
        <v>24</v>
      </c>
      <c r="B56" s="343" t="s">
        <v>731</v>
      </c>
      <c r="C56" s="620"/>
      <c r="D56" s="620"/>
      <c r="E56" s="621">
        <f t="shared" ref="E56:E69" si="4">C56+D56</f>
        <v>0</v>
      </c>
      <c r="F56" s="620"/>
      <c r="G56" s="620"/>
      <c r="H56" s="621">
        <f t="shared" ref="H56:H69" si="5">F56+G56</f>
        <v>0</v>
      </c>
      <c r="Q56" s="745"/>
      <c r="R56" s="745"/>
      <c r="S56" s="745"/>
      <c r="T56" s="745"/>
      <c r="U56" s="745"/>
      <c r="V56" s="745"/>
    </row>
    <row r="57" spans="1:22">
      <c r="A57" s="363">
        <v>25</v>
      </c>
      <c r="B57" s="343" t="s">
        <v>91</v>
      </c>
      <c r="C57" s="620"/>
      <c r="D57" s="620"/>
      <c r="E57" s="621">
        <f t="shared" si="4"/>
        <v>0</v>
      </c>
      <c r="F57" s="620"/>
      <c r="G57" s="620"/>
      <c r="H57" s="621">
        <f t="shared" si="5"/>
        <v>0</v>
      </c>
      <c r="Q57" s="745"/>
      <c r="R57" s="745"/>
      <c r="S57" s="745"/>
      <c r="T57" s="745"/>
      <c r="U57" s="745"/>
      <c r="V57" s="745"/>
    </row>
    <row r="58" spans="1:22">
      <c r="A58" s="363">
        <v>26</v>
      </c>
      <c r="B58" s="329" t="s">
        <v>732</v>
      </c>
      <c r="C58" s="620"/>
      <c r="D58" s="620"/>
      <c r="E58" s="621">
        <f t="shared" si="4"/>
        <v>0</v>
      </c>
      <c r="F58" s="620"/>
      <c r="G58" s="620"/>
      <c r="H58" s="621">
        <f t="shared" si="5"/>
        <v>0</v>
      </c>
      <c r="Q58" s="745"/>
      <c r="R58" s="745"/>
      <c r="S58" s="745"/>
      <c r="T58" s="745"/>
      <c r="U58" s="745"/>
      <c r="V58" s="745"/>
    </row>
    <row r="59" spans="1:22">
      <c r="A59" s="363">
        <v>27</v>
      </c>
      <c r="B59" s="329" t="s">
        <v>733</v>
      </c>
      <c r="C59" s="620">
        <f>SUM(C60:C61)</f>
        <v>0</v>
      </c>
      <c r="D59" s="620">
        <f>SUM(D60:D61)</f>
        <v>0</v>
      </c>
      <c r="E59" s="621">
        <f t="shared" si="4"/>
        <v>0</v>
      </c>
      <c r="F59" s="620"/>
      <c r="G59" s="620"/>
      <c r="H59" s="621">
        <f t="shared" si="5"/>
        <v>0</v>
      </c>
      <c r="Q59" s="745"/>
      <c r="R59" s="745"/>
      <c r="S59" s="745"/>
      <c r="T59" s="745"/>
      <c r="U59" s="745"/>
      <c r="V59" s="745"/>
    </row>
    <row r="60" spans="1:22">
      <c r="A60" s="363">
        <v>27.1</v>
      </c>
      <c r="B60" s="341" t="s">
        <v>734</v>
      </c>
      <c r="C60" s="620"/>
      <c r="D60" s="620"/>
      <c r="E60" s="621">
        <f t="shared" si="4"/>
        <v>0</v>
      </c>
      <c r="F60" s="620"/>
      <c r="G60" s="620"/>
      <c r="H60" s="621">
        <f t="shared" si="5"/>
        <v>0</v>
      </c>
      <c r="Q60" s="745"/>
      <c r="R60" s="745"/>
      <c r="S60" s="745"/>
      <c r="T60" s="745"/>
      <c r="U60" s="745"/>
      <c r="V60" s="745"/>
    </row>
    <row r="61" spans="1:22">
      <c r="A61" s="363">
        <v>27.2</v>
      </c>
      <c r="B61" s="339" t="s">
        <v>735</v>
      </c>
      <c r="C61" s="620"/>
      <c r="D61" s="620"/>
      <c r="E61" s="621">
        <f t="shared" si="4"/>
        <v>0</v>
      </c>
      <c r="F61" s="620"/>
      <c r="G61" s="620"/>
      <c r="H61" s="621">
        <f t="shared" si="5"/>
        <v>0</v>
      </c>
      <c r="Q61" s="745"/>
      <c r="R61" s="745"/>
      <c r="S61" s="745"/>
      <c r="T61" s="745"/>
      <c r="U61" s="745"/>
      <c r="V61" s="745"/>
    </row>
    <row r="62" spans="1:22">
      <c r="A62" s="363">
        <v>28</v>
      </c>
      <c r="B62" s="344" t="s">
        <v>736</v>
      </c>
      <c r="C62" s="620"/>
      <c r="D62" s="620"/>
      <c r="E62" s="621">
        <f t="shared" si="4"/>
        <v>0</v>
      </c>
      <c r="F62" s="620"/>
      <c r="G62" s="620"/>
      <c r="H62" s="621">
        <f t="shared" si="5"/>
        <v>0</v>
      </c>
      <c r="Q62" s="745"/>
      <c r="R62" s="745"/>
      <c r="S62" s="745"/>
      <c r="T62" s="745"/>
      <c r="U62" s="745"/>
      <c r="V62" s="745"/>
    </row>
    <row r="63" spans="1:22">
      <c r="A63" s="363">
        <v>29</v>
      </c>
      <c r="B63" s="329" t="s">
        <v>737</v>
      </c>
      <c r="C63" s="620">
        <f>SUM(C64:C66)</f>
        <v>3662377.0166368578</v>
      </c>
      <c r="D63" s="620">
        <f>SUM(D64:D66)</f>
        <v>0</v>
      </c>
      <c r="E63" s="621">
        <f t="shared" si="4"/>
        <v>3662377.0166368578</v>
      </c>
      <c r="F63" s="620">
        <v>3486012.7618743451</v>
      </c>
      <c r="G63" s="620"/>
      <c r="H63" s="621">
        <f>F63+G63</f>
        <v>3486012.7618743451</v>
      </c>
      <c r="Q63" s="745"/>
      <c r="R63" s="745"/>
      <c r="S63" s="745"/>
      <c r="T63" s="745"/>
      <c r="U63" s="745"/>
      <c r="V63" s="745"/>
    </row>
    <row r="64" spans="1:22">
      <c r="A64" s="363">
        <v>29.1</v>
      </c>
      <c r="B64" s="330" t="s">
        <v>738</v>
      </c>
      <c r="C64" s="620">
        <v>3662377.0166368578</v>
      </c>
      <c r="D64" s="620"/>
      <c r="E64" s="621">
        <f t="shared" si="4"/>
        <v>3662377.0166368578</v>
      </c>
      <c r="F64" s="620">
        <v>3486012.7618743451</v>
      </c>
      <c r="G64" s="620"/>
      <c r="H64" s="621">
        <f>F64+G64</f>
        <v>3486012.7618743451</v>
      </c>
      <c r="Q64" s="745"/>
      <c r="R64" s="745"/>
      <c r="S64" s="745"/>
      <c r="T64" s="745"/>
      <c r="U64" s="745"/>
      <c r="V64" s="745"/>
    </row>
    <row r="65" spans="1:22" ht="25.05" customHeight="1">
      <c r="A65" s="363">
        <v>29.2</v>
      </c>
      <c r="B65" s="341" t="s">
        <v>739</v>
      </c>
      <c r="C65" s="620"/>
      <c r="D65" s="620"/>
      <c r="E65" s="621">
        <f t="shared" si="4"/>
        <v>0</v>
      </c>
      <c r="F65" s="620"/>
      <c r="G65" s="620"/>
      <c r="H65" s="621">
        <f t="shared" si="5"/>
        <v>0</v>
      </c>
      <c r="Q65" s="745"/>
      <c r="R65" s="745"/>
      <c r="S65" s="745"/>
      <c r="T65" s="745"/>
      <c r="U65" s="745"/>
      <c r="V65" s="745"/>
    </row>
    <row r="66" spans="1:22" ht="22.5" customHeight="1">
      <c r="A66" s="363">
        <v>29.3</v>
      </c>
      <c r="B66" s="333" t="s">
        <v>740</v>
      </c>
      <c r="C66" s="620"/>
      <c r="D66" s="620"/>
      <c r="E66" s="621">
        <f t="shared" si="4"/>
        <v>0</v>
      </c>
      <c r="F66" s="620"/>
      <c r="G66" s="620"/>
      <c r="H66" s="621">
        <f t="shared" si="5"/>
        <v>0</v>
      </c>
      <c r="Q66" s="745"/>
      <c r="R66" s="745"/>
      <c r="S66" s="745"/>
      <c r="T66" s="745"/>
      <c r="U66" s="745"/>
      <c r="V66" s="745"/>
    </row>
    <row r="67" spans="1:22">
      <c r="A67" s="363">
        <v>30</v>
      </c>
      <c r="B67" s="329" t="s">
        <v>92</v>
      </c>
      <c r="C67" s="620">
        <v>-52547485.313805103</v>
      </c>
      <c r="D67" s="620"/>
      <c r="E67" s="621">
        <f t="shared" si="4"/>
        <v>-52547485.313805103</v>
      </c>
      <c r="F67" s="620">
        <v>-28166472.080826007</v>
      </c>
      <c r="G67" s="620"/>
      <c r="H67" s="621">
        <f t="shared" si="5"/>
        <v>-28166472.080826007</v>
      </c>
      <c r="Q67" s="745"/>
      <c r="R67" s="745"/>
      <c r="S67" s="745"/>
      <c r="T67" s="745"/>
      <c r="U67" s="745"/>
      <c r="V67" s="745"/>
    </row>
    <row r="68" spans="1:22">
      <c r="A68" s="363">
        <v>31</v>
      </c>
      <c r="B68" s="346" t="s">
        <v>999</v>
      </c>
      <c r="C68" s="620">
        <f>SUM(C55,C56,C57,C58,C59,C62,C63,C67)</f>
        <v>55861291.70283176</v>
      </c>
      <c r="D68" s="620">
        <f>SUM(D55,D56,D57,D58,D59,D62,D63,D67)</f>
        <v>0</v>
      </c>
      <c r="E68" s="621">
        <f t="shared" si="4"/>
        <v>55861291.70283176</v>
      </c>
      <c r="F68" s="620">
        <f>SUM(F55,F56,F57,F58,F59,F62,F63,F67)</f>
        <v>62065940.681048341</v>
      </c>
      <c r="G68" s="620">
        <f>SUM(G55,G56,G57,G58,G59,G62,G63,G67)</f>
        <v>0</v>
      </c>
      <c r="H68" s="621">
        <f t="shared" si="5"/>
        <v>62065940.681048341</v>
      </c>
      <c r="Q68" s="745"/>
      <c r="R68" s="745"/>
      <c r="S68" s="745"/>
      <c r="T68" s="745"/>
      <c r="U68" s="745"/>
      <c r="V68" s="745"/>
    </row>
    <row r="69" spans="1:22">
      <c r="A69" s="363">
        <v>32</v>
      </c>
      <c r="B69" s="347" t="s">
        <v>742</v>
      </c>
      <c r="C69" s="620">
        <f>SUM(C53,C68)</f>
        <v>190015785.08712327</v>
      </c>
      <c r="D69" s="620">
        <f>SUM(D53,D68)</f>
        <v>28981105.605511311</v>
      </c>
      <c r="E69" s="621">
        <f t="shared" si="4"/>
        <v>218996890.69263458</v>
      </c>
      <c r="F69" s="620">
        <f>SUM(F68,F53)</f>
        <v>190096712.62897035</v>
      </c>
      <c r="G69" s="620">
        <f>SUM(G68,G53)</f>
        <v>32945326.421025187</v>
      </c>
      <c r="H69" s="621">
        <f t="shared" si="5"/>
        <v>223042039.04999554</v>
      </c>
      <c r="Q69" s="745"/>
      <c r="R69" s="745"/>
      <c r="S69" s="745"/>
      <c r="T69" s="745"/>
      <c r="U69" s="745"/>
      <c r="V69" s="745"/>
    </row>
    <row r="71" spans="1:22">
      <c r="E71" s="746">
        <f>E69-E36</f>
        <v>-0.22400075197219849</v>
      </c>
      <c r="H71" s="746">
        <f>H69-H36</f>
        <v>-0.24400004744529724</v>
      </c>
    </row>
    <row r="72" spans="1:22" ht="25.05" customHeight="1">
      <c r="B72" s="604" t="s">
        <v>1000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C1" zoomScale="115" zoomScaleNormal="115" workbookViewId="0">
      <selection activeCell="C7" sqref="C7:L33"/>
    </sheetView>
  </sheetViews>
  <sheetFormatPr defaultColWidth="9.21875" defaultRowHeight="12"/>
  <cols>
    <col min="1" max="1" width="11.77734375" style="409" bestFit="1" customWidth="1"/>
    <col min="2" max="2" width="93.44140625" style="409" customWidth="1"/>
    <col min="3" max="3" width="14.6640625" style="409" customWidth="1"/>
    <col min="4" max="5" width="16.109375" style="409" customWidth="1"/>
    <col min="6" max="6" width="16.109375" style="426" customWidth="1"/>
    <col min="7" max="7" width="25.21875" style="426" customWidth="1"/>
    <col min="8" max="8" width="16.109375" style="409" customWidth="1"/>
    <col min="9" max="11" width="16.109375" style="426" customWidth="1"/>
    <col min="12" max="12" width="26.21875" style="426" customWidth="1"/>
    <col min="13" max="16384" width="9.21875" style="409"/>
  </cols>
  <sheetData>
    <row r="1" spans="1:12" ht="13.8">
      <c r="A1" s="303" t="s">
        <v>97</v>
      </c>
      <c r="B1" s="230" t="str">
        <f>Info!C2</f>
        <v>სს სილქ ბანკი</v>
      </c>
      <c r="F1" s="409"/>
      <c r="G1" s="409"/>
      <c r="I1" s="409"/>
      <c r="J1" s="409"/>
      <c r="K1" s="409"/>
      <c r="L1" s="409"/>
    </row>
    <row r="2" spans="1:12">
      <c r="A2" s="303" t="s">
        <v>98</v>
      </c>
      <c r="B2" s="704">
        <f>'1. key ratios'!B2</f>
        <v>46022</v>
      </c>
      <c r="F2" s="409"/>
      <c r="G2" s="409"/>
      <c r="I2" s="409"/>
      <c r="J2" s="409"/>
      <c r="K2" s="409"/>
      <c r="L2" s="409"/>
    </row>
    <row r="3" spans="1:12">
      <c r="A3" s="305" t="s">
        <v>562</v>
      </c>
      <c r="F3" s="409"/>
      <c r="G3" s="409"/>
      <c r="I3" s="409"/>
      <c r="J3" s="409"/>
      <c r="K3" s="409"/>
      <c r="L3" s="409"/>
    </row>
    <row r="4" spans="1:12">
      <c r="F4" s="409"/>
      <c r="G4" s="409"/>
      <c r="I4" s="409"/>
      <c r="J4" s="409"/>
      <c r="K4" s="409"/>
      <c r="L4" s="409"/>
    </row>
    <row r="5" spans="1:12" ht="37.5" customHeight="1">
      <c r="A5" s="827" t="s">
        <v>563</v>
      </c>
      <c r="B5" s="828"/>
      <c r="C5" s="881" t="s">
        <v>564</v>
      </c>
      <c r="D5" s="882"/>
      <c r="E5" s="882"/>
      <c r="F5" s="882"/>
      <c r="G5" s="882"/>
      <c r="H5" s="881" t="s">
        <v>874</v>
      </c>
      <c r="I5" s="883"/>
      <c r="J5" s="883"/>
      <c r="K5" s="883"/>
      <c r="L5" s="884"/>
    </row>
    <row r="6" spans="1:12" ht="39.450000000000003" customHeight="1">
      <c r="A6" s="831"/>
      <c r="B6" s="832"/>
      <c r="C6" s="309"/>
      <c r="D6" s="407" t="s">
        <v>859</v>
      </c>
      <c r="E6" s="407" t="s">
        <v>858</v>
      </c>
      <c r="F6" s="407" t="s">
        <v>857</v>
      </c>
      <c r="G6" s="407" t="s">
        <v>856</v>
      </c>
      <c r="H6" s="427"/>
      <c r="I6" s="407" t="s">
        <v>859</v>
      </c>
      <c r="J6" s="407" t="s">
        <v>858</v>
      </c>
      <c r="K6" s="407" t="s">
        <v>857</v>
      </c>
      <c r="L6" s="407" t="s">
        <v>856</v>
      </c>
    </row>
    <row r="7" spans="1:12" s="740" customFormat="1" ht="17.399999999999999">
      <c r="A7" s="738">
        <v>1</v>
      </c>
      <c r="B7" s="412" t="s">
        <v>486</v>
      </c>
      <c r="C7" s="735">
        <v>8021193.281037882</v>
      </c>
      <c r="D7" s="739">
        <v>7721679.0871736119</v>
      </c>
      <c r="E7" s="739">
        <v>158845.40375880458</v>
      </c>
      <c r="F7" s="710">
        <v>140668.7901054667</v>
      </c>
      <c r="G7" s="710">
        <v>-1.1641532182693481E-9</v>
      </c>
      <c r="H7" s="739">
        <v>296977.99955443817</v>
      </c>
      <c r="I7" s="710">
        <v>132520.95403091557</v>
      </c>
      <c r="J7" s="710">
        <v>54400.991156818272</v>
      </c>
      <c r="K7" s="710">
        <v>110056.05436670464</v>
      </c>
      <c r="L7" s="736">
        <v>0</v>
      </c>
    </row>
    <row r="8" spans="1:12">
      <c r="A8" s="399">
        <v>2</v>
      </c>
      <c r="B8" s="412" t="s">
        <v>487</v>
      </c>
      <c r="C8" s="735">
        <v>7879198.1777148237</v>
      </c>
      <c r="D8" s="705">
        <v>7605160.3760610493</v>
      </c>
      <c r="E8" s="705">
        <v>88134.792857104971</v>
      </c>
      <c r="F8" s="710">
        <v>185903.00879666919</v>
      </c>
      <c r="G8" s="710">
        <v>0</v>
      </c>
      <c r="H8" s="705">
        <v>257402.22755610733</v>
      </c>
      <c r="I8" s="710">
        <v>78036.356438946124</v>
      </c>
      <c r="J8" s="710">
        <v>34482.614709496353</v>
      </c>
      <c r="K8" s="710">
        <v>144883.25640766526</v>
      </c>
      <c r="L8" s="710">
        <v>0</v>
      </c>
    </row>
    <row r="9" spans="1:12">
      <c r="A9" s="399">
        <v>3</v>
      </c>
      <c r="B9" s="412" t="s">
        <v>835</v>
      </c>
      <c r="C9" s="735">
        <v>158247.38713438399</v>
      </c>
      <c r="D9" s="705">
        <v>110963.51193379714</v>
      </c>
      <c r="E9" s="705">
        <v>45568.656071103011</v>
      </c>
      <c r="F9" s="709">
        <v>1715.2191294838437</v>
      </c>
      <c r="G9" s="709">
        <v>0</v>
      </c>
      <c r="H9" s="705">
        <v>7232.4219981546448</v>
      </c>
      <c r="I9" s="709">
        <v>3280.5446321787258</v>
      </c>
      <c r="J9" s="709">
        <v>2649.8491548809002</v>
      </c>
      <c r="K9" s="709">
        <v>1302.0282110950179</v>
      </c>
      <c r="L9" s="709">
        <v>0</v>
      </c>
    </row>
    <row r="10" spans="1:12">
      <c r="A10" s="399">
        <v>4</v>
      </c>
      <c r="B10" s="412" t="s">
        <v>488</v>
      </c>
      <c r="C10" s="735">
        <v>1296439.342727904</v>
      </c>
      <c r="D10" s="705">
        <v>750872.44841466134</v>
      </c>
      <c r="E10" s="705">
        <v>544834.4843132426</v>
      </c>
      <c r="F10" s="709">
        <v>732.41000000000008</v>
      </c>
      <c r="G10" s="709">
        <v>0</v>
      </c>
      <c r="H10" s="705">
        <v>13996.594303990863</v>
      </c>
      <c r="I10" s="709">
        <v>11532.789279331151</v>
      </c>
      <c r="J10" s="709">
        <v>1907.8303006749891</v>
      </c>
      <c r="K10" s="709">
        <v>555.9747239847261</v>
      </c>
      <c r="L10" s="709">
        <v>0</v>
      </c>
    </row>
    <row r="11" spans="1:12">
      <c r="A11" s="399">
        <v>5</v>
      </c>
      <c r="B11" s="412" t="s">
        <v>489</v>
      </c>
      <c r="C11" s="735">
        <v>5747486.2865749858</v>
      </c>
      <c r="D11" s="705">
        <v>4730138.9052998424</v>
      </c>
      <c r="E11" s="705">
        <v>24110.183433075261</v>
      </c>
      <c r="F11" s="709">
        <v>993237.19784206466</v>
      </c>
      <c r="G11" s="709">
        <v>0</v>
      </c>
      <c r="H11" s="705">
        <v>690182.64894526883</v>
      </c>
      <c r="I11" s="709">
        <v>62377.475183958246</v>
      </c>
      <c r="J11" s="709">
        <v>10921.949869050566</v>
      </c>
      <c r="K11" s="709">
        <v>616883.22389226046</v>
      </c>
      <c r="L11" s="709">
        <v>0</v>
      </c>
    </row>
    <row r="12" spans="1:12">
      <c r="A12" s="399">
        <v>6</v>
      </c>
      <c r="B12" s="412" t="s">
        <v>490</v>
      </c>
      <c r="C12" s="735">
        <v>7018187.1922076372</v>
      </c>
      <c r="D12" s="705">
        <v>4475435.9535302473</v>
      </c>
      <c r="E12" s="705">
        <v>164887.235923687</v>
      </c>
      <c r="F12" s="709">
        <v>2377864.0027537043</v>
      </c>
      <c r="G12" s="709">
        <v>0</v>
      </c>
      <c r="H12" s="705">
        <v>742802.76273021766</v>
      </c>
      <c r="I12" s="709">
        <v>132223.25951415344</v>
      </c>
      <c r="J12" s="709">
        <v>69722.401317502154</v>
      </c>
      <c r="K12" s="709">
        <v>540857.1018985624</v>
      </c>
      <c r="L12" s="709">
        <v>0</v>
      </c>
    </row>
    <row r="13" spans="1:12">
      <c r="A13" s="399">
        <v>7</v>
      </c>
      <c r="B13" s="412" t="s">
        <v>491</v>
      </c>
      <c r="C13" s="735">
        <v>893868.94297916314</v>
      </c>
      <c r="D13" s="705">
        <v>823451.07257453271</v>
      </c>
      <c r="E13" s="705">
        <v>55336.07106781414</v>
      </c>
      <c r="F13" s="709">
        <v>15081.79933681601</v>
      </c>
      <c r="G13" s="709">
        <v>0</v>
      </c>
      <c r="H13" s="705">
        <v>51996.359680556161</v>
      </c>
      <c r="I13" s="709">
        <v>18112.468905852853</v>
      </c>
      <c r="J13" s="709">
        <v>22435.249680945326</v>
      </c>
      <c r="K13" s="709">
        <v>11448.641093758017</v>
      </c>
      <c r="L13" s="709">
        <v>0</v>
      </c>
    </row>
    <row r="14" spans="1:12">
      <c r="A14" s="399">
        <v>8</v>
      </c>
      <c r="B14" s="412" t="s">
        <v>492</v>
      </c>
      <c r="C14" s="735">
        <v>3230564.2590486989</v>
      </c>
      <c r="D14" s="705">
        <v>3132992.5548297432</v>
      </c>
      <c r="E14" s="705">
        <v>65984.708776887244</v>
      </c>
      <c r="F14" s="709">
        <v>31586.995442068619</v>
      </c>
      <c r="G14" s="709">
        <v>0</v>
      </c>
      <c r="H14" s="705">
        <v>105665.75537544534</v>
      </c>
      <c r="I14" s="709">
        <v>62994.945059914593</v>
      </c>
      <c r="J14" s="709">
        <v>18693.023184810278</v>
      </c>
      <c r="K14" s="709">
        <v>23977.787130720368</v>
      </c>
      <c r="L14" s="709">
        <v>0</v>
      </c>
    </row>
    <row r="15" spans="1:12">
      <c r="A15" s="399">
        <v>9</v>
      </c>
      <c r="B15" s="412" t="s">
        <v>493</v>
      </c>
      <c r="C15" s="735">
        <v>976473.37667790998</v>
      </c>
      <c r="D15" s="705">
        <v>973313.14667791</v>
      </c>
      <c r="E15" s="705">
        <v>3160.2299999999996</v>
      </c>
      <c r="F15" s="709">
        <v>0</v>
      </c>
      <c r="G15" s="709">
        <v>0</v>
      </c>
      <c r="H15" s="705">
        <v>17237.842411260146</v>
      </c>
      <c r="I15" s="709">
        <v>15489.130054488574</v>
      </c>
      <c r="J15" s="709">
        <v>1748.7123567715812</v>
      </c>
      <c r="K15" s="709">
        <v>0</v>
      </c>
      <c r="L15" s="709">
        <v>0</v>
      </c>
    </row>
    <row r="16" spans="1:12">
      <c r="A16" s="399">
        <v>10</v>
      </c>
      <c r="B16" s="412" t="s">
        <v>494</v>
      </c>
      <c r="C16" s="735">
        <v>853286.09486573201</v>
      </c>
      <c r="D16" s="705">
        <v>827188.74511691218</v>
      </c>
      <c r="E16" s="705">
        <v>19942.46</v>
      </c>
      <c r="F16" s="709">
        <v>6154.8897488198581</v>
      </c>
      <c r="G16" s="709">
        <v>0</v>
      </c>
      <c r="H16" s="705">
        <v>17152.305977374806</v>
      </c>
      <c r="I16" s="709">
        <v>10153.102221624908</v>
      </c>
      <c r="J16" s="709">
        <v>2327.0076780658978</v>
      </c>
      <c r="K16" s="709">
        <v>4672.1960776840033</v>
      </c>
      <c r="L16" s="709">
        <v>0</v>
      </c>
    </row>
    <row r="17" spans="1:12">
      <c r="A17" s="399">
        <v>11</v>
      </c>
      <c r="B17" s="412" t="s">
        <v>495</v>
      </c>
      <c r="C17" s="735">
        <v>2008808.0146030399</v>
      </c>
      <c r="D17" s="705">
        <v>1973184.5317974347</v>
      </c>
      <c r="E17" s="705">
        <v>14500.670198316464</v>
      </c>
      <c r="F17" s="709">
        <v>21122.812607289074</v>
      </c>
      <c r="G17" s="709">
        <v>0</v>
      </c>
      <c r="H17" s="705">
        <v>75272.665052862983</v>
      </c>
      <c r="I17" s="709">
        <v>52026.579138011242</v>
      </c>
      <c r="J17" s="709">
        <v>7211.6927346403527</v>
      </c>
      <c r="K17" s="709">
        <v>16034.393180211406</v>
      </c>
      <c r="L17" s="709">
        <v>0</v>
      </c>
    </row>
    <row r="18" spans="1:12">
      <c r="A18" s="399">
        <v>12</v>
      </c>
      <c r="B18" s="412" t="s">
        <v>496</v>
      </c>
      <c r="C18" s="735">
        <v>11978546.933871461</v>
      </c>
      <c r="D18" s="705">
        <v>10089340.287190419</v>
      </c>
      <c r="E18" s="705">
        <v>1718671.6598408709</v>
      </c>
      <c r="F18" s="709">
        <v>170534.98684014307</v>
      </c>
      <c r="G18" s="709">
        <v>0</v>
      </c>
      <c r="H18" s="705">
        <v>393197.79290605866</v>
      </c>
      <c r="I18" s="709">
        <v>214092.06334289286</v>
      </c>
      <c r="J18" s="709">
        <v>52308.206716947461</v>
      </c>
      <c r="K18" s="709">
        <v>126797.52284621827</v>
      </c>
      <c r="L18" s="709">
        <v>0</v>
      </c>
    </row>
    <row r="19" spans="1:12">
      <c r="A19" s="399">
        <v>13</v>
      </c>
      <c r="B19" s="412" t="s">
        <v>497</v>
      </c>
      <c r="C19" s="735">
        <v>1674375.9477693744</v>
      </c>
      <c r="D19" s="705">
        <v>1567137.5844104358</v>
      </c>
      <c r="E19" s="705">
        <v>39509.043900768986</v>
      </c>
      <c r="F19" s="709">
        <v>67729.31945816912</v>
      </c>
      <c r="G19" s="709">
        <v>0</v>
      </c>
      <c r="H19" s="705">
        <v>102588.41474029665</v>
      </c>
      <c r="I19" s="709">
        <v>33868.106997811388</v>
      </c>
      <c r="J19" s="709">
        <v>17306.769298950985</v>
      </c>
      <c r="K19" s="709">
        <v>51413.538443534257</v>
      </c>
      <c r="L19" s="709">
        <v>0</v>
      </c>
    </row>
    <row r="20" spans="1:12">
      <c r="A20" s="399">
        <v>14</v>
      </c>
      <c r="B20" s="412" t="s">
        <v>498</v>
      </c>
      <c r="C20" s="735">
        <v>6505073.8393931556</v>
      </c>
      <c r="D20" s="705">
        <v>4750113.7911214083</v>
      </c>
      <c r="E20" s="705">
        <v>1695478.0133302736</v>
      </c>
      <c r="F20" s="709">
        <v>59482.034941468417</v>
      </c>
      <c r="G20" s="709">
        <v>0</v>
      </c>
      <c r="H20" s="705">
        <v>155108.76236570228</v>
      </c>
      <c r="I20" s="709">
        <v>61671.692265771802</v>
      </c>
      <c r="J20" s="709">
        <v>48284.071153120814</v>
      </c>
      <c r="K20" s="709">
        <v>45152.998946809479</v>
      </c>
      <c r="L20" s="709">
        <v>0</v>
      </c>
    </row>
    <row r="21" spans="1:12">
      <c r="A21" s="399">
        <v>15</v>
      </c>
      <c r="B21" s="412" t="s">
        <v>499</v>
      </c>
      <c r="C21" s="735">
        <v>4024688.7041433984</v>
      </c>
      <c r="D21" s="705">
        <v>3744171.6178875817</v>
      </c>
      <c r="E21" s="705">
        <v>153092.56741819603</v>
      </c>
      <c r="F21" s="709">
        <v>127424.51883761815</v>
      </c>
      <c r="G21" s="709">
        <v>0</v>
      </c>
      <c r="H21" s="705">
        <v>230293.64265146895</v>
      </c>
      <c r="I21" s="709">
        <v>81414.367112904292</v>
      </c>
      <c r="J21" s="709">
        <v>52150.924355988172</v>
      </c>
      <c r="K21" s="709">
        <v>96728.351182577069</v>
      </c>
      <c r="L21" s="709">
        <v>0</v>
      </c>
    </row>
    <row r="22" spans="1:12">
      <c r="A22" s="399">
        <v>16</v>
      </c>
      <c r="B22" s="412" t="s">
        <v>500</v>
      </c>
      <c r="C22" s="735">
        <v>1964396.4563032943</v>
      </c>
      <c r="D22" s="705">
        <v>1961846.0666311632</v>
      </c>
      <c r="E22" s="705">
        <v>1459.49</v>
      </c>
      <c r="F22" s="709">
        <v>1090.8996721311476</v>
      </c>
      <c r="G22" s="709">
        <v>0</v>
      </c>
      <c r="H22" s="705">
        <v>31546.295421134124</v>
      </c>
      <c r="I22" s="709">
        <v>29910.581695184435</v>
      </c>
      <c r="J22" s="709">
        <v>807.60836951252134</v>
      </c>
      <c r="K22" s="709">
        <v>828.10535643716355</v>
      </c>
      <c r="L22" s="709">
        <v>0</v>
      </c>
    </row>
    <row r="23" spans="1:12">
      <c r="A23" s="399">
        <v>17</v>
      </c>
      <c r="B23" s="412" t="s">
        <v>501</v>
      </c>
      <c r="C23" s="735">
        <v>378486.49797684408</v>
      </c>
      <c r="D23" s="705">
        <v>371145.22745461954</v>
      </c>
      <c r="E23" s="705">
        <v>3438.4550684931505</v>
      </c>
      <c r="F23" s="709">
        <v>3902.8154537313981</v>
      </c>
      <c r="G23" s="709">
        <v>0</v>
      </c>
      <c r="H23" s="705">
        <v>10314.904697637432</v>
      </c>
      <c r="I23" s="709">
        <v>5909.5230082217604</v>
      </c>
      <c r="J23" s="709">
        <v>1442.7422597906791</v>
      </c>
      <c r="K23" s="709">
        <v>2962.6394296249882</v>
      </c>
      <c r="L23" s="709">
        <v>0</v>
      </c>
    </row>
    <row r="24" spans="1:12">
      <c r="A24" s="399">
        <v>18</v>
      </c>
      <c r="B24" s="412" t="s">
        <v>502</v>
      </c>
      <c r="C24" s="735">
        <v>832553.38014206768</v>
      </c>
      <c r="D24" s="705">
        <v>755733.93757070554</v>
      </c>
      <c r="E24" s="705">
        <v>28560.02882132553</v>
      </c>
      <c r="F24" s="709">
        <v>48259.413750036838</v>
      </c>
      <c r="G24" s="709">
        <v>0</v>
      </c>
      <c r="H24" s="705">
        <v>70517.8882642838</v>
      </c>
      <c r="I24" s="709">
        <v>21955.492602224542</v>
      </c>
      <c r="J24" s="709">
        <v>11928.523596765954</v>
      </c>
      <c r="K24" s="709">
        <v>36633.872065293246</v>
      </c>
      <c r="L24" s="709">
        <v>0</v>
      </c>
    </row>
    <row r="25" spans="1:12">
      <c r="A25" s="399">
        <v>19</v>
      </c>
      <c r="B25" s="412" t="s">
        <v>503</v>
      </c>
      <c r="C25" s="735">
        <v>1012981.6180196451</v>
      </c>
      <c r="D25" s="705">
        <v>985710.84904467512</v>
      </c>
      <c r="E25" s="705">
        <v>19748.794846558467</v>
      </c>
      <c r="F25" s="709">
        <v>7521.9741284116235</v>
      </c>
      <c r="G25" s="709">
        <v>0</v>
      </c>
      <c r="H25" s="705">
        <v>37047.086366351563</v>
      </c>
      <c r="I25" s="709">
        <v>27019.984590702868</v>
      </c>
      <c r="J25" s="709">
        <v>4317.1476654318685</v>
      </c>
      <c r="K25" s="709">
        <v>5709.9541102168223</v>
      </c>
      <c r="L25" s="709">
        <v>0</v>
      </c>
    </row>
    <row r="26" spans="1:12">
      <c r="A26" s="399">
        <v>20</v>
      </c>
      <c r="B26" s="412" t="s">
        <v>504</v>
      </c>
      <c r="C26" s="735">
        <v>3270269.8873790377</v>
      </c>
      <c r="D26" s="705">
        <v>3232053.6592398058</v>
      </c>
      <c r="E26" s="705">
        <v>31825.810969034359</v>
      </c>
      <c r="F26" s="709">
        <v>6390.4171701982232</v>
      </c>
      <c r="G26" s="709">
        <v>0</v>
      </c>
      <c r="H26" s="705">
        <v>66091.036511972168</v>
      </c>
      <c r="I26" s="709">
        <v>48482.118224594335</v>
      </c>
      <c r="J26" s="709">
        <v>12757.932606750583</v>
      </c>
      <c r="K26" s="709">
        <v>4850.9856806272601</v>
      </c>
      <c r="L26" s="709">
        <v>0</v>
      </c>
    </row>
    <row r="27" spans="1:12">
      <c r="A27" s="399">
        <v>21</v>
      </c>
      <c r="B27" s="412" t="s">
        <v>505</v>
      </c>
      <c r="C27" s="735">
        <v>608007.7530276922</v>
      </c>
      <c r="D27" s="705">
        <v>604762.98762623232</v>
      </c>
      <c r="E27" s="705">
        <v>58.47</v>
      </c>
      <c r="F27" s="709">
        <v>3186.2954014598536</v>
      </c>
      <c r="G27" s="709">
        <v>0</v>
      </c>
      <c r="H27" s="705">
        <v>12678.938784522808</v>
      </c>
      <c r="I27" s="709">
        <v>10235.678527251119</v>
      </c>
      <c r="J27" s="709">
        <v>24.533442563473486</v>
      </c>
      <c r="K27" s="709">
        <v>2418.7268147082154</v>
      </c>
      <c r="L27" s="709">
        <v>0</v>
      </c>
    </row>
    <row r="28" spans="1:12">
      <c r="A28" s="399">
        <v>22</v>
      </c>
      <c r="B28" s="412" t="s">
        <v>506</v>
      </c>
      <c r="C28" s="735">
        <v>2260431.8523972109</v>
      </c>
      <c r="D28" s="705">
        <v>2219176.1923901723</v>
      </c>
      <c r="E28" s="705">
        <v>18723.204855281823</v>
      </c>
      <c r="F28" s="709">
        <v>22532.455151755948</v>
      </c>
      <c r="G28" s="709">
        <v>0</v>
      </c>
      <c r="H28" s="705">
        <v>68422.168241746389</v>
      </c>
      <c r="I28" s="709">
        <v>41466.022259105113</v>
      </c>
      <c r="J28" s="709">
        <v>8874.6254857923668</v>
      </c>
      <c r="K28" s="709">
        <v>18081.520496848927</v>
      </c>
      <c r="L28" s="709">
        <v>0</v>
      </c>
    </row>
    <row r="29" spans="1:12">
      <c r="A29" s="399">
        <v>23</v>
      </c>
      <c r="B29" s="412" t="s">
        <v>507</v>
      </c>
      <c r="C29" s="735">
        <v>28414730.665142879</v>
      </c>
      <c r="D29" s="705">
        <v>26813559.571685258</v>
      </c>
      <c r="E29" s="705">
        <v>942013.72126328899</v>
      </c>
      <c r="F29" s="709">
        <v>659157.37219433102</v>
      </c>
      <c r="G29" s="709">
        <v>0</v>
      </c>
      <c r="H29" s="705">
        <v>1331877.5642181693</v>
      </c>
      <c r="I29" s="709">
        <v>562235.74683275528</v>
      </c>
      <c r="J29" s="709">
        <v>233437.00634207818</v>
      </c>
      <c r="K29" s="709">
        <v>536204.81104333722</v>
      </c>
      <c r="L29" s="709">
        <v>0</v>
      </c>
    </row>
    <row r="30" spans="1:12">
      <c r="A30" s="399">
        <v>24</v>
      </c>
      <c r="B30" s="412" t="s">
        <v>508</v>
      </c>
      <c r="C30" s="735">
        <v>2556797.3127523651</v>
      </c>
      <c r="D30" s="705">
        <v>1270169.8945018654</v>
      </c>
      <c r="E30" s="705">
        <v>1121778.7275160623</v>
      </c>
      <c r="F30" s="709">
        <v>164848.69073443915</v>
      </c>
      <c r="G30" s="709">
        <v>0</v>
      </c>
      <c r="H30" s="705">
        <v>241848.03429540774</v>
      </c>
      <c r="I30" s="709">
        <v>29392.644319458959</v>
      </c>
      <c r="J30" s="709">
        <v>105615.9619492044</v>
      </c>
      <c r="K30" s="709">
        <v>106839.42802674435</v>
      </c>
      <c r="L30" s="709">
        <v>0</v>
      </c>
    </row>
    <row r="31" spans="1:12">
      <c r="A31" s="399">
        <v>25</v>
      </c>
      <c r="B31" s="412" t="s">
        <v>509</v>
      </c>
      <c r="C31" s="735">
        <v>22445880.093039569</v>
      </c>
      <c r="D31" s="705">
        <v>20554633.181113183</v>
      </c>
      <c r="E31" s="705">
        <v>1363116.3483685362</v>
      </c>
      <c r="F31" s="709">
        <v>528130.56355783972</v>
      </c>
      <c r="G31" s="709">
        <v>0</v>
      </c>
      <c r="H31" s="705">
        <v>1016735.892714218</v>
      </c>
      <c r="I31" s="709">
        <v>373680.88674701442</v>
      </c>
      <c r="J31" s="709">
        <v>247389.21603943573</v>
      </c>
      <c r="K31" s="709">
        <v>395665.78992776963</v>
      </c>
      <c r="L31" s="709">
        <v>0</v>
      </c>
    </row>
    <row r="32" spans="1:12">
      <c r="A32" s="399">
        <v>26</v>
      </c>
      <c r="B32" s="412" t="s">
        <v>565</v>
      </c>
      <c r="C32" s="735">
        <v>0</v>
      </c>
      <c r="D32" s="705">
        <v>0</v>
      </c>
      <c r="E32" s="705">
        <v>0</v>
      </c>
      <c r="F32" s="709">
        <v>0</v>
      </c>
      <c r="G32" s="709">
        <v>0</v>
      </c>
      <c r="H32" s="705">
        <v>0</v>
      </c>
      <c r="I32" s="709">
        <v>0</v>
      </c>
      <c r="J32" s="709">
        <v>0</v>
      </c>
      <c r="K32" s="709">
        <v>0</v>
      </c>
      <c r="L32" s="709">
        <v>0</v>
      </c>
    </row>
    <row r="33" spans="1:12">
      <c r="A33" s="399">
        <v>27</v>
      </c>
      <c r="B33" s="455" t="s">
        <v>66</v>
      </c>
      <c r="C33" s="737">
        <v>126010973.29693018</v>
      </c>
      <c r="D33" s="705">
        <v>112043935.18127726</v>
      </c>
      <c r="E33" s="705">
        <v>8322779.2325987257</v>
      </c>
      <c r="F33" s="709">
        <v>5644258.8830541167</v>
      </c>
      <c r="G33" s="709">
        <v>-1.1641532182693481E-9</v>
      </c>
      <c r="H33" s="705">
        <v>6044188.0057646474</v>
      </c>
      <c r="I33" s="709">
        <v>2120082.5129852686</v>
      </c>
      <c r="J33" s="709">
        <v>1023146.5914259899</v>
      </c>
      <c r="K33" s="709">
        <v>2900958.9013533918</v>
      </c>
      <c r="L33" s="709">
        <v>0</v>
      </c>
    </row>
    <row r="35" spans="1:12">
      <c r="B35" s="454"/>
      <c r="C35" s="454"/>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C1" zoomScale="80" zoomScaleNormal="80" workbookViewId="0">
      <selection activeCell="C6" sqref="C6:K11"/>
    </sheetView>
  </sheetViews>
  <sheetFormatPr defaultColWidth="8.77734375" defaultRowHeight="12"/>
  <cols>
    <col min="1" max="1" width="11.77734375" style="310" bestFit="1" customWidth="1"/>
    <col min="2" max="2" width="165.109375" style="310" customWidth="1"/>
    <col min="3" max="11" width="28.21875" style="310" customWidth="1"/>
    <col min="12" max="16384" width="8.77734375" style="310"/>
  </cols>
  <sheetData>
    <row r="1" spans="1:11" s="304" customFormat="1" ht="13.8">
      <c r="A1" s="303" t="s">
        <v>97</v>
      </c>
      <c r="B1" s="230" t="str">
        <f>Info!C2</f>
        <v>სს სილქ ბანკი</v>
      </c>
      <c r="C1" s="409"/>
      <c r="D1" s="409"/>
      <c r="E1" s="409"/>
      <c r="F1" s="409"/>
      <c r="G1" s="409"/>
      <c r="H1" s="409"/>
      <c r="I1" s="409"/>
      <c r="J1" s="409"/>
      <c r="K1" s="409"/>
    </row>
    <row r="2" spans="1:11" s="304" customFormat="1">
      <c r="A2" s="303" t="s">
        <v>98</v>
      </c>
      <c r="B2" s="704">
        <f>'1. key ratios'!B2</f>
        <v>46022</v>
      </c>
      <c r="C2" s="409"/>
      <c r="D2" s="409"/>
      <c r="E2" s="409"/>
      <c r="F2" s="409"/>
      <c r="G2" s="409"/>
      <c r="H2" s="409"/>
      <c r="I2" s="409"/>
      <c r="J2" s="409"/>
      <c r="K2" s="409"/>
    </row>
    <row r="3" spans="1:11" s="304" customFormat="1">
      <c r="A3" s="305" t="s">
        <v>566</v>
      </c>
      <c r="B3" s="409"/>
      <c r="C3" s="409"/>
      <c r="D3" s="409"/>
      <c r="E3" s="409"/>
      <c r="F3" s="409"/>
      <c r="G3" s="409"/>
      <c r="H3" s="409"/>
      <c r="I3" s="409"/>
      <c r="J3" s="409"/>
      <c r="K3" s="409"/>
    </row>
    <row r="4" spans="1:11">
      <c r="A4" s="459"/>
      <c r="B4" s="459"/>
      <c r="C4" s="458" t="s">
        <v>470</v>
      </c>
      <c r="D4" s="458" t="s">
        <v>471</v>
      </c>
      <c r="E4" s="458" t="s">
        <v>472</v>
      </c>
      <c r="F4" s="458" t="s">
        <v>473</v>
      </c>
      <c r="G4" s="458" t="s">
        <v>474</v>
      </c>
      <c r="H4" s="458" t="s">
        <v>475</v>
      </c>
      <c r="I4" s="458" t="s">
        <v>476</v>
      </c>
      <c r="J4" s="458" t="s">
        <v>477</v>
      </c>
      <c r="K4" s="458" t="s">
        <v>478</v>
      </c>
    </row>
    <row r="5" spans="1:11" ht="103.95" customHeight="1">
      <c r="A5" s="885" t="s">
        <v>873</v>
      </c>
      <c r="B5" s="886"/>
      <c r="C5" s="457" t="s">
        <v>567</v>
      </c>
      <c r="D5" s="457" t="s">
        <v>560</v>
      </c>
      <c r="E5" s="457" t="s">
        <v>561</v>
      </c>
      <c r="F5" s="457" t="s">
        <v>872</v>
      </c>
      <c r="G5" s="457" t="s">
        <v>568</v>
      </c>
      <c r="H5" s="457" t="s">
        <v>569</v>
      </c>
      <c r="I5" s="457" t="s">
        <v>570</v>
      </c>
      <c r="J5" s="457" t="s">
        <v>571</v>
      </c>
      <c r="K5" s="457" t="s">
        <v>572</v>
      </c>
    </row>
    <row r="6" spans="1:11">
      <c r="A6" s="399">
        <v>1</v>
      </c>
      <c r="B6" s="399" t="s">
        <v>573</v>
      </c>
      <c r="C6" s="705">
        <v>1573443.15</v>
      </c>
      <c r="D6" s="705"/>
      <c r="E6" s="705"/>
      <c r="F6" s="705"/>
      <c r="G6" s="705">
        <v>46444117.938755266</v>
      </c>
      <c r="H6" s="705"/>
      <c r="I6" s="705">
        <v>18590992.188848529</v>
      </c>
      <c r="J6" s="705">
        <v>0</v>
      </c>
      <c r="K6" s="705">
        <v>59402420.019326538</v>
      </c>
    </row>
    <row r="7" spans="1:11">
      <c r="A7" s="399">
        <v>2</v>
      </c>
      <c r="B7" s="399" t="s">
        <v>574</v>
      </c>
      <c r="C7" s="705"/>
      <c r="D7" s="705"/>
      <c r="E7" s="705"/>
      <c r="F7" s="705"/>
      <c r="G7" s="705"/>
      <c r="H7" s="705"/>
      <c r="I7" s="705"/>
      <c r="J7" s="705"/>
      <c r="K7" s="705"/>
    </row>
    <row r="8" spans="1:11">
      <c r="A8" s="399">
        <v>3</v>
      </c>
      <c r="B8" s="399" t="s">
        <v>538</v>
      </c>
      <c r="C8" s="705">
        <v>0</v>
      </c>
      <c r="D8" s="705"/>
      <c r="E8" s="705"/>
      <c r="F8" s="705"/>
      <c r="G8" s="705">
        <v>28464320.629999999</v>
      </c>
      <c r="H8" s="705"/>
      <c r="I8" s="705"/>
      <c r="J8" s="705"/>
      <c r="K8" s="705"/>
    </row>
    <row r="9" spans="1:11">
      <c r="A9" s="399">
        <v>4</v>
      </c>
      <c r="B9" s="416" t="s">
        <v>871</v>
      </c>
      <c r="C9" s="741"/>
      <c r="D9" s="741"/>
      <c r="E9" s="741"/>
      <c r="F9" s="741"/>
      <c r="G9" s="741">
        <v>3558842.1819154965</v>
      </c>
      <c r="H9" s="741"/>
      <c r="I9" s="741">
        <v>0</v>
      </c>
      <c r="J9" s="741"/>
      <c r="K9" s="741">
        <v>2085416.7011386221</v>
      </c>
    </row>
    <row r="10" spans="1:11">
      <c r="A10" s="399">
        <v>5</v>
      </c>
      <c r="B10" s="416" t="s">
        <v>870</v>
      </c>
      <c r="C10" s="741"/>
      <c r="D10" s="741"/>
      <c r="E10" s="741"/>
      <c r="F10" s="741"/>
      <c r="G10" s="741"/>
      <c r="H10" s="741"/>
      <c r="I10" s="741"/>
      <c r="J10" s="741"/>
      <c r="K10" s="741"/>
    </row>
    <row r="11" spans="1:11">
      <c r="A11" s="399">
        <v>6</v>
      </c>
      <c r="B11" s="416" t="s">
        <v>869</v>
      </c>
      <c r="C11" s="741"/>
      <c r="D11" s="741"/>
      <c r="E11" s="741"/>
      <c r="F11" s="741"/>
      <c r="G11" s="741"/>
      <c r="H11" s="741"/>
      <c r="I11" s="741"/>
      <c r="J11" s="741"/>
      <c r="K11" s="741"/>
    </row>
    <row r="13" spans="1:11" ht="13.8">
      <c r="B13" s="45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Normal="100" workbookViewId="0">
      <selection activeCell="E15" sqref="E15"/>
    </sheetView>
  </sheetViews>
  <sheetFormatPr defaultColWidth="8.77734375" defaultRowHeight="14.4"/>
  <cols>
    <col min="1" max="1" width="10" style="460" bestFit="1" customWidth="1"/>
    <col min="2" max="2" width="71.77734375" style="460" customWidth="1"/>
    <col min="3" max="3" width="16.77734375" style="460" customWidth="1"/>
    <col min="4" max="5" width="15.33203125" style="460" bestFit="1" customWidth="1"/>
    <col min="6" max="6" width="13.6640625" style="460" customWidth="1"/>
    <col min="7" max="7" width="37.6640625" style="460" bestFit="1" customWidth="1"/>
    <col min="8" max="8" width="11.6640625" style="460" bestFit="1" customWidth="1"/>
    <col min="9" max="10" width="15.33203125" style="460" bestFit="1" customWidth="1"/>
    <col min="11" max="11" width="13.6640625" style="460" customWidth="1"/>
    <col min="12" max="12" width="37.6640625" style="460" bestFit="1" customWidth="1"/>
    <col min="13" max="13" width="10.77734375" style="460" bestFit="1" customWidth="1"/>
    <col min="14" max="15" width="15.33203125" style="460" bestFit="1" customWidth="1"/>
    <col min="16" max="16" width="15.77734375" style="460" customWidth="1"/>
    <col min="17" max="17" width="30" style="460" customWidth="1"/>
    <col min="18" max="18" width="13" style="460" customWidth="1"/>
    <col min="19" max="19" width="30.77734375" style="460" customWidth="1"/>
    <col min="20" max="22" width="29.88671875" style="460" customWidth="1"/>
    <col min="23" max="16384" width="8.77734375" style="460"/>
  </cols>
  <sheetData>
    <row r="1" spans="1:22">
      <c r="A1" s="303" t="s">
        <v>97</v>
      </c>
      <c r="B1" s="230" t="str">
        <f>Info!C2</f>
        <v>სს სილქ ბანკი</v>
      </c>
    </row>
    <row r="2" spans="1:22">
      <c r="A2" s="303" t="s">
        <v>98</v>
      </c>
      <c r="B2" s="704">
        <f>'1. key ratios'!B2</f>
        <v>46022</v>
      </c>
    </row>
    <row r="3" spans="1:22">
      <c r="A3" s="305" t="s">
        <v>656</v>
      </c>
      <c r="B3" s="409"/>
    </row>
    <row r="4" spans="1:22">
      <c r="A4" s="305"/>
      <c r="B4" s="409"/>
    </row>
    <row r="5" spans="1:22" ht="24" customHeight="1">
      <c r="A5" s="887" t="s">
        <v>683</v>
      </c>
      <c r="B5" s="887"/>
      <c r="C5" s="889" t="s">
        <v>875</v>
      </c>
      <c r="D5" s="889"/>
      <c r="E5" s="889"/>
      <c r="F5" s="889"/>
      <c r="G5" s="889"/>
      <c r="H5" s="889" t="s">
        <v>564</v>
      </c>
      <c r="I5" s="889"/>
      <c r="J5" s="889"/>
      <c r="K5" s="889"/>
      <c r="L5" s="889"/>
      <c r="M5" s="889" t="s">
        <v>874</v>
      </c>
      <c r="N5" s="889"/>
      <c r="O5" s="889"/>
      <c r="P5" s="889"/>
      <c r="Q5" s="889"/>
      <c r="R5" s="888" t="s">
        <v>682</v>
      </c>
      <c r="S5" s="888" t="s">
        <v>686</v>
      </c>
      <c r="T5" s="888" t="s">
        <v>685</v>
      </c>
      <c r="U5" s="888" t="s">
        <v>914</v>
      </c>
      <c r="V5" s="888" t="s">
        <v>915</v>
      </c>
    </row>
    <row r="6" spans="1:22" ht="36" customHeight="1">
      <c r="A6" s="887"/>
      <c r="B6" s="887"/>
      <c r="C6" s="469"/>
      <c r="D6" s="407" t="s">
        <v>859</v>
      </c>
      <c r="E6" s="407" t="s">
        <v>858</v>
      </c>
      <c r="F6" s="407" t="s">
        <v>857</v>
      </c>
      <c r="G6" s="407" t="s">
        <v>856</v>
      </c>
      <c r="H6" s="469"/>
      <c r="I6" s="407" t="s">
        <v>859</v>
      </c>
      <c r="J6" s="407" t="s">
        <v>858</v>
      </c>
      <c r="K6" s="407" t="s">
        <v>857</v>
      </c>
      <c r="L6" s="407" t="s">
        <v>856</v>
      </c>
      <c r="M6" s="469"/>
      <c r="N6" s="407" t="s">
        <v>859</v>
      </c>
      <c r="O6" s="407" t="s">
        <v>858</v>
      </c>
      <c r="P6" s="407" t="s">
        <v>857</v>
      </c>
      <c r="Q6" s="407" t="s">
        <v>856</v>
      </c>
      <c r="R6" s="888"/>
      <c r="S6" s="888"/>
      <c r="T6" s="888"/>
      <c r="U6" s="888"/>
      <c r="V6" s="888"/>
    </row>
    <row r="7" spans="1:22">
      <c r="A7" s="464">
        <v>1</v>
      </c>
      <c r="B7" s="468" t="s">
        <v>657</v>
      </c>
      <c r="C7" s="741">
        <v>2633556.44</v>
      </c>
      <c r="D7" s="741">
        <v>2574149.52</v>
      </c>
      <c r="E7" s="741">
        <v>59406.92</v>
      </c>
      <c r="F7" s="741">
        <v>0</v>
      </c>
      <c r="G7" s="741"/>
      <c r="H7" s="741">
        <v>2679020.8890630002</v>
      </c>
      <c r="I7" s="741">
        <v>2616254.2490630001</v>
      </c>
      <c r="J7" s="741">
        <v>62766.64</v>
      </c>
      <c r="K7" s="741">
        <v>0</v>
      </c>
      <c r="L7" s="741"/>
      <c r="M7" s="741">
        <v>106780.6965698</v>
      </c>
      <c r="N7" s="741">
        <v>104270.03096980001</v>
      </c>
      <c r="O7" s="741">
        <v>2510.6655999999998</v>
      </c>
      <c r="P7" s="741">
        <v>0</v>
      </c>
      <c r="Q7" s="741">
        <v>0</v>
      </c>
      <c r="R7" s="741">
        <v>180</v>
      </c>
      <c r="S7" s="743">
        <v>0.31429424985634602</v>
      </c>
      <c r="T7" s="743">
        <v>0.36977528025002315</v>
      </c>
      <c r="U7" s="743">
        <v>0.32321040972260312</v>
      </c>
      <c r="V7" s="741">
        <v>37.658725438973313</v>
      </c>
    </row>
    <row r="8" spans="1:22">
      <c r="A8" s="464">
        <v>2</v>
      </c>
      <c r="B8" s="467" t="s">
        <v>658</v>
      </c>
      <c r="C8" s="741">
        <v>71441995.579999998</v>
      </c>
      <c r="D8" s="741">
        <v>67777331.939999998</v>
      </c>
      <c r="E8" s="741">
        <v>1805006.65</v>
      </c>
      <c r="F8" s="741">
        <v>1859656.99</v>
      </c>
      <c r="G8" s="741"/>
      <c r="H8" s="741">
        <v>71271725.68891561</v>
      </c>
      <c r="I8" s="741">
        <v>67430095.234953269</v>
      </c>
      <c r="J8" s="741">
        <v>1849945.18516746</v>
      </c>
      <c r="K8" s="741">
        <v>1991685.26879488</v>
      </c>
      <c r="L8" s="741"/>
      <c r="M8" s="741">
        <v>3522410.0763144521</v>
      </c>
      <c r="N8" s="741">
        <v>1419497.652819216</v>
      </c>
      <c r="O8" s="741">
        <v>546520.52562669595</v>
      </c>
      <c r="P8" s="741">
        <v>1556391.8978685399</v>
      </c>
      <c r="Q8" s="741"/>
      <c r="R8" s="741">
        <v>13519</v>
      </c>
      <c r="S8" s="743">
        <v>0.24223145022550255</v>
      </c>
      <c r="T8" s="743">
        <v>0.29390336125035726</v>
      </c>
      <c r="U8" s="743">
        <v>0.23019513196598304</v>
      </c>
      <c r="V8" s="741">
        <v>44.793917797001782</v>
      </c>
    </row>
    <row r="9" spans="1:22">
      <c r="A9" s="464">
        <v>3</v>
      </c>
      <c r="B9" s="467" t="s">
        <v>659</v>
      </c>
      <c r="C9" s="741">
        <v>4874.34</v>
      </c>
      <c r="D9" s="741">
        <v>4874.34</v>
      </c>
      <c r="E9" s="741">
        <v>0</v>
      </c>
      <c r="F9" s="741">
        <v>0</v>
      </c>
      <c r="G9" s="741"/>
      <c r="H9" s="741">
        <v>4898.8900000000003</v>
      </c>
      <c r="I9" s="741">
        <v>4898.8900000000003</v>
      </c>
      <c r="J9" s="741">
        <v>0</v>
      </c>
      <c r="K9" s="741">
        <v>0</v>
      </c>
      <c r="L9" s="741"/>
      <c r="M9" s="741">
        <v>219.257956947</v>
      </c>
      <c r="N9" s="741">
        <v>219.257956947</v>
      </c>
      <c r="O9" s="741">
        <v>0</v>
      </c>
      <c r="P9" s="741">
        <v>0</v>
      </c>
      <c r="Q9" s="741"/>
      <c r="R9" s="741">
        <v>19</v>
      </c>
      <c r="S9" s="743">
        <v>0</v>
      </c>
      <c r="T9" s="743">
        <v>0</v>
      </c>
      <c r="U9" s="743">
        <v>0</v>
      </c>
      <c r="V9" s="741">
        <v>0.52638596692620321</v>
      </c>
    </row>
    <row r="10" spans="1:22">
      <c r="A10" s="464">
        <v>4</v>
      </c>
      <c r="B10" s="467" t="s">
        <v>660</v>
      </c>
      <c r="C10" s="741">
        <v>2655.98</v>
      </c>
      <c r="D10" s="741">
        <v>2655.98</v>
      </c>
      <c r="E10" s="741">
        <v>0</v>
      </c>
      <c r="F10" s="741">
        <v>0</v>
      </c>
      <c r="G10" s="741"/>
      <c r="H10" s="741">
        <v>2517.3035095999999</v>
      </c>
      <c r="I10" s="741">
        <v>2517.3035095999999</v>
      </c>
      <c r="J10" s="741">
        <v>0</v>
      </c>
      <c r="K10" s="741">
        <v>0</v>
      </c>
      <c r="L10" s="741"/>
      <c r="M10" s="741">
        <v>21.438857882000001</v>
      </c>
      <c r="N10" s="741">
        <v>21.438857882000001</v>
      </c>
      <c r="O10" s="741">
        <v>0</v>
      </c>
      <c r="P10" s="741">
        <v>0</v>
      </c>
      <c r="Q10" s="741"/>
      <c r="R10" s="741">
        <v>2</v>
      </c>
      <c r="S10" s="743">
        <v>0</v>
      </c>
      <c r="T10" s="743">
        <v>0</v>
      </c>
      <c r="U10" s="743">
        <v>0.28000000000000003</v>
      </c>
      <c r="V10" s="741">
        <v>14.697065489950978</v>
      </c>
    </row>
    <row r="11" spans="1:22">
      <c r="A11" s="464">
        <v>5</v>
      </c>
      <c r="B11" s="467" t="s">
        <v>661</v>
      </c>
      <c r="C11" s="741">
        <v>19094.419999999998</v>
      </c>
      <c r="D11" s="741">
        <v>19072.439999999999</v>
      </c>
      <c r="E11" s="741">
        <v>13.22</v>
      </c>
      <c r="F11" s="741">
        <v>8.76</v>
      </c>
      <c r="G11" s="741"/>
      <c r="H11" s="741">
        <v>20200.05</v>
      </c>
      <c r="I11" s="741">
        <v>20178.07</v>
      </c>
      <c r="J11" s="741">
        <v>13.22</v>
      </c>
      <c r="K11" s="741">
        <v>8.76</v>
      </c>
      <c r="L11" s="741"/>
      <c r="M11" s="741">
        <v>462.91837230499999</v>
      </c>
      <c r="N11" s="741">
        <v>449.68768508099998</v>
      </c>
      <c r="O11" s="741">
        <v>6.5809437989999999</v>
      </c>
      <c r="P11" s="741">
        <v>6.6497434249999996</v>
      </c>
      <c r="Q11" s="741"/>
      <c r="R11" s="741">
        <v>362</v>
      </c>
      <c r="S11" s="743">
        <v>0</v>
      </c>
      <c r="T11" s="743">
        <v>0</v>
      </c>
      <c r="U11" s="743">
        <v>0.1743606249959655</v>
      </c>
      <c r="V11" s="741">
        <v>9.7217686701567985</v>
      </c>
    </row>
    <row r="12" spans="1:22">
      <c r="A12" s="464">
        <v>6</v>
      </c>
      <c r="B12" s="467" t="s">
        <v>662</v>
      </c>
      <c r="C12" s="741">
        <v>16870259.41</v>
      </c>
      <c r="D12" s="741">
        <v>16324382.310000001</v>
      </c>
      <c r="E12" s="741">
        <v>323540.65000000002</v>
      </c>
      <c r="F12" s="741">
        <v>222336.45</v>
      </c>
      <c r="G12" s="741"/>
      <c r="H12" s="741">
        <v>17054597.775000002</v>
      </c>
      <c r="I12" s="741">
        <v>16458227.205</v>
      </c>
      <c r="J12" s="741">
        <v>343624.4</v>
      </c>
      <c r="K12" s="741">
        <v>252746.17</v>
      </c>
      <c r="L12" s="741"/>
      <c r="M12" s="741">
        <v>730779.72728711902</v>
      </c>
      <c r="N12" s="741">
        <v>379963.53703444602</v>
      </c>
      <c r="O12" s="741">
        <v>158934.67716997999</v>
      </c>
      <c r="P12" s="741">
        <v>191881.51308269301</v>
      </c>
      <c r="Q12" s="741"/>
      <c r="R12" s="741">
        <v>11135</v>
      </c>
      <c r="S12" s="743">
        <v>0.36</v>
      </c>
      <c r="T12" s="743">
        <v>0.44900000000000001</v>
      </c>
      <c r="U12" s="743">
        <v>0.35951372141941473</v>
      </c>
      <c r="V12" s="741">
        <v>42.995935702945445</v>
      </c>
    </row>
    <row r="13" spans="1:22">
      <c r="A13" s="464">
        <v>7</v>
      </c>
      <c r="B13" s="467" t="s">
        <v>663</v>
      </c>
      <c r="C13" s="741">
        <v>7915924.9000000004</v>
      </c>
      <c r="D13" s="741">
        <v>7199580.54</v>
      </c>
      <c r="E13" s="741">
        <v>330005.74</v>
      </c>
      <c r="F13" s="741">
        <v>386338.62</v>
      </c>
      <c r="G13" s="741"/>
      <c r="H13" s="741">
        <v>7959994.0005899994</v>
      </c>
      <c r="I13" s="741">
        <v>7216022.9674899997</v>
      </c>
      <c r="J13" s="741">
        <v>331498.89370000002</v>
      </c>
      <c r="K13" s="741">
        <v>412472.13939999999</v>
      </c>
      <c r="L13" s="741"/>
      <c r="M13" s="741">
        <v>492445.69595210004</v>
      </c>
      <c r="N13" s="741">
        <v>87779.917396200006</v>
      </c>
      <c r="O13" s="741">
        <v>119708.8205359</v>
      </c>
      <c r="P13" s="741">
        <v>284956.95802000002</v>
      </c>
      <c r="Q13" s="741"/>
      <c r="R13" s="741">
        <v>54</v>
      </c>
      <c r="S13" s="743">
        <v>0.18270926222444711</v>
      </c>
      <c r="T13" s="743">
        <v>0.20322386771579154</v>
      </c>
      <c r="U13" s="743">
        <v>0.14812834284847753</v>
      </c>
      <c r="V13" s="741">
        <v>132.34075341834028</v>
      </c>
    </row>
    <row r="14" spans="1:22">
      <c r="A14" s="462">
        <v>7.1</v>
      </c>
      <c r="B14" s="461" t="s">
        <v>664</v>
      </c>
      <c r="C14" s="741">
        <v>5418376.7199999997</v>
      </c>
      <c r="D14" s="741">
        <v>4741787.92</v>
      </c>
      <c r="E14" s="741">
        <v>290250.18</v>
      </c>
      <c r="F14" s="741">
        <v>386338.62</v>
      </c>
      <c r="G14" s="741"/>
      <c r="H14" s="741">
        <v>5459286.4934799997</v>
      </c>
      <c r="I14" s="741">
        <v>4756125.1003799997</v>
      </c>
      <c r="J14" s="741">
        <v>290689.2537</v>
      </c>
      <c r="K14" s="741">
        <v>412472.13939999999</v>
      </c>
      <c r="L14" s="741"/>
      <c r="M14" s="741">
        <v>457253.56107390003</v>
      </c>
      <c r="N14" s="741">
        <v>53347.764253900001</v>
      </c>
      <c r="O14" s="741">
        <v>118948.8388</v>
      </c>
      <c r="P14" s="741">
        <v>284956.95802000002</v>
      </c>
      <c r="Q14" s="741"/>
      <c r="R14" s="741">
        <v>29</v>
      </c>
      <c r="S14" s="743">
        <v>0.15740594443119485</v>
      </c>
      <c r="T14" s="743">
        <v>0.17240450200884258</v>
      </c>
      <c r="U14" s="743">
        <v>0.13928755408501756</v>
      </c>
      <c r="V14" s="741">
        <v>129.44758729566519</v>
      </c>
    </row>
    <row r="15" spans="1:22" ht="24">
      <c r="A15" s="462">
        <v>7.2</v>
      </c>
      <c r="B15" s="461" t="s">
        <v>665</v>
      </c>
      <c r="C15" s="741">
        <v>1189843.2</v>
      </c>
      <c r="D15" s="741">
        <v>1189843.2</v>
      </c>
      <c r="E15" s="741">
        <v>0</v>
      </c>
      <c r="F15" s="741">
        <v>0</v>
      </c>
      <c r="G15" s="741"/>
      <c r="H15" s="741">
        <v>1190077.8520899999</v>
      </c>
      <c r="I15" s="741">
        <v>1190077.8520899999</v>
      </c>
      <c r="J15" s="741">
        <v>0</v>
      </c>
      <c r="K15" s="741">
        <v>0</v>
      </c>
      <c r="L15" s="741"/>
      <c r="M15" s="741">
        <v>11751.714482400001</v>
      </c>
      <c r="N15" s="741">
        <v>11751.714482400001</v>
      </c>
      <c r="O15" s="741">
        <v>0</v>
      </c>
      <c r="P15" s="741">
        <v>0</v>
      </c>
      <c r="Q15" s="741"/>
      <c r="R15" s="741">
        <v>9</v>
      </c>
      <c r="S15" s="743">
        <v>0.21</v>
      </c>
      <c r="T15" s="743">
        <v>0.23599999999999999</v>
      </c>
      <c r="U15" s="743">
        <v>0.15064280776660319</v>
      </c>
      <c r="V15" s="741">
        <v>176.7831340490915</v>
      </c>
    </row>
    <row r="16" spans="1:22">
      <c r="A16" s="462">
        <v>7.3</v>
      </c>
      <c r="B16" s="461" t="s">
        <v>666</v>
      </c>
      <c r="C16" s="741">
        <v>1307704.98</v>
      </c>
      <c r="D16" s="741">
        <v>1267949.42</v>
      </c>
      <c r="E16" s="741">
        <v>39755.56</v>
      </c>
      <c r="F16" s="741">
        <v>0</v>
      </c>
      <c r="G16" s="741"/>
      <c r="H16" s="741">
        <v>1310629.6550199999</v>
      </c>
      <c r="I16" s="741">
        <v>1269820.01502</v>
      </c>
      <c r="J16" s="741">
        <v>40809.64</v>
      </c>
      <c r="K16" s="741">
        <v>0</v>
      </c>
      <c r="L16" s="741"/>
      <c r="M16" s="741">
        <v>23440.4203958</v>
      </c>
      <c r="N16" s="741">
        <v>22680.438659899999</v>
      </c>
      <c r="O16" s="741">
        <v>759.98173589999999</v>
      </c>
      <c r="P16" s="741">
        <v>0</v>
      </c>
      <c r="Q16" s="741"/>
      <c r="R16" s="741">
        <v>16</v>
      </c>
      <c r="S16" s="743">
        <v>0.19644704689038611</v>
      </c>
      <c r="T16" s="743">
        <v>0.2200264923071</v>
      </c>
      <c r="U16" s="743">
        <v>0.18247164330596952</v>
      </c>
      <c r="V16" s="741">
        <v>103.89152290526569</v>
      </c>
    </row>
    <row r="17" spans="1:22">
      <c r="A17" s="464">
        <v>8</v>
      </c>
      <c r="B17" s="467" t="s">
        <v>667</v>
      </c>
      <c r="C17" s="741">
        <v>0</v>
      </c>
      <c r="D17" s="741">
        <v>0</v>
      </c>
      <c r="E17" s="741">
        <v>0</v>
      </c>
      <c r="F17" s="741">
        <v>0</v>
      </c>
      <c r="G17" s="741"/>
      <c r="H17" s="741">
        <v>0</v>
      </c>
      <c r="I17" s="741">
        <v>0</v>
      </c>
      <c r="J17" s="741">
        <v>0</v>
      </c>
      <c r="K17" s="741">
        <v>0</v>
      </c>
      <c r="L17" s="741"/>
      <c r="M17" s="741">
        <v>0</v>
      </c>
      <c r="N17" s="741">
        <v>0</v>
      </c>
      <c r="O17" s="741">
        <v>0</v>
      </c>
      <c r="P17" s="741">
        <v>0</v>
      </c>
      <c r="Q17" s="741"/>
      <c r="R17" s="741">
        <v>0</v>
      </c>
      <c r="S17" s="743">
        <v>0</v>
      </c>
      <c r="T17" s="743">
        <v>0</v>
      </c>
      <c r="U17" s="743">
        <v>0</v>
      </c>
      <c r="V17" s="741">
        <v>0</v>
      </c>
    </row>
    <row r="18" spans="1:22">
      <c r="A18" s="466">
        <v>9</v>
      </c>
      <c r="B18" s="465" t="s">
        <v>668</v>
      </c>
      <c r="C18" s="742">
        <v>0</v>
      </c>
      <c r="D18" s="742">
        <v>0</v>
      </c>
      <c r="E18" s="742">
        <v>0</v>
      </c>
      <c r="F18" s="742">
        <v>0</v>
      </c>
      <c r="G18" s="742"/>
      <c r="H18" s="742">
        <v>0</v>
      </c>
      <c r="I18" s="742">
        <v>0</v>
      </c>
      <c r="J18" s="742">
        <v>0</v>
      </c>
      <c r="K18" s="742">
        <v>0</v>
      </c>
      <c r="L18" s="742"/>
      <c r="M18" s="742">
        <v>0</v>
      </c>
      <c r="N18" s="742">
        <v>0</v>
      </c>
      <c r="O18" s="742">
        <v>0</v>
      </c>
      <c r="P18" s="742">
        <v>0</v>
      </c>
      <c r="Q18" s="742"/>
      <c r="R18" s="742">
        <v>0</v>
      </c>
      <c r="S18" s="744">
        <v>0</v>
      </c>
      <c r="T18" s="744">
        <v>0</v>
      </c>
      <c r="U18" s="744">
        <v>0</v>
      </c>
      <c r="V18" s="742">
        <v>0</v>
      </c>
    </row>
    <row r="19" spans="1:22">
      <c r="A19" s="464">
        <v>10</v>
      </c>
      <c r="B19" s="463" t="s">
        <v>684</v>
      </c>
      <c r="C19" s="741">
        <v>98888361.069999993</v>
      </c>
      <c r="D19" s="741">
        <v>93902047.070000008</v>
      </c>
      <c r="E19" s="741">
        <v>2517973.1799999997</v>
      </c>
      <c r="F19" s="741">
        <v>2468340.8199999998</v>
      </c>
      <c r="G19" s="741"/>
      <c r="H19" s="741">
        <v>98992954.597078204</v>
      </c>
      <c r="I19" s="741">
        <v>93748193.920015857</v>
      </c>
      <c r="J19" s="741">
        <v>2587848.3388674599</v>
      </c>
      <c r="K19" s="741">
        <v>2656912.3381948797</v>
      </c>
      <c r="L19" s="741"/>
      <c r="M19" s="741">
        <v>4853119.8113106051</v>
      </c>
      <c r="N19" s="741">
        <v>1992201.5227195718</v>
      </c>
      <c r="O19" s="741">
        <v>827681.26987637486</v>
      </c>
      <c r="P19" s="741">
        <v>2033237.018714658</v>
      </c>
      <c r="Q19" s="741"/>
      <c r="R19" s="741">
        <v>25271</v>
      </c>
      <c r="S19" s="743">
        <v>0.26380962153199322</v>
      </c>
      <c r="T19" s="743">
        <v>0.32125806025466142</v>
      </c>
      <c r="U19" s="743">
        <v>0.24823409723299983</v>
      </c>
      <c r="V19" s="741">
        <v>51.298327450753469</v>
      </c>
    </row>
    <row r="20" spans="1:22" ht="24">
      <c r="A20" s="462">
        <v>10.1</v>
      </c>
      <c r="B20" s="461" t="s">
        <v>687</v>
      </c>
      <c r="C20" s="741"/>
      <c r="D20" s="741"/>
      <c r="E20" s="741"/>
      <c r="F20" s="741"/>
      <c r="G20" s="741"/>
      <c r="H20" s="741">
        <v>0</v>
      </c>
      <c r="I20" s="741"/>
      <c r="J20" s="741"/>
      <c r="K20" s="741"/>
      <c r="L20" s="741"/>
      <c r="M20" s="741">
        <v>0</v>
      </c>
      <c r="N20" s="741"/>
      <c r="O20" s="741"/>
      <c r="P20" s="741"/>
      <c r="Q20" s="741"/>
      <c r="R20" s="741"/>
      <c r="S20" s="743"/>
      <c r="T20" s="743"/>
      <c r="U20" s="743"/>
      <c r="V20" s="74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546875" defaultRowHeight="12"/>
  <cols>
    <col min="1" max="1" width="8" style="126" customWidth="1"/>
    <col min="2" max="2" width="66.21875" style="127" customWidth="1"/>
    <col min="3" max="3" width="131.44140625" style="128" customWidth="1"/>
    <col min="4" max="5" width="10.21875" style="119" customWidth="1"/>
    <col min="6" max="6" width="67.6640625" style="119" customWidth="1"/>
    <col min="7" max="16384" width="43.5546875" style="119"/>
  </cols>
  <sheetData>
    <row r="1" spans="1:3" ht="13.2" thickTop="1" thickBot="1">
      <c r="A1" s="941" t="s">
        <v>176</v>
      </c>
      <c r="B1" s="942"/>
      <c r="C1" s="943"/>
    </row>
    <row r="2" spans="1:3" ht="26.25" customHeight="1">
      <c r="A2" s="311"/>
      <c r="B2" s="944" t="s">
        <v>177</v>
      </c>
      <c r="C2" s="944"/>
    </row>
    <row r="3" spans="1:3" s="124" customFormat="1" ht="11.25" customHeight="1">
      <c r="A3" s="123"/>
      <c r="B3" s="944" t="s">
        <v>251</v>
      </c>
      <c r="C3" s="944"/>
    </row>
    <row r="4" spans="1:3" ht="12" customHeight="1" thickBot="1">
      <c r="A4" s="923" t="s">
        <v>255</v>
      </c>
      <c r="B4" s="924"/>
      <c r="C4" s="925"/>
    </row>
    <row r="5" spans="1:3" ht="12.6" thickTop="1">
      <c r="A5" s="120"/>
      <c r="B5" s="926" t="s">
        <v>178</v>
      </c>
      <c r="C5" s="927"/>
    </row>
    <row r="6" spans="1:3">
      <c r="A6" s="311"/>
      <c r="B6" s="905" t="s">
        <v>252</v>
      </c>
      <c r="C6" s="906"/>
    </row>
    <row r="7" spans="1:3">
      <c r="A7" s="311"/>
      <c r="B7" s="905" t="s">
        <v>179</v>
      </c>
      <c r="C7" s="906"/>
    </row>
    <row r="8" spans="1:3">
      <c r="A8" s="311"/>
      <c r="B8" s="905" t="s">
        <v>253</v>
      </c>
      <c r="C8" s="906"/>
    </row>
    <row r="9" spans="1:3">
      <c r="A9" s="311"/>
      <c r="B9" s="947" t="s">
        <v>254</v>
      </c>
      <c r="C9" s="948"/>
    </row>
    <row r="10" spans="1:3">
      <c r="A10" s="311"/>
      <c r="B10" s="939" t="s">
        <v>180</v>
      </c>
      <c r="C10" s="940" t="s">
        <v>180</v>
      </c>
    </row>
    <row r="11" spans="1:3">
      <c r="A11" s="311"/>
      <c r="B11" s="939" t="s">
        <v>181</v>
      </c>
      <c r="C11" s="940" t="s">
        <v>181</v>
      </c>
    </row>
    <row r="12" spans="1:3">
      <c r="A12" s="311"/>
      <c r="B12" s="939" t="s">
        <v>182</v>
      </c>
      <c r="C12" s="940" t="s">
        <v>182</v>
      </c>
    </row>
    <row r="13" spans="1:3">
      <c r="A13" s="311"/>
      <c r="B13" s="939" t="s">
        <v>183</v>
      </c>
      <c r="C13" s="940" t="s">
        <v>183</v>
      </c>
    </row>
    <row r="14" spans="1:3">
      <c r="A14" s="311"/>
      <c r="B14" s="939" t="s">
        <v>184</v>
      </c>
      <c r="C14" s="940" t="s">
        <v>184</v>
      </c>
    </row>
    <row r="15" spans="1:3" ht="21.75" customHeight="1">
      <c r="A15" s="311"/>
      <c r="B15" s="939" t="s">
        <v>185</v>
      </c>
      <c r="C15" s="940" t="s">
        <v>185</v>
      </c>
    </row>
    <row r="16" spans="1:3">
      <c r="A16" s="311"/>
      <c r="B16" s="939" t="s">
        <v>186</v>
      </c>
      <c r="C16" s="940" t="s">
        <v>187</v>
      </c>
    </row>
    <row r="17" spans="1:6">
      <c r="A17" s="311"/>
      <c r="B17" s="939" t="s">
        <v>188</v>
      </c>
      <c r="C17" s="940" t="s">
        <v>189</v>
      </c>
    </row>
    <row r="18" spans="1:6">
      <c r="A18" s="311"/>
      <c r="B18" s="939" t="s">
        <v>190</v>
      </c>
      <c r="C18" s="940" t="s">
        <v>191</v>
      </c>
    </row>
    <row r="19" spans="1:6">
      <c r="A19" s="550"/>
      <c r="B19" s="945" t="s">
        <v>192</v>
      </c>
      <c r="C19" s="946" t="s">
        <v>192</v>
      </c>
    </row>
    <row r="20" spans="1:6">
      <c r="A20" s="550"/>
      <c r="B20" s="945" t="s">
        <v>917</v>
      </c>
      <c r="C20" s="946" t="s">
        <v>193</v>
      </c>
    </row>
    <row r="21" spans="1:6">
      <c r="A21" s="311"/>
      <c r="B21" s="945" t="s">
        <v>960</v>
      </c>
      <c r="C21" s="946" t="s">
        <v>194</v>
      </c>
    </row>
    <row r="22" spans="1:6" ht="23.25" customHeight="1">
      <c r="A22" s="311"/>
      <c r="B22" s="939" t="s">
        <v>195</v>
      </c>
      <c r="C22" s="940" t="s">
        <v>196</v>
      </c>
      <c r="F22" s="514"/>
    </row>
    <row r="23" spans="1:6">
      <c r="A23" s="311"/>
      <c r="B23" s="939" t="s">
        <v>197</v>
      </c>
      <c r="C23" s="940" t="s">
        <v>197</v>
      </c>
    </row>
    <row r="24" spans="1:6">
      <c r="A24" s="311"/>
      <c r="B24" s="939" t="s">
        <v>198</v>
      </c>
      <c r="C24" s="940" t="s">
        <v>199</v>
      </c>
    </row>
    <row r="25" spans="1:6" ht="12.6" thickBot="1">
      <c r="A25" s="121"/>
      <c r="B25" s="933" t="s">
        <v>200</v>
      </c>
      <c r="C25" s="934"/>
    </row>
    <row r="26" spans="1:6" ht="13.2" thickTop="1" thickBot="1">
      <c r="A26" s="923" t="s">
        <v>811</v>
      </c>
      <c r="B26" s="924"/>
      <c r="C26" s="925"/>
    </row>
    <row r="27" spans="1:6" ht="13.2" thickTop="1" thickBot="1">
      <c r="A27" s="122"/>
      <c r="B27" s="935" t="s">
        <v>812</v>
      </c>
      <c r="C27" s="936"/>
    </row>
    <row r="28" spans="1:6" ht="13.2" thickTop="1" thickBot="1">
      <c r="A28" s="923" t="s">
        <v>256</v>
      </c>
      <c r="B28" s="924"/>
      <c r="C28" s="925"/>
    </row>
    <row r="29" spans="1:6" ht="12.6" thickTop="1">
      <c r="A29" s="120"/>
      <c r="B29" s="937" t="s">
        <v>815</v>
      </c>
      <c r="C29" s="938" t="s">
        <v>201</v>
      </c>
    </row>
    <row r="30" spans="1:6">
      <c r="A30" s="311"/>
      <c r="B30" s="914" t="s">
        <v>205</v>
      </c>
      <c r="C30" s="915" t="s">
        <v>202</v>
      </c>
    </row>
    <row r="31" spans="1:6">
      <c r="A31" s="311"/>
      <c r="B31" s="914" t="s">
        <v>813</v>
      </c>
      <c r="C31" s="915" t="s">
        <v>203</v>
      </c>
    </row>
    <row r="32" spans="1:6">
      <c r="A32" s="311"/>
      <c r="B32" s="914" t="s">
        <v>814</v>
      </c>
      <c r="C32" s="915" t="s">
        <v>204</v>
      </c>
    </row>
    <row r="33" spans="1:3">
      <c r="A33" s="311"/>
      <c r="B33" s="914" t="s">
        <v>208</v>
      </c>
      <c r="C33" s="915" t="s">
        <v>209</v>
      </c>
    </row>
    <row r="34" spans="1:3">
      <c r="A34" s="311"/>
      <c r="B34" s="914" t="s">
        <v>816</v>
      </c>
      <c r="C34" s="915" t="s">
        <v>206</v>
      </c>
    </row>
    <row r="35" spans="1:3">
      <c r="A35" s="311"/>
      <c r="B35" s="914" t="s">
        <v>817</v>
      </c>
      <c r="C35" s="915" t="s">
        <v>207</v>
      </c>
    </row>
    <row r="36" spans="1:3">
      <c r="A36" s="311"/>
      <c r="B36" s="930" t="s">
        <v>818</v>
      </c>
      <c r="C36" s="931"/>
    </row>
    <row r="37" spans="1:3" ht="24.75" customHeight="1">
      <c r="A37" s="311"/>
      <c r="B37" s="914" t="s">
        <v>819</v>
      </c>
      <c r="C37" s="915" t="s">
        <v>210</v>
      </c>
    </row>
    <row r="38" spans="1:3" ht="23.25" customHeight="1">
      <c r="A38" s="311"/>
      <c r="B38" s="914" t="s">
        <v>820</v>
      </c>
      <c r="C38" s="915" t="s">
        <v>211</v>
      </c>
    </row>
    <row r="39" spans="1:3" ht="23.25" customHeight="1">
      <c r="A39" s="376"/>
      <c r="B39" s="930" t="s">
        <v>821</v>
      </c>
      <c r="C39" s="932"/>
    </row>
    <row r="40" spans="1:3" ht="12" customHeight="1">
      <c r="A40" s="311"/>
      <c r="B40" s="914" t="s">
        <v>822</v>
      </c>
      <c r="C40" s="915"/>
    </row>
    <row r="41" spans="1:3" ht="12.6" thickBot="1">
      <c r="A41" s="923" t="s">
        <v>257</v>
      </c>
      <c r="B41" s="924"/>
      <c r="C41" s="925"/>
    </row>
    <row r="42" spans="1:3" ht="12.6" thickTop="1">
      <c r="A42" s="120"/>
      <c r="B42" s="926" t="s">
        <v>287</v>
      </c>
      <c r="C42" s="927" t="s">
        <v>212</v>
      </c>
    </row>
    <row r="43" spans="1:3">
      <c r="A43" s="311"/>
      <c r="B43" s="905" t="s">
        <v>286</v>
      </c>
      <c r="C43" s="906"/>
    </row>
    <row r="44" spans="1:3" ht="23.25" customHeight="1" thickBot="1">
      <c r="A44" s="121"/>
      <c r="B44" s="921" t="s">
        <v>213</v>
      </c>
      <c r="C44" s="922" t="s">
        <v>214</v>
      </c>
    </row>
    <row r="45" spans="1:3" ht="11.25" customHeight="1" thickTop="1" thickBot="1">
      <c r="A45" s="923" t="s">
        <v>258</v>
      </c>
      <c r="B45" s="924"/>
      <c r="C45" s="925"/>
    </row>
    <row r="46" spans="1:3" ht="26.25" customHeight="1" thickTop="1">
      <c r="A46" s="311"/>
      <c r="B46" s="905" t="s">
        <v>259</v>
      </c>
      <c r="C46" s="906"/>
    </row>
    <row r="47" spans="1:3" ht="12.6" thickBot="1">
      <c r="A47" s="923" t="s">
        <v>260</v>
      </c>
      <c r="B47" s="924"/>
      <c r="C47" s="925"/>
    </row>
    <row r="48" spans="1:3" ht="12.6" thickTop="1">
      <c r="A48" s="120"/>
      <c r="B48" s="926" t="s">
        <v>215</v>
      </c>
      <c r="C48" s="927" t="s">
        <v>215</v>
      </c>
    </row>
    <row r="49" spans="1:3" ht="11.25" customHeight="1">
      <c r="A49" s="311"/>
      <c r="B49" s="905" t="s">
        <v>216</v>
      </c>
      <c r="C49" s="906" t="s">
        <v>216</v>
      </c>
    </row>
    <row r="50" spans="1:3">
      <c r="A50" s="311"/>
      <c r="B50" s="905" t="s">
        <v>217</v>
      </c>
      <c r="C50" s="906" t="s">
        <v>217</v>
      </c>
    </row>
    <row r="51" spans="1:3" ht="11.25" customHeight="1">
      <c r="A51" s="311"/>
      <c r="B51" s="905" t="s">
        <v>824</v>
      </c>
      <c r="C51" s="906" t="s">
        <v>218</v>
      </c>
    </row>
    <row r="52" spans="1:3" ht="33.6" customHeight="1">
      <c r="A52" s="311"/>
      <c r="B52" s="905" t="s">
        <v>219</v>
      </c>
      <c r="C52" s="906" t="s">
        <v>219</v>
      </c>
    </row>
    <row r="53" spans="1:3" ht="11.25" customHeight="1">
      <c r="A53" s="311"/>
      <c r="B53" s="905" t="s">
        <v>307</v>
      </c>
      <c r="C53" s="906" t="s">
        <v>220</v>
      </c>
    </row>
    <row r="54" spans="1:3" ht="11.25" customHeight="1" thickBot="1">
      <c r="A54" s="923" t="s">
        <v>261</v>
      </c>
      <c r="B54" s="924"/>
      <c r="C54" s="925"/>
    </row>
    <row r="55" spans="1:3" ht="12.6" thickTop="1">
      <c r="A55" s="120"/>
      <c r="B55" s="926" t="s">
        <v>215</v>
      </c>
      <c r="C55" s="927" t="s">
        <v>215</v>
      </c>
    </row>
    <row r="56" spans="1:3">
      <c r="A56" s="311"/>
      <c r="B56" s="905" t="s">
        <v>221</v>
      </c>
      <c r="C56" s="906" t="s">
        <v>221</v>
      </c>
    </row>
    <row r="57" spans="1:3">
      <c r="A57" s="311"/>
      <c r="B57" s="905" t="s">
        <v>264</v>
      </c>
      <c r="C57" s="906" t="s">
        <v>222</v>
      </c>
    </row>
    <row r="58" spans="1:3">
      <c r="A58" s="311"/>
      <c r="B58" s="905" t="s">
        <v>223</v>
      </c>
      <c r="C58" s="906" t="s">
        <v>223</v>
      </c>
    </row>
    <row r="59" spans="1:3">
      <c r="A59" s="311"/>
      <c r="B59" s="905" t="s">
        <v>224</v>
      </c>
      <c r="C59" s="906" t="s">
        <v>224</v>
      </c>
    </row>
    <row r="60" spans="1:3">
      <c r="A60" s="311"/>
      <c r="B60" s="905" t="s">
        <v>225</v>
      </c>
      <c r="C60" s="906" t="s">
        <v>225</v>
      </c>
    </row>
    <row r="61" spans="1:3">
      <c r="A61" s="311"/>
      <c r="B61" s="905" t="s">
        <v>265</v>
      </c>
      <c r="C61" s="906" t="s">
        <v>226</v>
      </c>
    </row>
    <row r="62" spans="1:3" ht="12" customHeight="1">
      <c r="A62" s="311"/>
      <c r="B62" s="892" t="s">
        <v>997</v>
      </c>
      <c r="C62" s="893" t="s">
        <v>227</v>
      </c>
    </row>
    <row r="63" spans="1:3" ht="22.5" customHeight="1" thickBot="1">
      <c r="A63" s="121"/>
      <c r="B63" s="921" t="s">
        <v>228</v>
      </c>
      <c r="C63" s="922" t="s">
        <v>228</v>
      </c>
    </row>
    <row r="64" spans="1:3" ht="11.25" customHeight="1" thickTop="1">
      <c r="A64" s="911" t="s">
        <v>262</v>
      </c>
      <c r="B64" s="912"/>
      <c r="C64" s="913"/>
    </row>
    <row r="65" spans="1:3" ht="12.6" thickBot="1">
      <c r="A65" s="121"/>
      <c r="B65" s="921" t="s">
        <v>229</v>
      </c>
      <c r="C65" s="922" t="s">
        <v>229</v>
      </c>
    </row>
    <row r="66" spans="1:3" ht="11.25" customHeight="1" thickTop="1">
      <c r="A66" s="911" t="s">
        <v>950</v>
      </c>
      <c r="B66" s="912"/>
      <c r="C66" s="913"/>
    </row>
    <row r="67" spans="1:3" ht="12.6" thickBot="1">
      <c r="A67" s="121"/>
      <c r="B67" s="921" t="s">
        <v>949</v>
      </c>
      <c r="C67" s="922"/>
    </row>
    <row r="68" spans="1:3" ht="11.25" customHeight="1" thickTop="1" thickBot="1">
      <c r="A68" s="923" t="s">
        <v>263</v>
      </c>
      <c r="B68" s="924"/>
      <c r="C68" s="925"/>
    </row>
    <row r="69" spans="1:3" ht="12.6" thickTop="1">
      <c r="A69" s="120"/>
      <c r="B69" s="926" t="s">
        <v>230</v>
      </c>
      <c r="C69" s="927" t="s">
        <v>230</v>
      </c>
    </row>
    <row r="70" spans="1:3">
      <c r="A70" s="311"/>
      <c r="B70" s="905" t="s">
        <v>826</v>
      </c>
      <c r="C70" s="906" t="s">
        <v>231</v>
      </c>
    </row>
    <row r="71" spans="1:3">
      <c r="A71" s="311"/>
      <c r="B71" s="905" t="s">
        <v>232</v>
      </c>
      <c r="C71" s="906" t="s">
        <v>232</v>
      </c>
    </row>
    <row r="72" spans="1:3" ht="55.05" customHeight="1">
      <c r="A72" s="311"/>
      <c r="B72" s="928" t="s">
        <v>961</v>
      </c>
      <c r="C72" s="929" t="s">
        <v>233</v>
      </c>
    </row>
    <row r="73" spans="1:3" ht="33.75" customHeight="1">
      <c r="A73" s="311"/>
      <c r="B73" s="919" t="s">
        <v>266</v>
      </c>
      <c r="C73" s="920" t="s">
        <v>234</v>
      </c>
    </row>
    <row r="74" spans="1:3" ht="15.75" customHeight="1">
      <c r="A74" s="311"/>
      <c r="B74" s="919" t="s">
        <v>827</v>
      </c>
      <c r="C74" s="920" t="s">
        <v>235</v>
      </c>
    </row>
    <row r="75" spans="1:3">
      <c r="A75" s="311"/>
      <c r="B75" s="905" t="s">
        <v>236</v>
      </c>
      <c r="C75" s="906" t="s">
        <v>236</v>
      </c>
    </row>
    <row r="76" spans="1:3" ht="12.6" thickBot="1">
      <c r="A76" s="121"/>
      <c r="B76" s="921" t="s">
        <v>237</v>
      </c>
      <c r="C76" s="922" t="s">
        <v>237</v>
      </c>
    </row>
    <row r="77" spans="1:3" ht="12.6" thickTop="1">
      <c r="A77" s="911" t="s">
        <v>290</v>
      </c>
      <c r="B77" s="912"/>
      <c r="C77" s="913"/>
    </row>
    <row r="78" spans="1:3">
      <c r="A78" s="311"/>
      <c r="B78" s="905" t="s">
        <v>229</v>
      </c>
      <c r="C78" s="906"/>
    </row>
    <row r="79" spans="1:3">
      <c r="A79" s="311"/>
      <c r="B79" s="905" t="s">
        <v>288</v>
      </c>
      <c r="C79" s="906"/>
    </row>
    <row r="80" spans="1:3">
      <c r="A80" s="311"/>
      <c r="B80" s="905" t="s">
        <v>289</v>
      </c>
      <c r="C80" s="906"/>
    </row>
    <row r="81" spans="1:3">
      <c r="A81" s="911" t="s">
        <v>291</v>
      </c>
      <c r="B81" s="912"/>
      <c r="C81" s="913"/>
    </row>
    <row r="82" spans="1:3">
      <c r="A82" s="311"/>
      <c r="B82" s="905" t="s">
        <v>229</v>
      </c>
      <c r="C82" s="906"/>
    </row>
    <row r="83" spans="1:3">
      <c r="A83" s="311"/>
      <c r="B83" s="905" t="s">
        <v>292</v>
      </c>
      <c r="C83" s="906"/>
    </row>
    <row r="84" spans="1:3" ht="79.5" customHeight="1">
      <c r="A84" s="311"/>
      <c r="B84" s="905" t="s">
        <v>306</v>
      </c>
      <c r="C84" s="906"/>
    </row>
    <row r="85" spans="1:3" ht="53.25" customHeight="1">
      <c r="A85" s="311"/>
      <c r="B85" s="905" t="s">
        <v>305</v>
      </c>
      <c r="C85" s="906"/>
    </row>
    <row r="86" spans="1:3">
      <c r="A86" s="311"/>
      <c r="B86" s="905" t="s">
        <v>293</v>
      </c>
      <c r="C86" s="906"/>
    </row>
    <row r="87" spans="1:3">
      <c r="A87" s="311"/>
      <c r="B87" s="905" t="s">
        <v>294</v>
      </c>
      <c r="C87" s="906"/>
    </row>
    <row r="88" spans="1:3">
      <c r="A88" s="311"/>
      <c r="B88" s="905" t="s">
        <v>295</v>
      </c>
      <c r="C88" s="906"/>
    </row>
    <row r="89" spans="1:3">
      <c r="A89" s="911" t="s">
        <v>296</v>
      </c>
      <c r="B89" s="912"/>
      <c r="C89" s="913"/>
    </row>
    <row r="90" spans="1:3">
      <c r="A90" s="311"/>
      <c r="B90" s="905" t="s">
        <v>229</v>
      </c>
      <c r="C90" s="906"/>
    </row>
    <row r="91" spans="1:3">
      <c r="A91" s="311"/>
      <c r="B91" s="905" t="s">
        <v>298</v>
      </c>
      <c r="C91" s="906"/>
    </row>
    <row r="92" spans="1:3" ht="12" customHeight="1">
      <c r="A92" s="311"/>
      <c r="B92" s="905" t="s">
        <v>299</v>
      </c>
      <c r="C92" s="906"/>
    </row>
    <row r="93" spans="1:3">
      <c r="A93" s="311"/>
      <c r="B93" s="905" t="s">
        <v>300</v>
      </c>
      <c r="C93" s="906"/>
    </row>
    <row r="94" spans="1:3" ht="24.75" customHeight="1">
      <c r="A94" s="311"/>
      <c r="B94" s="914" t="s">
        <v>336</v>
      </c>
      <c r="C94" s="915"/>
    </row>
    <row r="95" spans="1:3" ht="24" customHeight="1">
      <c r="A95" s="311"/>
      <c r="B95" s="914" t="s">
        <v>337</v>
      </c>
      <c r="C95" s="915"/>
    </row>
    <row r="96" spans="1:3" ht="13.5" customHeight="1">
      <c r="A96" s="311"/>
      <c r="B96" s="914" t="s">
        <v>301</v>
      </c>
      <c r="C96" s="915"/>
    </row>
    <row r="97" spans="1:3" ht="11.25" customHeight="1" thickBot="1">
      <c r="A97" s="916" t="s">
        <v>332</v>
      </c>
      <c r="B97" s="917"/>
      <c r="C97" s="918"/>
    </row>
    <row r="98" spans="1:3" ht="13.2" thickTop="1" thickBot="1">
      <c r="A98" s="910" t="s">
        <v>238</v>
      </c>
      <c r="B98" s="910"/>
      <c r="C98" s="910"/>
    </row>
    <row r="99" spans="1:3">
      <c r="A99" s="177">
        <v>2</v>
      </c>
      <c r="B99" s="300" t="s">
        <v>312</v>
      </c>
      <c r="C99" s="300" t="s">
        <v>333</v>
      </c>
    </row>
    <row r="100" spans="1:3">
      <c r="A100" s="125">
        <v>3</v>
      </c>
      <c r="B100" s="301" t="s">
        <v>313</v>
      </c>
      <c r="C100" s="302" t="s">
        <v>334</v>
      </c>
    </row>
    <row r="101" spans="1:3">
      <c r="A101" s="125">
        <v>4</v>
      </c>
      <c r="B101" s="301" t="s">
        <v>314</v>
      </c>
      <c r="C101" s="302" t="s">
        <v>338</v>
      </c>
    </row>
    <row r="102" spans="1:3" ht="11.25" customHeight="1">
      <c r="A102" s="125">
        <v>5</v>
      </c>
      <c r="B102" s="301" t="s">
        <v>315</v>
      </c>
      <c r="C102" s="302" t="s">
        <v>335</v>
      </c>
    </row>
    <row r="103" spans="1:3" ht="12" customHeight="1">
      <c r="A103" s="125">
        <v>6</v>
      </c>
      <c r="B103" s="301" t="s">
        <v>330</v>
      </c>
      <c r="C103" s="302" t="s">
        <v>316</v>
      </c>
    </row>
    <row r="104" spans="1:3" ht="12" customHeight="1">
      <c r="A104" s="125">
        <v>7</v>
      </c>
      <c r="B104" s="301" t="s">
        <v>317</v>
      </c>
      <c r="C104" s="302" t="s">
        <v>331</v>
      </c>
    </row>
    <row r="105" spans="1:3">
      <c r="A105" s="125">
        <v>8</v>
      </c>
      <c r="B105" s="301" t="s">
        <v>322</v>
      </c>
      <c r="C105" s="302" t="s">
        <v>342</v>
      </c>
    </row>
    <row r="106" spans="1:3" ht="11.25" customHeight="1">
      <c r="A106" s="911" t="s">
        <v>302</v>
      </c>
      <c r="B106" s="912"/>
      <c r="C106" s="913"/>
    </row>
    <row r="107" spans="1:3" ht="12" customHeight="1">
      <c r="A107" s="311"/>
      <c r="B107" s="892" t="s">
        <v>998</v>
      </c>
      <c r="C107" s="893"/>
    </row>
    <row r="108" spans="1:3">
      <c r="A108" s="911" t="s">
        <v>457</v>
      </c>
      <c r="B108" s="912"/>
      <c r="C108" s="913"/>
    </row>
    <row r="109" spans="1:3" ht="12" customHeight="1">
      <c r="A109" s="311"/>
      <c r="B109" s="905" t="s">
        <v>459</v>
      </c>
      <c r="C109" s="906"/>
    </row>
    <row r="110" spans="1:3">
      <c r="A110" s="311"/>
      <c r="B110" s="905" t="s">
        <v>460</v>
      </c>
      <c r="C110" s="906"/>
    </row>
    <row r="111" spans="1:3">
      <c r="A111" s="311"/>
      <c r="B111" s="905" t="s">
        <v>458</v>
      </c>
      <c r="C111" s="906"/>
    </row>
    <row r="112" spans="1:3">
      <c r="A112" s="903" t="s">
        <v>691</v>
      </c>
      <c r="B112" s="903"/>
      <c r="C112" s="903"/>
    </row>
    <row r="113" spans="1:3">
      <c r="A113" s="907" t="s">
        <v>176</v>
      </c>
      <c r="B113" s="907"/>
      <c r="C113" s="907"/>
    </row>
    <row r="114" spans="1:3">
      <c r="A114" s="497">
        <v>1</v>
      </c>
      <c r="B114" s="894" t="s">
        <v>575</v>
      </c>
      <c r="C114" s="895"/>
    </row>
    <row r="115" spans="1:3">
      <c r="A115" s="497">
        <v>2</v>
      </c>
      <c r="B115" s="908" t="s">
        <v>576</v>
      </c>
      <c r="C115" s="909"/>
    </row>
    <row r="116" spans="1:3">
      <c r="A116" s="497">
        <v>3</v>
      </c>
      <c r="B116" s="894" t="s">
        <v>901</v>
      </c>
      <c r="C116" s="895"/>
    </row>
    <row r="117" spans="1:3">
      <c r="A117" s="497">
        <v>4</v>
      </c>
      <c r="B117" s="894" t="s">
        <v>900</v>
      </c>
      <c r="C117" s="895"/>
    </row>
    <row r="118" spans="1:3">
      <c r="A118" s="497">
        <v>5</v>
      </c>
      <c r="B118" s="501" t="s">
        <v>899</v>
      </c>
      <c r="C118" s="500"/>
    </row>
    <row r="119" spans="1:3">
      <c r="A119" s="497">
        <v>6</v>
      </c>
      <c r="B119" s="896" t="s">
        <v>967</v>
      </c>
      <c r="C119" s="897"/>
    </row>
    <row r="120" spans="1:3" ht="48.45" customHeight="1">
      <c r="A120" s="497">
        <v>7</v>
      </c>
      <c r="B120" s="896" t="s">
        <v>968</v>
      </c>
      <c r="C120" s="897"/>
    </row>
    <row r="121" spans="1:3">
      <c r="A121" s="475">
        <v>8</v>
      </c>
      <c r="B121" s="470" t="s">
        <v>602</v>
      </c>
      <c r="C121" s="494" t="s">
        <v>898</v>
      </c>
    </row>
    <row r="122" spans="1:3" ht="24">
      <c r="A122" s="497">
        <v>9.01</v>
      </c>
      <c r="B122" s="470" t="s">
        <v>486</v>
      </c>
      <c r="C122" s="471" t="s">
        <v>651</v>
      </c>
    </row>
    <row r="123" spans="1:3" ht="36">
      <c r="A123" s="497">
        <v>9.02</v>
      </c>
      <c r="B123" s="470" t="s">
        <v>487</v>
      </c>
      <c r="C123" s="471" t="s">
        <v>654</v>
      </c>
    </row>
    <row r="124" spans="1:3">
      <c r="A124" s="497">
        <v>9.0299999999999994</v>
      </c>
      <c r="B124" s="471" t="s">
        <v>835</v>
      </c>
      <c r="C124" s="471" t="s">
        <v>577</v>
      </c>
    </row>
    <row r="125" spans="1:3">
      <c r="A125" s="497">
        <v>9.0399999999999991</v>
      </c>
      <c r="B125" s="470" t="s">
        <v>488</v>
      </c>
      <c r="C125" s="471" t="s">
        <v>578</v>
      </c>
    </row>
    <row r="126" spans="1:3">
      <c r="A126" s="497">
        <v>9.0500000000000007</v>
      </c>
      <c r="B126" s="470" t="s">
        <v>489</v>
      </c>
      <c r="C126" s="471" t="s">
        <v>579</v>
      </c>
    </row>
    <row r="127" spans="1:3" ht="24">
      <c r="A127" s="497">
        <v>9.06</v>
      </c>
      <c r="B127" s="470" t="s">
        <v>490</v>
      </c>
      <c r="C127" s="471" t="s">
        <v>580</v>
      </c>
    </row>
    <row r="128" spans="1:3">
      <c r="A128" s="497">
        <v>9.07</v>
      </c>
      <c r="B128" s="499" t="s">
        <v>491</v>
      </c>
      <c r="C128" s="471" t="s">
        <v>581</v>
      </c>
    </row>
    <row r="129" spans="1:3" ht="24">
      <c r="A129" s="497">
        <v>9.08</v>
      </c>
      <c r="B129" s="470" t="s">
        <v>492</v>
      </c>
      <c r="C129" s="471" t="s">
        <v>582</v>
      </c>
    </row>
    <row r="130" spans="1:3" ht="24">
      <c r="A130" s="497">
        <v>9.09</v>
      </c>
      <c r="B130" s="470" t="s">
        <v>493</v>
      </c>
      <c r="C130" s="471" t="s">
        <v>583</v>
      </c>
    </row>
    <row r="131" spans="1:3">
      <c r="A131" s="498">
        <v>9.1</v>
      </c>
      <c r="B131" s="470" t="s">
        <v>494</v>
      </c>
      <c r="C131" s="471" t="s">
        <v>584</v>
      </c>
    </row>
    <row r="132" spans="1:3">
      <c r="A132" s="497">
        <v>9.11</v>
      </c>
      <c r="B132" s="470" t="s">
        <v>495</v>
      </c>
      <c r="C132" s="471" t="s">
        <v>585</v>
      </c>
    </row>
    <row r="133" spans="1:3">
      <c r="A133" s="497">
        <v>9.1199999999999992</v>
      </c>
      <c r="B133" s="470" t="s">
        <v>496</v>
      </c>
      <c r="C133" s="471" t="s">
        <v>586</v>
      </c>
    </row>
    <row r="134" spans="1:3">
      <c r="A134" s="497">
        <v>9.1300000000000008</v>
      </c>
      <c r="B134" s="470" t="s">
        <v>497</v>
      </c>
      <c r="C134" s="471" t="s">
        <v>587</v>
      </c>
    </row>
    <row r="135" spans="1:3">
      <c r="A135" s="497">
        <v>9.14</v>
      </c>
      <c r="B135" s="470" t="s">
        <v>498</v>
      </c>
      <c r="C135" s="471" t="s">
        <v>588</v>
      </c>
    </row>
    <row r="136" spans="1:3">
      <c r="A136" s="497">
        <v>9.15</v>
      </c>
      <c r="B136" s="470" t="s">
        <v>499</v>
      </c>
      <c r="C136" s="471" t="s">
        <v>589</v>
      </c>
    </row>
    <row r="137" spans="1:3">
      <c r="A137" s="497">
        <v>9.16</v>
      </c>
      <c r="B137" s="470" t="s">
        <v>500</v>
      </c>
      <c r="C137" s="471" t="s">
        <v>590</v>
      </c>
    </row>
    <row r="138" spans="1:3">
      <c r="A138" s="497">
        <v>9.17</v>
      </c>
      <c r="B138" s="471" t="s">
        <v>501</v>
      </c>
      <c r="C138" s="471" t="s">
        <v>591</v>
      </c>
    </row>
    <row r="139" spans="1:3" ht="24">
      <c r="A139" s="497">
        <v>9.18</v>
      </c>
      <c r="B139" s="470" t="s">
        <v>502</v>
      </c>
      <c r="C139" s="471" t="s">
        <v>592</v>
      </c>
    </row>
    <row r="140" spans="1:3">
      <c r="A140" s="497">
        <v>9.19</v>
      </c>
      <c r="B140" s="470" t="s">
        <v>503</v>
      </c>
      <c r="C140" s="471" t="s">
        <v>593</v>
      </c>
    </row>
    <row r="141" spans="1:3">
      <c r="A141" s="498">
        <v>9.1999999999999993</v>
      </c>
      <c r="B141" s="470" t="s">
        <v>504</v>
      </c>
      <c r="C141" s="471" t="s">
        <v>594</v>
      </c>
    </row>
    <row r="142" spans="1:3">
      <c r="A142" s="497">
        <v>9.2100000000000009</v>
      </c>
      <c r="B142" s="470" t="s">
        <v>505</v>
      </c>
      <c r="C142" s="471" t="s">
        <v>595</v>
      </c>
    </row>
    <row r="143" spans="1:3">
      <c r="A143" s="497">
        <v>9.2200000000000006</v>
      </c>
      <c r="B143" s="470" t="s">
        <v>506</v>
      </c>
      <c r="C143" s="471" t="s">
        <v>596</v>
      </c>
    </row>
    <row r="144" spans="1:3" ht="24">
      <c r="A144" s="497">
        <v>9.23</v>
      </c>
      <c r="B144" s="470" t="s">
        <v>507</v>
      </c>
      <c r="C144" s="471" t="s">
        <v>597</v>
      </c>
    </row>
    <row r="145" spans="1:3" ht="24">
      <c r="A145" s="497">
        <v>9.24</v>
      </c>
      <c r="B145" s="470" t="s">
        <v>508</v>
      </c>
      <c r="C145" s="471" t="s">
        <v>598</v>
      </c>
    </row>
    <row r="146" spans="1:3">
      <c r="A146" s="497">
        <v>9.2500000000000107</v>
      </c>
      <c r="B146" s="470" t="s">
        <v>509</v>
      </c>
      <c r="C146" s="471" t="s">
        <v>599</v>
      </c>
    </row>
    <row r="147" spans="1:3" ht="24">
      <c r="A147" s="497">
        <v>9.2600000000000193</v>
      </c>
      <c r="B147" s="470" t="s">
        <v>600</v>
      </c>
      <c r="C147" s="496" t="s">
        <v>601</v>
      </c>
    </row>
    <row r="148" spans="1:3" s="312" customFormat="1" ht="24">
      <c r="A148" s="497">
        <v>9.2700000000000298</v>
      </c>
      <c r="B148" s="470" t="s">
        <v>88</v>
      </c>
      <c r="C148" s="496" t="s">
        <v>652</v>
      </c>
    </row>
    <row r="149" spans="1:3" s="312" customFormat="1">
      <c r="A149" s="476"/>
      <c r="B149" s="890" t="s">
        <v>603</v>
      </c>
      <c r="C149" s="891"/>
    </row>
    <row r="150" spans="1:3" s="312" customFormat="1">
      <c r="A150" s="475">
        <v>1</v>
      </c>
      <c r="B150" s="892" t="s">
        <v>897</v>
      </c>
      <c r="C150" s="893"/>
    </row>
    <row r="151" spans="1:3" s="312" customFormat="1">
      <c r="A151" s="475">
        <v>2</v>
      </c>
      <c r="B151" s="892" t="s">
        <v>653</v>
      </c>
      <c r="C151" s="893"/>
    </row>
    <row r="152" spans="1:3" s="312" customFormat="1">
      <c r="A152" s="475">
        <v>3</v>
      </c>
      <c r="B152" s="892" t="s">
        <v>650</v>
      </c>
      <c r="C152" s="893"/>
    </row>
    <row r="153" spans="1:3" s="312" customFormat="1">
      <c r="A153" s="476"/>
      <c r="B153" s="890" t="s">
        <v>604</v>
      </c>
      <c r="C153" s="891"/>
    </row>
    <row r="154" spans="1:3" s="312" customFormat="1">
      <c r="A154" s="475">
        <v>1</v>
      </c>
      <c r="B154" s="898" t="s">
        <v>896</v>
      </c>
      <c r="C154" s="899"/>
    </row>
    <row r="155" spans="1:3" s="312" customFormat="1">
      <c r="A155" s="475">
        <v>2</v>
      </c>
      <c r="B155" s="470" t="s">
        <v>833</v>
      </c>
      <c r="C155" s="551" t="s">
        <v>962</v>
      </c>
    </row>
    <row r="156" spans="1:3" ht="24">
      <c r="A156" s="475">
        <v>3</v>
      </c>
      <c r="B156" s="470" t="s">
        <v>832</v>
      </c>
      <c r="C156" s="494" t="s">
        <v>895</v>
      </c>
    </row>
    <row r="157" spans="1:3">
      <c r="A157" s="475">
        <v>4</v>
      </c>
      <c r="B157" s="470" t="s">
        <v>479</v>
      </c>
      <c r="C157" s="470" t="s">
        <v>913</v>
      </c>
    </row>
    <row r="158" spans="1:3" ht="25.05" customHeight="1">
      <c r="A158" s="476"/>
      <c r="B158" s="890" t="s">
        <v>605</v>
      </c>
      <c r="C158" s="891"/>
    </row>
    <row r="159" spans="1:3" ht="36">
      <c r="A159" s="475"/>
      <c r="B159" s="470" t="s">
        <v>884</v>
      </c>
      <c r="C159" s="552" t="s">
        <v>963</v>
      </c>
    </row>
    <row r="160" spans="1:3">
      <c r="A160" s="476"/>
      <c r="B160" s="890" t="s">
        <v>606</v>
      </c>
      <c r="C160" s="891"/>
    </row>
    <row r="161" spans="1:3" ht="39" customHeight="1">
      <c r="A161" s="476"/>
      <c r="B161" s="892" t="s">
        <v>894</v>
      </c>
      <c r="C161" s="893"/>
    </row>
    <row r="162" spans="1:3">
      <c r="A162" s="476" t="s">
        <v>607</v>
      </c>
      <c r="B162" s="495" t="s">
        <v>517</v>
      </c>
      <c r="C162" s="487" t="s">
        <v>608</v>
      </c>
    </row>
    <row r="163" spans="1:3">
      <c r="A163" s="476" t="s">
        <v>357</v>
      </c>
      <c r="B163" s="492" t="s">
        <v>518</v>
      </c>
      <c r="C163" s="494" t="s">
        <v>893</v>
      </c>
    </row>
    <row r="164" spans="1:3" ht="24">
      <c r="A164" s="476" t="s">
        <v>364</v>
      </c>
      <c r="B164" s="487" t="s">
        <v>519</v>
      </c>
      <c r="C164" s="494" t="s">
        <v>609</v>
      </c>
    </row>
    <row r="165" spans="1:3">
      <c r="A165" s="476" t="s">
        <v>610</v>
      </c>
      <c r="B165" s="492" t="s">
        <v>520</v>
      </c>
      <c r="C165" s="493" t="s">
        <v>611</v>
      </c>
    </row>
    <row r="166" spans="1:3" ht="24">
      <c r="A166" s="476" t="s">
        <v>612</v>
      </c>
      <c r="B166" s="492" t="s">
        <v>848</v>
      </c>
      <c r="C166" s="486" t="s">
        <v>892</v>
      </c>
    </row>
    <row r="167" spans="1:3" ht="24">
      <c r="A167" s="476" t="s">
        <v>365</v>
      </c>
      <c r="B167" s="492" t="s">
        <v>521</v>
      </c>
      <c r="C167" s="486" t="s">
        <v>614</v>
      </c>
    </row>
    <row r="168" spans="1:3" ht="24">
      <c r="A168" s="476" t="s">
        <v>613</v>
      </c>
      <c r="B168" s="490" t="s">
        <v>524</v>
      </c>
      <c r="C168" s="491" t="s">
        <v>621</v>
      </c>
    </row>
    <row r="169" spans="1:3" ht="24">
      <c r="A169" s="476" t="s">
        <v>615</v>
      </c>
      <c r="B169" s="490" t="s">
        <v>522</v>
      </c>
      <c r="C169" s="486" t="s">
        <v>617</v>
      </c>
    </row>
    <row r="170" spans="1:3" ht="26.55" customHeight="1">
      <c r="A170" s="476" t="s">
        <v>616</v>
      </c>
      <c r="B170" s="490" t="s">
        <v>523</v>
      </c>
      <c r="C170" s="491" t="s">
        <v>619</v>
      </c>
    </row>
    <row r="171" spans="1:3" ht="24">
      <c r="A171" s="476" t="s">
        <v>618</v>
      </c>
      <c r="B171" s="471" t="s">
        <v>525</v>
      </c>
      <c r="C171" s="491" t="s">
        <v>623</v>
      </c>
    </row>
    <row r="172" spans="1:3" ht="24">
      <c r="A172" s="476" t="s">
        <v>620</v>
      </c>
      <c r="B172" s="490" t="s">
        <v>526</v>
      </c>
      <c r="C172" s="489" t="s">
        <v>624</v>
      </c>
    </row>
    <row r="173" spans="1:3">
      <c r="A173" s="476" t="s">
        <v>622</v>
      </c>
      <c r="B173" s="488" t="s">
        <v>527</v>
      </c>
      <c r="C173" s="487" t="s">
        <v>625</v>
      </c>
    </row>
    <row r="174" spans="1:3" ht="24">
      <c r="A174" s="476"/>
      <c r="B174" s="486" t="s">
        <v>891</v>
      </c>
      <c r="C174" s="471" t="s">
        <v>626</v>
      </c>
    </row>
    <row r="175" spans="1:3" ht="24">
      <c r="A175" s="476"/>
      <c r="B175" s="486" t="s">
        <v>890</v>
      </c>
      <c r="C175" s="471" t="s">
        <v>627</v>
      </c>
    </row>
    <row r="176" spans="1:3" ht="24">
      <c r="A176" s="476"/>
      <c r="B176" s="486" t="s">
        <v>889</v>
      </c>
      <c r="C176" s="471" t="s">
        <v>628</v>
      </c>
    </row>
    <row r="177" spans="1:3">
      <c r="A177" s="476"/>
      <c r="B177" s="890" t="s">
        <v>629</v>
      </c>
      <c r="C177" s="891"/>
    </row>
    <row r="178" spans="1:3">
      <c r="A178" s="476"/>
      <c r="B178" s="892" t="s">
        <v>888</v>
      </c>
      <c r="C178" s="893"/>
    </row>
    <row r="179" spans="1:3">
      <c r="A179" s="475">
        <v>1</v>
      </c>
      <c r="B179" s="471" t="s">
        <v>531</v>
      </c>
      <c r="C179" s="471" t="s">
        <v>531</v>
      </c>
    </row>
    <row r="180" spans="1:3" ht="24">
      <c r="A180" s="475">
        <v>2</v>
      </c>
      <c r="B180" s="471" t="s">
        <v>630</v>
      </c>
      <c r="C180" s="471" t="s">
        <v>631</v>
      </c>
    </row>
    <row r="181" spans="1:3">
      <c r="A181" s="475">
        <v>3</v>
      </c>
      <c r="B181" s="471" t="s">
        <v>533</v>
      </c>
      <c r="C181" s="471" t="s">
        <v>632</v>
      </c>
    </row>
    <row r="182" spans="1:3" ht="24">
      <c r="A182" s="475">
        <v>4</v>
      </c>
      <c r="B182" s="471" t="s">
        <v>534</v>
      </c>
      <c r="C182" s="471" t="s">
        <v>633</v>
      </c>
    </row>
    <row r="183" spans="1:3" ht="24">
      <c r="A183" s="475">
        <v>5</v>
      </c>
      <c r="B183" s="471" t="s">
        <v>535</v>
      </c>
      <c r="C183" s="471" t="s">
        <v>655</v>
      </c>
    </row>
    <row r="184" spans="1:3" ht="48">
      <c r="A184" s="475">
        <v>6</v>
      </c>
      <c r="B184" s="471" t="s">
        <v>536</v>
      </c>
      <c r="C184" s="471" t="s">
        <v>634</v>
      </c>
    </row>
    <row r="185" spans="1:3">
      <c r="A185" s="476"/>
      <c r="B185" s="890" t="s">
        <v>635</v>
      </c>
      <c r="C185" s="891"/>
    </row>
    <row r="186" spans="1:3">
      <c r="A186" s="476"/>
      <c r="B186" s="901" t="s">
        <v>887</v>
      </c>
      <c r="C186" s="898"/>
    </row>
    <row r="187" spans="1:3" ht="24">
      <c r="A187" s="476">
        <v>1.1000000000000001</v>
      </c>
      <c r="B187" s="485" t="s">
        <v>541</v>
      </c>
      <c r="C187" s="471" t="s">
        <v>636</v>
      </c>
    </row>
    <row r="188" spans="1:3" ht="49.95" customHeight="1">
      <c r="A188" s="476" t="s">
        <v>146</v>
      </c>
      <c r="B188" s="472" t="s">
        <v>542</v>
      </c>
      <c r="C188" s="471" t="s">
        <v>637</v>
      </c>
    </row>
    <row r="189" spans="1:3">
      <c r="A189" s="476" t="s">
        <v>543</v>
      </c>
      <c r="B189" s="484" t="s">
        <v>544</v>
      </c>
      <c r="C189" s="902" t="s">
        <v>886</v>
      </c>
    </row>
    <row r="190" spans="1:3">
      <c r="A190" s="476" t="s">
        <v>545</v>
      </c>
      <c r="B190" s="484" t="s">
        <v>546</v>
      </c>
      <c r="C190" s="902"/>
    </row>
    <row r="191" spans="1:3">
      <c r="A191" s="476" t="s">
        <v>547</v>
      </c>
      <c r="B191" s="484" t="s">
        <v>548</v>
      </c>
      <c r="C191" s="902"/>
    </row>
    <row r="192" spans="1:3">
      <c r="A192" s="476" t="s">
        <v>549</v>
      </c>
      <c r="B192" s="484" t="s">
        <v>550</v>
      </c>
      <c r="C192" s="902"/>
    </row>
    <row r="193" spans="1:4" ht="25.5" customHeight="1">
      <c r="A193" s="476">
        <v>1.2</v>
      </c>
      <c r="B193" s="483" t="s">
        <v>862</v>
      </c>
      <c r="C193" s="553" t="s">
        <v>964</v>
      </c>
    </row>
    <row r="194" spans="1:4" ht="24">
      <c r="A194" s="476" t="s">
        <v>552</v>
      </c>
      <c r="B194" s="478" t="s">
        <v>553</v>
      </c>
      <c r="C194" s="481" t="s">
        <v>638</v>
      </c>
    </row>
    <row r="195" spans="1:4" ht="24">
      <c r="A195" s="476" t="s">
        <v>554</v>
      </c>
      <c r="B195" s="482" t="s">
        <v>555</v>
      </c>
      <c r="C195" s="481" t="s">
        <v>639</v>
      </c>
    </row>
    <row r="196" spans="1:4" ht="25.95" customHeight="1">
      <c r="A196" s="476" t="s">
        <v>556</v>
      </c>
      <c r="B196" s="480" t="s">
        <v>557</v>
      </c>
      <c r="C196" s="470" t="s">
        <v>640</v>
      </c>
    </row>
    <row r="197" spans="1:4" ht="24">
      <c r="A197" s="476" t="s">
        <v>558</v>
      </c>
      <c r="B197" s="479" t="s">
        <v>559</v>
      </c>
      <c r="C197" s="470" t="s">
        <v>641</v>
      </c>
      <c r="D197" s="313"/>
    </row>
    <row r="198" spans="1:4" ht="12.6">
      <c r="A198" s="476">
        <v>1.4</v>
      </c>
      <c r="B198" s="478" t="s">
        <v>648</v>
      </c>
      <c r="C198" s="477" t="s">
        <v>642</v>
      </c>
      <c r="D198" s="314"/>
    </row>
    <row r="199" spans="1:4" ht="12.6">
      <c r="A199" s="476">
        <v>1.5</v>
      </c>
      <c r="B199" s="478" t="s">
        <v>649</v>
      </c>
      <c r="C199" s="477" t="s">
        <v>642</v>
      </c>
      <c r="D199" s="315"/>
    </row>
    <row r="200" spans="1:4" ht="12.6">
      <c r="A200" s="476"/>
      <c r="B200" s="903" t="s">
        <v>643</v>
      </c>
      <c r="C200" s="903"/>
      <c r="D200" s="315"/>
    </row>
    <row r="201" spans="1:4" ht="12.6">
      <c r="A201" s="476"/>
      <c r="B201" s="901" t="s">
        <v>885</v>
      </c>
      <c r="C201" s="901"/>
      <c r="D201" s="315"/>
    </row>
    <row r="202" spans="1:4" ht="12.6">
      <c r="A202" s="475"/>
      <c r="B202" s="470" t="s">
        <v>884</v>
      </c>
      <c r="C202" s="552" t="s">
        <v>962</v>
      </c>
      <c r="D202" s="315"/>
    </row>
    <row r="203" spans="1:4" ht="12.6">
      <c r="A203" s="476"/>
      <c r="B203" s="903" t="s">
        <v>644</v>
      </c>
      <c r="C203" s="903"/>
      <c r="D203" s="316"/>
    </row>
    <row r="204" spans="1:4" ht="12.6">
      <c r="A204" s="475"/>
      <c r="B204" s="901" t="s">
        <v>883</v>
      </c>
      <c r="C204" s="901"/>
      <c r="D204" s="317"/>
    </row>
    <row r="205" spans="1:4" ht="12.6">
      <c r="B205" s="903" t="s">
        <v>681</v>
      </c>
      <c r="C205" s="903"/>
      <c r="D205" s="318"/>
    </row>
    <row r="206" spans="1:4" ht="24">
      <c r="A206" s="472">
        <v>1</v>
      </c>
      <c r="B206" s="470" t="s">
        <v>657</v>
      </c>
      <c r="C206" s="470" t="s">
        <v>669</v>
      </c>
      <c r="D206" s="317"/>
    </row>
    <row r="207" spans="1:4" ht="18" customHeight="1">
      <c r="A207" s="472">
        <v>2</v>
      </c>
      <c r="B207" s="470" t="s">
        <v>658</v>
      </c>
      <c r="C207" s="470" t="s">
        <v>670</v>
      </c>
      <c r="D207" s="318"/>
    </row>
    <row r="208" spans="1:4" ht="24">
      <c r="A208" s="472">
        <v>3</v>
      </c>
      <c r="B208" s="470" t="s">
        <v>659</v>
      </c>
      <c r="C208" s="470" t="s">
        <v>671</v>
      </c>
      <c r="D208" s="319"/>
    </row>
    <row r="209" spans="1:4" ht="12.6">
      <c r="A209" s="472">
        <v>4</v>
      </c>
      <c r="B209" s="470" t="s">
        <v>660</v>
      </c>
      <c r="C209" s="470" t="s">
        <v>672</v>
      </c>
      <c r="D209" s="319"/>
    </row>
    <row r="210" spans="1:4" ht="24">
      <c r="A210" s="472">
        <v>5</v>
      </c>
      <c r="B210" s="470" t="s">
        <v>661</v>
      </c>
      <c r="C210" s="470" t="s">
        <v>673</v>
      </c>
    </row>
    <row r="211" spans="1:4" ht="24.45" customHeight="1">
      <c r="A211" s="472">
        <v>6</v>
      </c>
      <c r="B211" s="470" t="s">
        <v>662</v>
      </c>
      <c r="C211" s="470" t="s">
        <v>674</v>
      </c>
    </row>
    <row r="212" spans="1:4" ht="24">
      <c r="A212" s="472">
        <v>7</v>
      </c>
      <c r="B212" s="470" t="s">
        <v>663</v>
      </c>
      <c r="C212" s="470" t="s">
        <v>675</v>
      </c>
    </row>
    <row r="213" spans="1:4">
      <c r="A213" s="472">
        <v>7.1</v>
      </c>
      <c r="B213" s="474" t="s">
        <v>664</v>
      </c>
      <c r="C213" s="470" t="s">
        <v>676</v>
      </c>
    </row>
    <row r="214" spans="1:4">
      <c r="A214" s="472">
        <v>7.2</v>
      </c>
      <c r="B214" s="474" t="s">
        <v>665</v>
      </c>
      <c r="C214" s="470" t="s">
        <v>677</v>
      </c>
    </row>
    <row r="215" spans="1:4">
      <c r="A215" s="472">
        <v>7.3</v>
      </c>
      <c r="B215" s="473" t="s">
        <v>666</v>
      </c>
      <c r="C215" s="470" t="s">
        <v>678</v>
      </c>
    </row>
    <row r="216" spans="1:4" ht="39.450000000000003" customHeight="1">
      <c r="A216" s="472">
        <v>8</v>
      </c>
      <c r="B216" s="470" t="s">
        <v>667</v>
      </c>
      <c r="C216" s="470" t="s">
        <v>679</v>
      </c>
    </row>
    <row r="217" spans="1:4">
      <c r="A217" s="472">
        <v>9</v>
      </c>
      <c r="B217" s="470" t="s">
        <v>668</v>
      </c>
      <c r="C217" s="470" t="s">
        <v>680</v>
      </c>
    </row>
    <row r="218" spans="1:4" ht="24">
      <c r="A218" s="509">
        <v>10.1</v>
      </c>
      <c r="B218" s="510" t="s">
        <v>688</v>
      </c>
      <c r="C218" s="502" t="s">
        <v>689</v>
      </c>
    </row>
    <row r="219" spans="1:4">
      <c r="A219" s="904"/>
      <c r="B219" s="511" t="s">
        <v>875</v>
      </c>
      <c r="C219" s="470" t="s">
        <v>882</v>
      </c>
    </row>
    <row r="220" spans="1:4">
      <c r="A220" s="904"/>
      <c r="B220" s="471" t="s">
        <v>540</v>
      </c>
      <c r="C220" s="470" t="s">
        <v>881</v>
      </c>
    </row>
    <row r="221" spans="1:4">
      <c r="A221" s="904"/>
      <c r="B221" s="471" t="s">
        <v>874</v>
      </c>
      <c r="C221" s="553" t="s">
        <v>965</v>
      </c>
    </row>
    <row r="222" spans="1:4">
      <c r="A222" s="904"/>
      <c r="B222" s="471" t="s">
        <v>682</v>
      </c>
      <c r="C222" s="470" t="s">
        <v>880</v>
      </c>
    </row>
    <row r="223" spans="1:4" ht="24">
      <c r="A223" s="904"/>
      <c r="B223" s="471" t="s">
        <v>686</v>
      </c>
      <c r="C223" s="471" t="s">
        <v>879</v>
      </c>
    </row>
    <row r="224" spans="1:4" ht="36">
      <c r="A224" s="904"/>
      <c r="B224" s="471" t="s">
        <v>685</v>
      </c>
      <c r="C224" s="470" t="s">
        <v>878</v>
      </c>
    </row>
    <row r="225" spans="1:3">
      <c r="A225" s="904"/>
      <c r="B225" s="471" t="s">
        <v>914</v>
      </c>
      <c r="C225" s="470" t="s">
        <v>877</v>
      </c>
    </row>
    <row r="226" spans="1:3" ht="24">
      <c r="A226" s="904"/>
      <c r="B226" s="471" t="s">
        <v>915</v>
      </c>
      <c r="C226" s="470" t="s">
        <v>876</v>
      </c>
    </row>
    <row r="227" spans="1:3" ht="12.6">
      <c r="A227" s="503"/>
      <c r="B227" s="504"/>
      <c r="C227" s="505"/>
    </row>
    <row r="228" spans="1:3" ht="12.6">
      <c r="A228" s="503"/>
      <c r="B228" s="505"/>
      <c r="C228" s="505"/>
    </row>
    <row r="229" spans="1:3" ht="12.6">
      <c r="A229" s="503"/>
      <c r="B229" s="505"/>
      <c r="C229" s="505"/>
    </row>
    <row r="230" spans="1:3" ht="12.6">
      <c r="A230" s="503"/>
      <c r="B230" s="506"/>
      <c r="C230" s="505"/>
    </row>
    <row r="231" spans="1:3">
      <c r="A231" s="900"/>
      <c r="B231" s="507"/>
      <c r="C231" s="505"/>
    </row>
    <row r="232" spans="1:3">
      <c r="A232" s="900"/>
      <c r="B232" s="507"/>
      <c r="C232" s="505"/>
    </row>
    <row r="233" spans="1:3">
      <c r="A233" s="900"/>
      <c r="B233" s="507"/>
      <c r="C233" s="505"/>
    </row>
    <row r="234" spans="1:3">
      <c r="A234" s="900"/>
      <c r="B234" s="507"/>
      <c r="C234" s="508"/>
    </row>
    <row r="235" spans="1:3" ht="40.5" customHeight="1">
      <c r="A235" s="900"/>
      <c r="B235" s="507"/>
      <c r="C235" s="505"/>
    </row>
    <row r="236" spans="1:3" ht="24" customHeight="1">
      <c r="A236" s="900"/>
      <c r="B236" s="507"/>
      <c r="C236" s="505"/>
    </row>
    <row r="237" spans="1:3">
      <c r="A237" s="900"/>
      <c r="B237" s="507"/>
      <c r="C237" s="505"/>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V45"/>
  <sheetViews>
    <sheetView topLeftCell="C1" zoomScale="80" zoomScaleNormal="80" workbookViewId="0">
      <selection activeCell="H1" sqref="C1:H1048576"/>
    </sheetView>
  </sheetViews>
  <sheetFormatPr defaultRowHeight="14.4"/>
  <cols>
    <col min="2" max="2" width="66.6640625" customWidth="1"/>
    <col min="3" max="8" width="17.77734375" style="619" customWidth="1"/>
    <col min="10" max="10" width="16" customWidth="1"/>
  </cols>
  <sheetData>
    <row r="1" spans="1:22">
      <c r="A1" s="12" t="s">
        <v>97</v>
      </c>
      <c r="B1" s="230" t="str">
        <f>Info!C2</f>
        <v>სს სილქ ბანკი</v>
      </c>
      <c r="C1" s="230"/>
      <c r="D1" s="622"/>
      <c r="E1" s="622"/>
      <c r="F1" s="622"/>
      <c r="G1" s="622"/>
    </row>
    <row r="2" spans="1:22">
      <c r="A2" s="12" t="s">
        <v>98</v>
      </c>
      <c r="B2" s="605">
        <f>'1. key ratios'!B2</f>
        <v>46022</v>
      </c>
      <c r="C2" s="230"/>
      <c r="D2" s="622"/>
      <c r="E2" s="622"/>
      <c r="F2" s="622"/>
      <c r="G2" s="622"/>
    </row>
    <row r="3" spans="1:22">
      <c r="A3" s="12"/>
      <c r="B3" s="11"/>
      <c r="C3" s="230"/>
      <c r="D3" s="622"/>
      <c r="E3" s="622"/>
      <c r="F3" s="622"/>
      <c r="G3" s="622"/>
    </row>
    <row r="4" spans="1:22">
      <c r="A4" s="781" t="s">
        <v>25</v>
      </c>
      <c r="B4" s="777" t="s">
        <v>155</v>
      </c>
      <c r="C4" s="779" t="s">
        <v>103</v>
      </c>
      <c r="D4" s="779"/>
      <c r="E4" s="779"/>
      <c r="F4" s="779" t="s">
        <v>104</v>
      </c>
      <c r="G4" s="779"/>
      <c r="H4" s="780"/>
    </row>
    <row r="5" spans="1:22" ht="15.45" customHeight="1">
      <c r="A5" s="782"/>
      <c r="B5" s="778"/>
      <c r="C5" s="623" t="s">
        <v>26</v>
      </c>
      <c r="D5" s="623" t="s">
        <v>77</v>
      </c>
      <c r="E5" s="623" t="s">
        <v>66</v>
      </c>
      <c r="F5" s="623" t="s">
        <v>26</v>
      </c>
      <c r="G5" s="623" t="s">
        <v>77</v>
      </c>
      <c r="H5" s="623" t="s">
        <v>66</v>
      </c>
    </row>
    <row r="6" spans="1:22">
      <c r="A6" s="377">
        <v>1</v>
      </c>
      <c r="B6" s="350" t="s">
        <v>743</v>
      </c>
      <c r="C6" s="620">
        <f>SUM(C7:C12)</f>
        <v>25795685.217980087</v>
      </c>
      <c r="D6" s="620">
        <f>SUM(D7:D12)</f>
        <v>177505.49499335783</v>
      </c>
      <c r="E6" s="621">
        <f>C6+D6</f>
        <v>25973190.712973446</v>
      </c>
      <c r="F6" s="620">
        <f>SUM(F7:F12)</f>
        <v>15007027.810871581</v>
      </c>
      <c r="G6" s="620">
        <f>SUM(G7:G12)</f>
        <v>3594537.8464921983</v>
      </c>
      <c r="H6" s="621">
        <f>F6+G6</f>
        <v>18601565.65736378</v>
      </c>
      <c r="Q6" s="745"/>
      <c r="R6" s="745"/>
      <c r="S6" s="745"/>
      <c r="T6" s="745"/>
      <c r="U6" s="745"/>
      <c r="V6" s="745"/>
    </row>
    <row r="7" spans="1:22">
      <c r="A7" s="377">
        <v>1.1000000000000001</v>
      </c>
      <c r="B7" s="351" t="s">
        <v>697</v>
      </c>
      <c r="C7" s="620"/>
      <c r="D7" s="620"/>
      <c r="E7" s="621">
        <f t="shared" ref="E7:E45" si="0">C7+D7</f>
        <v>0</v>
      </c>
      <c r="F7" s="620"/>
      <c r="G7" s="620"/>
      <c r="H7" s="621">
        <f t="shared" ref="H7:H44" si="1">F7+G7</f>
        <v>0</v>
      </c>
      <c r="Q7" s="745"/>
      <c r="R7" s="745"/>
      <c r="S7" s="745"/>
      <c r="T7" s="745"/>
      <c r="U7" s="745"/>
      <c r="V7" s="745"/>
    </row>
    <row r="8" spans="1:22" ht="20.399999999999999">
      <c r="A8" s="377">
        <v>1.2</v>
      </c>
      <c r="B8" s="351" t="s">
        <v>744</v>
      </c>
      <c r="C8" s="620"/>
      <c r="D8" s="620"/>
      <c r="E8" s="621">
        <f t="shared" si="0"/>
        <v>0</v>
      </c>
      <c r="F8" s="620"/>
      <c r="G8" s="620"/>
      <c r="H8" s="621">
        <f t="shared" si="1"/>
        <v>0</v>
      </c>
      <c r="Q8" s="745"/>
      <c r="R8" s="745"/>
      <c r="S8" s="745"/>
      <c r="T8" s="745"/>
      <c r="U8" s="745"/>
      <c r="V8" s="745"/>
    </row>
    <row r="9" spans="1:22" ht="21.45" customHeight="1">
      <c r="A9" s="377">
        <v>1.3</v>
      </c>
      <c r="B9" s="341" t="s">
        <v>745</v>
      </c>
      <c r="C9" s="620"/>
      <c r="D9" s="620"/>
      <c r="E9" s="621">
        <f t="shared" si="0"/>
        <v>0</v>
      </c>
      <c r="F9" s="620"/>
      <c r="G9" s="620"/>
      <c r="H9" s="621">
        <f t="shared" si="1"/>
        <v>0</v>
      </c>
      <c r="Q9" s="745"/>
      <c r="R9" s="745"/>
      <c r="S9" s="745"/>
      <c r="T9" s="745"/>
      <c r="U9" s="745"/>
      <c r="V9" s="745"/>
    </row>
    <row r="10" spans="1:22" ht="20.399999999999999">
      <c r="A10" s="377">
        <v>1.4</v>
      </c>
      <c r="B10" s="341" t="s">
        <v>701</v>
      </c>
      <c r="C10" s="620"/>
      <c r="D10" s="620"/>
      <c r="E10" s="621">
        <f t="shared" si="0"/>
        <v>0</v>
      </c>
      <c r="F10" s="620"/>
      <c r="G10" s="620"/>
      <c r="H10" s="621">
        <f t="shared" si="1"/>
        <v>0</v>
      </c>
      <c r="Q10" s="745"/>
      <c r="R10" s="745"/>
      <c r="S10" s="745"/>
      <c r="T10" s="745"/>
      <c r="U10" s="745"/>
      <c r="V10" s="745"/>
    </row>
    <row r="11" spans="1:22">
      <c r="A11" s="377">
        <v>1.5</v>
      </c>
      <c r="B11" s="341" t="s">
        <v>704</v>
      </c>
      <c r="C11" s="620">
        <v>25795685.217980087</v>
      </c>
      <c r="D11" s="620">
        <v>177505.49499335783</v>
      </c>
      <c r="E11" s="621">
        <f t="shared" si="0"/>
        <v>25973190.712973446</v>
      </c>
      <c r="F11" s="620">
        <v>15007027.810871581</v>
      </c>
      <c r="G11" s="620">
        <v>3594537.8464921983</v>
      </c>
      <c r="H11" s="621">
        <f t="shared" si="1"/>
        <v>18601565.65736378</v>
      </c>
      <c r="Q11" s="745"/>
      <c r="R11" s="745"/>
      <c r="S11" s="745"/>
      <c r="T11" s="745"/>
      <c r="U11" s="745"/>
      <c r="V11" s="745"/>
    </row>
    <row r="12" spans="1:22">
      <c r="A12" s="377">
        <v>1.6</v>
      </c>
      <c r="B12" s="342" t="s">
        <v>88</v>
      </c>
      <c r="C12" s="620"/>
      <c r="D12" s="620"/>
      <c r="E12" s="621">
        <f t="shared" si="0"/>
        <v>0</v>
      </c>
      <c r="F12" s="620"/>
      <c r="G12" s="620"/>
      <c r="H12" s="621">
        <f t="shared" si="1"/>
        <v>0</v>
      </c>
      <c r="Q12" s="745"/>
      <c r="R12" s="745"/>
      <c r="S12" s="745"/>
      <c r="T12" s="745"/>
      <c r="U12" s="745"/>
      <c r="V12" s="745"/>
    </row>
    <row r="13" spans="1:22">
      <c r="A13" s="377">
        <v>2</v>
      </c>
      <c r="B13" s="352" t="s">
        <v>746</v>
      </c>
      <c r="C13" s="620">
        <f>SUM(C14:C17)</f>
        <v>-12953868.434995187</v>
      </c>
      <c r="D13" s="620">
        <f>SUM(D14:D17)</f>
        <v>-1872208.261638199</v>
      </c>
      <c r="E13" s="621">
        <f t="shared" si="0"/>
        <v>-14826076.696633387</v>
      </c>
      <c r="F13" s="620">
        <f>SUM(F14:F17)</f>
        <v>-10970814.575953403</v>
      </c>
      <c r="G13" s="620">
        <f>SUM(G14:G17)</f>
        <v>-1114347.2317319771</v>
      </c>
      <c r="H13" s="621">
        <f t="shared" si="1"/>
        <v>-12085161.807685381</v>
      </c>
      <c r="Q13" s="745"/>
      <c r="R13" s="745"/>
      <c r="S13" s="745"/>
      <c r="T13" s="745"/>
      <c r="U13" s="745"/>
      <c r="V13" s="745"/>
    </row>
    <row r="14" spans="1:22">
      <c r="A14" s="377">
        <v>2.1</v>
      </c>
      <c r="B14" s="341" t="s">
        <v>747</v>
      </c>
      <c r="C14" s="620"/>
      <c r="D14" s="620"/>
      <c r="E14" s="621">
        <f t="shared" si="0"/>
        <v>0</v>
      </c>
      <c r="F14" s="620"/>
      <c r="G14" s="620"/>
      <c r="H14" s="621">
        <f t="shared" si="1"/>
        <v>0</v>
      </c>
      <c r="Q14" s="745"/>
      <c r="R14" s="745"/>
      <c r="S14" s="745"/>
      <c r="T14" s="745"/>
      <c r="U14" s="745"/>
      <c r="V14" s="745"/>
    </row>
    <row r="15" spans="1:22" ht="24.45" customHeight="1">
      <c r="A15" s="377">
        <v>2.2000000000000002</v>
      </c>
      <c r="B15" s="341" t="s">
        <v>748</v>
      </c>
      <c r="C15" s="620"/>
      <c r="D15" s="620"/>
      <c r="E15" s="621">
        <f t="shared" si="0"/>
        <v>0</v>
      </c>
      <c r="F15" s="620"/>
      <c r="G15" s="620"/>
      <c r="H15" s="621">
        <f t="shared" si="1"/>
        <v>0</v>
      </c>
      <c r="Q15" s="745"/>
      <c r="R15" s="745"/>
      <c r="S15" s="745"/>
      <c r="T15" s="745"/>
      <c r="U15" s="745"/>
      <c r="V15" s="745"/>
    </row>
    <row r="16" spans="1:22" ht="20.55" customHeight="1">
      <c r="A16" s="377">
        <v>2.2999999999999998</v>
      </c>
      <c r="B16" s="341" t="s">
        <v>749</v>
      </c>
      <c r="C16" s="620">
        <v>-12953868.434995187</v>
      </c>
      <c r="D16" s="620">
        <v>-1872208.261638199</v>
      </c>
      <c r="E16" s="621">
        <f t="shared" si="0"/>
        <v>-14826076.696633387</v>
      </c>
      <c r="F16" s="620">
        <v>-10970814.575953403</v>
      </c>
      <c r="G16" s="620">
        <v>-1114347.2317319771</v>
      </c>
      <c r="H16" s="621">
        <f t="shared" si="1"/>
        <v>-12085161.807685381</v>
      </c>
      <c r="Q16" s="745"/>
      <c r="R16" s="745"/>
      <c r="S16" s="745"/>
      <c r="T16" s="745"/>
      <c r="U16" s="745"/>
      <c r="V16" s="745"/>
    </row>
    <row r="17" spans="1:22">
      <c r="A17" s="377">
        <v>2.4</v>
      </c>
      <c r="B17" s="341" t="s">
        <v>750</v>
      </c>
      <c r="C17" s="620"/>
      <c r="D17" s="620"/>
      <c r="E17" s="621">
        <f t="shared" si="0"/>
        <v>0</v>
      </c>
      <c r="F17" s="620"/>
      <c r="G17" s="620"/>
      <c r="H17" s="621">
        <f t="shared" si="1"/>
        <v>0</v>
      </c>
      <c r="Q17" s="745"/>
      <c r="R17" s="745"/>
      <c r="S17" s="745"/>
      <c r="T17" s="745"/>
      <c r="U17" s="745"/>
      <c r="V17" s="745"/>
    </row>
    <row r="18" spans="1:22">
      <c r="A18" s="377">
        <v>3</v>
      </c>
      <c r="B18" s="352" t="s">
        <v>751</v>
      </c>
      <c r="C18" s="620"/>
      <c r="D18" s="620"/>
      <c r="E18" s="621">
        <f t="shared" si="0"/>
        <v>0</v>
      </c>
      <c r="F18" s="620"/>
      <c r="G18" s="620"/>
      <c r="H18" s="621">
        <f t="shared" si="1"/>
        <v>0</v>
      </c>
      <c r="Q18" s="745"/>
      <c r="R18" s="745"/>
      <c r="S18" s="745"/>
      <c r="T18" s="745"/>
      <c r="U18" s="745"/>
      <c r="V18" s="745"/>
    </row>
    <row r="19" spans="1:22">
      <c r="A19" s="377">
        <v>4</v>
      </c>
      <c r="B19" s="352" t="s">
        <v>752</v>
      </c>
      <c r="C19" s="620">
        <v>755977.72999999614</v>
      </c>
      <c r="D19" s="620">
        <v>145906.42999999988</v>
      </c>
      <c r="E19" s="621">
        <f t="shared" si="0"/>
        <v>901884.15999999596</v>
      </c>
      <c r="F19" s="620">
        <v>228125.35999999818</v>
      </c>
      <c r="G19" s="620">
        <v>291493.09000000008</v>
      </c>
      <c r="H19" s="621">
        <f t="shared" si="1"/>
        <v>519618.44999999827</v>
      </c>
      <c r="Q19" s="745"/>
      <c r="R19" s="745"/>
      <c r="S19" s="745"/>
      <c r="T19" s="745"/>
      <c r="U19" s="745"/>
      <c r="V19" s="745"/>
    </row>
    <row r="20" spans="1:22">
      <c r="A20" s="377">
        <v>5</v>
      </c>
      <c r="B20" s="352" t="s">
        <v>753</v>
      </c>
      <c r="C20" s="620">
        <v>-628186.04</v>
      </c>
      <c r="D20" s="620">
        <v>-156265.02000000014</v>
      </c>
      <c r="E20" s="621">
        <f t="shared" si="0"/>
        <v>-784451.06000000017</v>
      </c>
      <c r="F20" s="620">
        <v>-296723.58</v>
      </c>
      <c r="G20" s="620">
        <v>-174318.32999999993</v>
      </c>
      <c r="H20" s="621">
        <f t="shared" si="1"/>
        <v>-471041.90999999992</v>
      </c>
      <c r="Q20" s="745"/>
      <c r="R20" s="745"/>
      <c r="S20" s="745"/>
      <c r="T20" s="745"/>
      <c r="U20" s="745"/>
      <c r="V20" s="745"/>
    </row>
    <row r="21" spans="1:22" ht="38.549999999999997" customHeight="1">
      <c r="A21" s="377">
        <v>6</v>
      </c>
      <c r="B21" s="352" t="s">
        <v>754</v>
      </c>
      <c r="C21" s="620"/>
      <c r="D21" s="620"/>
      <c r="E21" s="621">
        <f t="shared" si="0"/>
        <v>0</v>
      </c>
      <c r="F21" s="620"/>
      <c r="G21" s="620"/>
      <c r="H21" s="621">
        <f t="shared" si="1"/>
        <v>0</v>
      </c>
      <c r="Q21" s="745"/>
      <c r="R21" s="745"/>
      <c r="S21" s="745"/>
      <c r="T21" s="745"/>
      <c r="U21" s="745"/>
      <c r="V21" s="745"/>
    </row>
    <row r="22" spans="1:22" ht="27.45" customHeight="1">
      <c r="A22" s="377">
        <v>7</v>
      </c>
      <c r="B22" s="352" t="s">
        <v>755</v>
      </c>
      <c r="C22" s="620">
        <v>403207.11721656099</v>
      </c>
      <c r="D22" s="620"/>
      <c r="E22" s="621">
        <f t="shared" si="0"/>
        <v>403207.11721656099</v>
      </c>
      <c r="F22" s="620">
        <v>-288076.48932327627</v>
      </c>
      <c r="G22" s="620"/>
      <c r="H22" s="621">
        <f t="shared" si="1"/>
        <v>-288076.48932327627</v>
      </c>
      <c r="Q22" s="745"/>
      <c r="R22" s="745"/>
      <c r="S22" s="745"/>
      <c r="T22" s="745"/>
      <c r="U22" s="745"/>
      <c r="V22" s="745"/>
    </row>
    <row r="23" spans="1:22" ht="37.049999999999997" customHeight="1">
      <c r="A23" s="377">
        <v>8</v>
      </c>
      <c r="B23" s="353" t="s">
        <v>756</v>
      </c>
      <c r="C23" s="620"/>
      <c r="D23" s="620"/>
      <c r="E23" s="621">
        <f t="shared" si="0"/>
        <v>0</v>
      </c>
      <c r="F23" s="620"/>
      <c r="G23" s="620"/>
      <c r="H23" s="621">
        <f t="shared" si="1"/>
        <v>0</v>
      </c>
      <c r="Q23" s="745"/>
      <c r="R23" s="745"/>
      <c r="S23" s="745"/>
      <c r="T23" s="745"/>
      <c r="U23" s="745"/>
      <c r="V23" s="745"/>
    </row>
    <row r="24" spans="1:22" ht="34.5" customHeight="1">
      <c r="A24" s="377">
        <v>9</v>
      </c>
      <c r="B24" s="353" t="s">
        <v>757</v>
      </c>
      <c r="C24" s="620"/>
      <c r="D24" s="620"/>
      <c r="E24" s="621">
        <f t="shared" si="0"/>
        <v>0</v>
      </c>
      <c r="F24" s="620"/>
      <c r="G24" s="620"/>
      <c r="H24" s="621">
        <f t="shared" si="1"/>
        <v>0</v>
      </c>
      <c r="Q24" s="745"/>
      <c r="R24" s="745"/>
      <c r="S24" s="745"/>
      <c r="T24" s="745"/>
      <c r="U24" s="745"/>
      <c r="V24" s="745"/>
    </row>
    <row r="25" spans="1:22">
      <c r="A25" s="377">
        <v>10</v>
      </c>
      <c r="B25" s="352" t="s">
        <v>758</v>
      </c>
      <c r="C25" s="620">
        <v>-43411.664254523814</v>
      </c>
      <c r="D25" s="620"/>
      <c r="E25" s="621">
        <f t="shared" si="0"/>
        <v>-43411.664254523814</v>
      </c>
      <c r="F25" s="620">
        <v>2359204.9591407478</v>
      </c>
      <c r="G25" s="620"/>
      <c r="H25" s="621">
        <f t="shared" si="1"/>
        <v>2359204.9591407478</v>
      </c>
      <c r="Q25" s="745"/>
      <c r="R25" s="745"/>
      <c r="S25" s="745"/>
      <c r="T25" s="745"/>
      <c r="U25" s="745"/>
      <c r="V25" s="745"/>
    </row>
    <row r="26" spans="1:22" ht="27" customHeight="1">
      <c r="A26" s="377">
        <v>11</v>
      </c>
      <c r="B26" s="354" t="s">
        <v>759</v>
      </c>
      <c r="C26" s="620">
        <v>-33847.801948388456</v>
      </c>
      <c r="D26" s="620">
        <v>133603.11945219777</v>
      </c>
      <c r="E26" s="621">
        <f t="shared" si="0"/>
        <v>99755.317503809318</v>
      </c>
      <c r="F26" s="620">
        <v>-28723.059449009626</v>
      </c>
      <c r="G26" s="620">
        <v>0</v>
      </c>
      <c r="H26" s="621">
        <f t="shared" si="1"/>
        <v>-28723.059449009626</v>
      </c>
      <c r="Q26" s="745"/>
      <c r="R26" s="745"/>
      <c r="S26" s="745"/>
      <c r="T26" s="745"/>
      <c r="U26" s="745"/>
      <c r="V26" s="745"/>
    </row>
    <row r="27" spans="1:22">
      <c r="A27" s="377">
        <v>12</v>
      </c>
      <c r="B27" s="352" t="s">
        <v>760</v>
      </c>
      <c r="C27" s="620">
        <v>93760.245343158545</v>
      </c>
      <c r="D27" s="620">
        <v>190057.24</v>
      </c>
      <c r="E27" s="621">
        <f t="shared" si="0"/>
        <v>283817.48534315854</v>
      </c>
      <c r="F27" s="620">
        <v>116834.70333301245</v>
      </c>
      <c r="G27" s="620">
        <v>28200.61</v>
      </c>
      <c r="H27" s="621">
        <f t="shared" si="1"/>
        <v>145035.31333301245</v>
      </c>
      <c r="Q27" s="745"/>
      <c r="R27" s="745"/>
      <c r="S27" s="745"/>
      <c r="T27" s="745"/>
      <c r="U27" s="745"/>
      <c r="V27" s="745"/>
    </row>
    <row r="28" spans="1:22">
      <c r="A28" s="377">
        <v>13</v>
      </c>
      <c r="B28" s="355" t="s">
        <v>761</v>
      </c>
      <c r="C28" s="620">
        <v>-54855.594805410001</v>
      </c>
      <c r="D28" s="620">
        <v>-7905.34</v>
      </c>
      <c r="E28" s="621">
        <f t="shared" si="0"/>
        <v>-62760.934805409997</v>
      </c>
      <c r="F28" s="620">
        <v>-47163.781515999995</v>
      </c>
      <c r="G28" s="620">
        <v>0</v>
      </c>
      <c r="H28" s="621">
        <f t="shared" si="1"/>
        <v>-47163.781515999995</v>
      </c>
      <c r="Q28" s="745"/>
      <c r="R28" s="745"/>
      <c r="S28" s="745"/>
      <c r="T28" s="745"/>
      <c r="U28" s="745"/>
      <c r="V28" s="745"/>
    </row>
    <row r="29" spans="1:22">
      <c r="A29" s="377">
        <v>14</v>
      </c>
      <c r="B29" s="356" t="s">
        <v>762</v>
      </c>
      <c r="C29" s="620">
        <f>SUM(C30:C31)</f>
        <v>-28268831.709649529</v>
      </c>
      <c r="D29" s="620">
        <f>SUM(D30:D31)</f>
        <v>-3040789.5500000012</v>
      </c>
      <c r="E29" s="621">
        <f t="shared" si="0"/>
        <v>-31309621.25964953</v>
      </c>
      <c r="F29" s="620">
        <f>SUM(F30:F31)</f>
        <v>-18435151.119902235</v>
      </c>
      <c r="G29" s="620">
        <f>SUM(G30:G31)</f>
        <v>-2094022.4799999967</v>
      </c>
      <c r="H29" s="621">
        <f t="shared" si="1"/>
        <v>-20529173.599902231</v>
      </c>
      <c r="Q29" s="745"/>
      <c r="R29" s="745"/>
      <c r="S29" s="745"/>
      <c r="T29" s="745"/>
      <c r="U29" s="745"/>
      <c r="V29" s="745"/>
    </row>
    <row r="30" spans="1:22">
      <c r="A30" s="377">
        <v>14.1</v>
      </c>
      <c r="B30" s="333" t="s">
        <v>763</v>
      </c>
      <c r="C30" s="620">
        <v>-14748772.257683789</v>
      </c>
      <c r="D30" s="620">
        <v>0</v>
      </c>
      <c r="E30" s="621">
        <f t="shared" si="0"/>
        <v>-14748772.257683789</v>
      </c>
      <c r="F30" s="620">
        <v>-11143624.038875796</v>
      </c>
      <c r="G30" s="620">
        <v>0</v>
      </c>
      <c r="H30" s="621">
        <f t="shared" si="1"/>
        <v>-11143624.038875796</v>
      </c>
      <c r="Q30" s="745"/>
      <c r="R30" s="745"/>
      <c r="S30" s="745"/>
      <c r="T30" s="745"/>
      <c r="U30" s="745"/>
      <c r="V30" s="745"/>
    </row>
    <row r="31" spans="1:22">
      <c r="A31" s="377">
        <v>14.2</v>
      </c>
      <c r="B31" s="333" t="s">
        <v>764</v>
      </c>
      <c r="C31" s="620">
        <v>-13520059.45196574</v>
      </c>
      <c r="D31" s="620">
        <v>-3040789.5500000012</v>
      </c>
      <c r="E31" s="621">
        <f t="shared" si="0"/>
        <v>-16560849.001965741</v>
      </c>
      <c r="F31" s="620">
        <v>-7291527.0810264386</v>
      </c>
      <c r="G31" s="620">
        <v>-2094022.4799999967</v>
      </c>
      <c r="H31" s="621">
        <f t="shared" si="1"/>
        <v>-9385549.5610264353</v>
      </c>
      <c r="Q31" s="745"/>
      <c r="R31" s="745"/>
      <c r="S31" s="745"/>
      <c r="T31" s="745"/>
      <c r="U31" s="745"/>
      <c r="V31" s="745"/>
    </row>
    <row r="32" spans="1:22">
      <c r="A32" s="377">
        <v>15</v>
      </c>
      <c r="B32" s="357" t="s">
        <v>765</v>
      </c>
      <c r="C32" s="620">
        <v>-2605296.7513617473</v>
      </c>
      <c r="D32" s="620">
        <v>0</v>
      </c>
      <c r="E32" s="621">
        <f t="shared" si="0"/>
        <v>-2605296.7513617473</v>
      </c>
      <c r="F32" s="620">
        <v>-1219489.0214789619</v>
      </c>
      <c r="G32" s="620">
        <v>0</v>
      </c>
      <c r="H32" s="621">
        <f t="shared" si="1"/>
        <v>-1219489.0214789619</v>
      </c>
      <c r="Q32" s="745"/>
      <c r="R32" s="745"/>
      <c r="S32" s="745"/>
      <c r="T32" s="745"/>
      <c r="U32" s="745"/>
      <c r="V32" s="745"/>
    </row>
    <row r="33" spans="1:22" ht="22.5" customHeight="1">
      <c r="A33" s="377">
        <v>16</v>
      </c>
      <c r="B33" s="329" t="s">
        <v>766</v>
      </c>
      <c r="C33" s="620"/>
      <c r="D33" s="620"/>
      <c r="E33" s="621">
        <f t="shared" si="0"/>
        <v>0</v>
      </c>
      <c r="F33" s="620"/>
      <c r="G33" s="620"/>
      <c r="H33" s="621">
        <f t="shared" si="1"/>
        <v>0</v>
      </c>
      <c r="Q33" s="745"/>
      <c r="R33" s="745"/>
      <c r="S33" s="745"/>
      <c r="T33" s="745"/>
      <c r="U33" s="745"/>
      <c r="V33" s="745"/>
    </row>
    <row r="34" spans="1:22">
      <c r="A34" s="377">
        <v>17</v>
      </c>
      <c r="B34" s="352" t="s">
        <v>767</v>
      </c>
      <c r="C34" s="620">
        <f>SUM(C35:C36)</f>
        <v>-31281.32853387326</v>
      </c>
      <c r="D34" s="620">
        <f>SUM(D35:D36)</f>
        <v>26379.712662280766</v>
      </c>
      <c r="E34" s="621">
        <f t="shared" si="0"/>
        <v>-4901.6158715924939</v>
      </c>
      <c r="F34" s="620">
        <f>SUM(F35:F36)</f>
        <v>42355.919076537204</v>
      </c>
      <c r="G34" s="620">
        <f>SUM(G35:G36)</f>
        <v>-38813.084325042262</v>
      </c>
      <c r="H34" s="621">
        <f t="shared" si="1"/>
        <v>3542.8347514949419</v>
      </c>
      <c r="Q34" s="745"/>
      <c r="R34" s="745"/>
      <c r="S34" s="745"/>
      <c r="T34" s="745"/>
      <c r="U34" s="745"/>
      <c r="V34" s="745"/>
    </row>
    <row r="35" spans="1:22">
      <c r="A35" s="377">
        <v>17.100000000000001</v>
      </c>
      <c r="B35" s="358" t="s">
        <v>768</v>
      </c>
      <c r="C35" s="620">
        <v>-31281.32853387326</v>
      </c>
      <c r="D35" s="620">
        <v>26379.712662280766</v>
      </c>
      <c r="E35" s="621">
        <f t="shared" si="0"/>
        <v>-4901.6158715924939</v>
      </c>
      <c r="F35" s="620">
        <v>42355.919076537204</v>
      </c>
      <c r="G35" s="620">
        <v>-38813.084325042262</v>
      </c>
      <c r="H35" s="621">
        <f t="shared" si="1"/>
        <v>3542.8347514949419</v>
      </c>
      <c r="Q35" s="745"/>
      <c r="R35" s="745"/>
      <c r="S35" s="745"/>
      <c r="T35" s="745"/>
      <c r="U35" s="745"/>
      <c r="V35" s="745"/>
    </row>
    <row r="36" spans="1:22">
      <c r="A36" s="377">
        <v>17.2</v>
      </c>
      <c r="B36" s="333" t="s">
        <v>769</v>
      </c>
      <c r="C36" s="620"/>
      <c r="D36" s="620"/>
      <c r="E36" s="621">
        <f t="shared" si="0"/>
        <v>0</v>
      </c>
      <c r="F36" s="620"/>
      <c r="G36" s="620"/>
      <c r="H36" s="621">
        <f t="shared" si="1"/>
        <v>0</v>
      </c>
      <c r="Q36" s="745"/>
      <c r="R36" s="745"/>
      <c r="S36" s="745"/>
      <c r="T36" s="745"/>
      <c r="U36" s="745"/>
      <c r="V36" s="745"/>
    </row>
    <row r="37" spans="1:22" ht="41.55" customHeight="1">
      <c r="A37" s="377">
        <v>18</v>
      </c>
      <c r="B37" s="359" t="s">
        <v>770</v>
      </c>
      <c r="C37" s="620">
        <f>SUM(C38:C39)</f>
        <v>-3457688.9655400258</v>
      </c>
      <c r="D37" s="620">
        <f>SUM(D38:D39)</f>
        <v>-494635.31793914404</v>
      </c>
      <c r="E37" s="621">
        <f t="shared" si="0"/>
        <v>-3952324.2834791699</v>
      </c>
      <c r="F37" s="620">
        <f>SUM(F38:F39)</f>
        <v>-1109451.3549218029</v>
      </c>
      <c r="G37" s="620">
        <f>SUM(G38:G39)</f>
        <v>-100936.04715885094</v>
      </c>
      <c r="H37" s="621">
        <f t="shared" si="1"/>
        <v>-1210387.4020806537</v>
      </c>
      <c r="Q37" s="745"/>
      <c r="R37" s="745"/>
      <c r="S37" s="745"/>
      <c r="T37" s="745"/>
      <c r="U37" s="745"/>
      <c r="V37" s="745"/>
    </row>
    <row r="38" spans="1:22" ht="20.399999999999999">
      <c r="A38" s="377">
        <v>18.100000000000001</v>
      </c>
      <c r="B38" s="341" t="s">
        <v>771</v>
      </c>
      <c r="C38" s="620"/>
      <c r="D38" s="620"/>
      <c r="E38" s="621">
        <f t="shared" si="0"/>
        <v>0</v>
      </c>
      <c r="F38" s="620"/>
      <c r="G38" s="620"/>
      <c r="H38" s="621">
        <f t="shared" si="1"/>
        <v>0</v>
      </c>
      <c r="Q38" s="745"/>
      <c r="R38" s="745"/>
      <c r="S38" s="745"/>
      <c r="T38" s="745"/>
      <c r="U38" s="745"/>
      <c r="V38" s="745"/>
    </row>
    <row r="39" spans="1:22">
      <c r="A39" s="377">
        <v>18.2</v>
      </c>
      <c r="B39" s="341" t="s">
        <v>772</v>
      </c>
      <c r="C39" s="620">
        <v>-3457688.9655400258</v>
      </c>
      <c r="D39" s="620">
        <v>-494635.31793914404</v>
      </c>
      <c r="E39" s="621">
        <f t="shared" si="0"/>
        <v>-3952324.2834791699</v>
      </c>
      <c r="F39" s="620">
        <v>-1109451.3549218029</v>
      </c>
      <c r="G39" s="620">
        <v>-100936.04715885094</v>
      </c>
      <c r="H39" s="621">
        <f t="shared" si="1"/>
        <v>-1210387.4020806537</v>
      </c>
      <c r="Q39" s="745"/>
      <c r="R39" s="745"/>
      <c r="S39" s="745"/>
      <c r="T39" s="745"/>
      <c r="U39" s="745"/>
      <c r="V39" s="745"/>
    </row>
    <row r="40" spans="1:22" ht="24.45" customHeight="1">
      <c r="A40" s="377">
        <v>19</v>
      </c>
      <c r="B40" s="359" t="s">
        <v>773</v>
      </c>
      <c r="C40" s="620"/>
      <c r="D40" s="620"/>
      <c r="E40" s="621">
        <f t="shared" si="0"/>
        <v>0</v>
      </c>
      <c r="F40" s="620"/>
      <c r="G40" s="620"/>
      <c r="H40" s="621">
        <f t="shared" si="1"/>
        <v>0</v>
      </c>
      <c r="Q40" s="745"/>
      <c r="R40" s="745"/>
      <c r="S40" s="745"/>
      <c r="T40" s="745"/>
      <c r="U40" s="745"/>
      <c r="V40" s="745"/>
    </row>
    <row r="41" spans="1:22" ht="25.05" customHeight="1">
      <c r="A41" s="377">
        <v>20</v>
      </c>
      <c r="B41" s="359" t="s">
        <v>774</v>
      </c>
      <c r="C41" s="620">
        <v>3751.7348016902988</v>
      </c>
      <c r="D41" s="620">
        <v>5439.64</v>
      </c>
      <c r="E41" s="621">
        <f t="shared" si="0"/>
        <v>9191.3748016902991</v>
      </c>
      <c r="F41" s="620">
        <v>105487.2620004518</v>
      </c>
      <c r="G41" s="620"/>
      <c r="H41" s="621">
        <f t="shared" si="1"/>
        <v>105487.2620004518</v>
      </c>
      <c r="Q41" s="745"/>
      <c r="R41" s="745"/>
      <c r="S41" s="745"/>
      <c r="T41" s="745"/>
      <c r="U41" s="745"/>
      <c r="V41" s="745"/>
    </row>
    <row r="42" spans="1:22" ht="33" customHeight="1">
      <c r="A42" s="377">
        <v>21</v>
      </c>
      <c r="B42" s="360" t="s">
        <v>775</v>
      </c>
      <c r="C42" s="620"/>
      <c r="D42" s="620"/>
      <c r="E42" s="621">
        <f t="shared" si="0"/>
        <v>0</v>
      </c>
      <c r="F42" s="620"/>
      <c r="G42" s="620"/>
      <c r="H42" s="621">
        <f t="shared" si="1"/>
        <v>0</v>
      </c>
      <c r="Q42" s="745"/>
      <c r="R42" s="745"/>
      <c r="S42" s="745"/>
      <c r="T42" s="745"/>
      <c r="U42" s="745"/>
      <c r="V42" s="745"/>
    </row>
    <row r="43" spans="1:22">
      <c r="A43" s="377">
        <v>22</v>
      </c>
      <c r="B43" s="361" t="s">
        <v>776</v>
      </c>
      <c r="C43" s="620">
        <f>SUM(C6,C13,C18,C19,C20,C21,C22,C23,C24,C25,C26,C27,C28,C29,C32,C33,C34,C37,C40,C41,C42)</f>
        <v>-21024886.245747194</v>
      </c>
      <c r="D43" s="620">
        <f>SUM(D6,D13,D18,D19,D20,D21,D22,D23,D24,D25,D26,D27,D28,D29,D32,D33,D34,D37,D40,D41,D42)</f>
        <v>-4892911.8524695085</v>
      </c>
      <c r="E43" s="621">
        <f t="shared" si="0"/>
        <v>-25917798.098216701</v>
      </c>
      <c r="F43" s="620">
        <f>SUM(F6,F13,F18,F19,F20,F21,F22,F23,F24,F25,F26,F27,F28,F29,F32,F33,F34,F37,F40,F41,F42)</f>
        <v>-14536556.968122359</v>
      </c>
      <c r="G43" s="620">
        <f>SUM(G6,G13,G18,G19,G20,G21,G22,G23,G24,G25,G26,G27,G28,G29,G32,G33,G34,G37,G40,G41,G42)</f>
        <v>391794.37327633071</v>
      </c>
      <c r="H43" s="621">
        <f t="shared" si="1"/>
        <v>-14144762.594846029</v>
      </c>
      <c r="Q43" s="745"/>
      <c r="R43" s="745"/>
      <c r="S43" s="745"/>
      <c r="T43" s="745"/>
      <c r="U43" s="745"/>
      <c r="V43" s="745"/>
    </row>
    <row r="44" spans="1:22">
      <c r="A44" s="377">
        <v>23</v>
      </c>
      <c r="B44" s="361" t="s">
        <v>777</v>
      </c>
      <c r="C44" s="620">
        <v>-1690832</v>
      </c>
      <c r="D44" s="620"/>
      <c r="E44" s="621">
        <f t="shared" si="0"/>
        <v>-1690832</v>
      </c>
      <c r="F44" s="620">
        <v>-2952858.8657062259</v>
      </c>
      <c r="G44" s="620"/>
      <c r="H44" s="621">
        <f t="shared" si="1"/>
        <v>-2952858.8657062259</v>
      </c>
      <c r="Q44" s="745"/>
      <c r="R44" s="745"/>
      <c r="S44" s="745"/>
      <c r="T44" s="745"/>
      <c r="U44" s="745"/>
      <c r="V44" s="745"/>
    </row>
    <row r="45" spans="1:22">
      <c r="A45" s="377">
        <v>24</v>
      </c>
      <c r="B45" s="361" t="s">
        <v>778</v>
      </c>
      <c r="C45" s="624">
        <f>C43-C44</f>
        <v>-19334054.245747194</v>
      </c>
      <c r="D45" s="624">
        <f>D43+D44</f>
        <v>-4892911.8524695085</v>
      </c>
      <c r="E45" s="621">
        <f t="shared" si="0"/>
        <v>-24226966.098216701</v>
      </c>
      <c r="F45" s="624">
        <f>F43-F44</f>
        <v>-11583698.102416134</v>
      </c>
      <c r="G45" s="624">
        <f>G43+G44</f>
        <v>391794.37327633071</v>
      </c>
      <c r="H45" s="621">
        <f>F45+G45</f>
        <v>-11191903.729139803</v>
      </c>
      <c r="Q45" s="745"/>
      <c r="R45" s="745"/>
      <c r="S45" s="745"/>
      <c r="T45" s="745"/>
      <c r="U45" s="745"/>
      <c r="V45" s="745"/>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topLeftCell="A32" zoomScale="80" zoomScaleNormal="80" workbookViewId="0">
      <selection activeCell="C1" sqref="C1:H1048576"/>
    </sheetView>
  </sheetViews>
  <sheetFormatPr defaultRowHeight="14.4"/>
  <cols>
    <col min="1" max="1" width="8.77734375" style="374"/>
    <col min="2" max="2" width="87.6640625" bestFit="1" customWidth="1"/>
    <col min="3" max="8" width="12.77734375" customWidth="1"/>
  </cols>
  <sheetData>
    <row r="1" spans="1:8">
      <c r="A1" s="12" t="s">
        <v>97</v>
      </c>
      <c r="B1" s="230" t="str">
        <f>Info!C2</f>
        <v>სს სილქ ბანკი</v>
      </c>
      <c r="C1" s="11"/>
      <c r="D1" s="1"/>
      <c r="E1" s="1"/>
      <c r="F1" s="1"/>
      <c r="G1" s="1"/>
    </row>
    <row r="2" spans="1:8">
      <c r="A2" s="12" t="s">
        <v>98</v>
      </c>
      <c r="B2" s="605">
        <f>'1. key ratios'!B2</f>
        <v>46022</v>
      </c>
      <c r="C2" s="11"/>
      <c r="D2" s="1"/>
      <c r="E2" s="1"/>
      <c r="F2" s="1"/>
      <c r="G2" s="1"/>
    </row>
    <row r="3" spans="1:8">
      <c r="A3" s="12"/>
      <c r="B3" s="11"/>
      <c r="C3" s="11"/>
      <c r="D3" s="1"/>
      <c r="E3" s="1"/>
      <c r="F3" s="1"/>
      <c r="G3" s="1"/>
    </row>
    <row r="4" spans="1:8">
      <c r="A4" s="769" t="s">
        <v>25</v>
      </c>
      <c r="B4" s="783" t="s">
        <v>140</v>
      </c>
      <c r="C4" s="784" t="s">
        <v>103</v>
      </c>
      <c r="D4" s="784"/>
      <c r="E4" s="784"/>
      <c r="F4" s="784" t="s">
        <v>104</v>
      </c>
      <c r="G4" s="784"/>
      <c r="H4" s="785"/>
    </row>
    <row r="5" spans="1:8">
      <c r="A5" s="769"/>
      <c r="B5" s="783"/>
      <c r="C5" s="349" t="s">
        <v>26</v>
      </c>
      <c r="D5" s="349" t="s">
        <v>77</v>
      </c>
      <c r="E5" s="349" t="s">
        <v>66</v>
      </c>
      <c r="F5" s="349" t="s">
        <v>26</v>
      </c>
      <c r="G5" s="349" t="s">
        <v>77</v>
      </c>
      <c r="H5" s="362" t="s">
        <v>66</v>
      </c>
    </row>
    <row r="6" spans="1:8">
      <c r="A6" s="363">
        <v>1</v>
      </c>
      <c r="B6" s="367" t="s">
        <v>779</v>
      </c>
      <c r="C6" s="364"/>
      <c r="D6" s="364"/>
      <c r="E6" s="365">
        <f t="shared" ref="E6:E43" si="0">C6+D6</f>
        <v>0</v>
      </c>
      <c r="F6" s="364"/>
      <c r="G6" s="364"/>
      <c r="H6" s="366">
        <f t="shared" ref="H6:H43" si="1">F6+G6</f>
        <v>0</v>
      </c>
    </row>
    <row r="7" spans="1:8">
      <c r="A7" s="363">
        <v>2</v>
      </c>
      <c r="B7" s="367" t="s">
        <v>166</v>
      </c>
      <c r="C7" s="364"/>
      <c r="D7" s="364"/>
      <c r="E7" s="365">
        <f t="shared" si="0"/>
        <v>0</v>
      </c>
      <c r="F7" s="364"/>
      <c r="G7" s="364"/>
      <c r="H7" s="366">
        <f t="shared" si="1"/>
        <v>0</v>
      </c>
    </row>
    <row r="8" spans="1:8">
      <c r="A8" s="363">
        <v>3</v>
      </c>
      <c r="B8" s="367" t="s">
        <v>168</v>
      </c>
      <c r="C8" s="364">
        <f>C9+C10</f>
        <v>609200</v>
      </c>
      <c r="D8" s="364">
        <f>D9+D10</f>
        <v>1028180650</v>
      </c>
      <c r="E8" s="365">
        <f t="shared" si="0"/>
        <v>1028789850</v>
      </c>
      <c r="F8" s="364">
        <f>F9+F10</f>
        <v>3829100</v>
      </c>
      <c r="G8" s="364">
        <f>G9+G10</f>
        <v>1698394680</v>
      </c>
      <c r="H8" s="366">
        <f t="shared" si="1"/>
        <v>1702223780</v>
      </c>
    </row>
    <row r="9" spans="1:8">
      <c r="A9" s="363">
        <v>3.1</v>
      </c>
      <c r="B9" s="368" t="s">
        <v>780</v>
      </c>
      <c r="C9" s="364">
        <v>609200</v>
      </c>
      <c r="D9" s="364">
        <v>1028180650</v>
      </c>
      <c r="E9" s="365">
        <f t="shared" si="0"/>
        <v>1028789850</v>
      </c>
      <c r="F9" s="364">
        <v>3829100</v>
      </c>
      <c r="G9" s="364">
        <v>1698394680</v>
      </c>
      <c r="H9" s="366">
        <f t="shared" si="1"/>
        <v>1702223780</v>
      </c>
    </row>
    <row r="10" spans="1:8">
      <c r="A10" s="363">
        <v>3.2</v>
      </c>
      <c r="B10" s="368" t="s">
        <v>781</v>
      </c>
      <c r="C10" s="364"/>
      <c r="D10" s="364"/>
      <c r="E10" s="365">
        <f t="shared" si="0"/>
        <v>0</v>
      </c>
      <c r="F10" s="364"/>
      <c r="G10" s="364"/>
      <c r="H10" s="366">
        <f t="shared" si="1"/>
        <v>0</v>
      </c>
    </row>
    <row r="11" spans="1:8">
      <c r="A11" s="363">
        <v>4</v>
      </c>
      <c r="B11" s="367" t="s">
        <v>167</v>
      </c>
      <c r="C11" s="364">
        <f>C12+C13</f>
        <v>0</v>
      </c>
      <c r="D11" s="364">
        <f>D12+D13</f>
        <v>0</v>
      </c>
      <c r="E11" s="365">
        <f t="shared" si="0"/>
        <v>0</v>
      </c>
      <c r="F11" s="364">
        <f>F12+F13</f>
        <v>4356000</v>
      </c>
      <c r="G11" s="364">
        <f>G12+G13</f>
        <v>0</v>
      </c>
      <c r="H11" s="366">
        <f t="shared" si="1"/>
        <v>4356000</v>
      </c>
    </row>
    <row r="12" spans="1:8">
      <c r="A12" s="363">
        <v>4.0999999999999996</v>
      </c>
      <c r="B12" s="368" t="s">
        <v>782</v>
      </c>
      <c r="C12" s="364"/>
      <c r="D12" s="364"/>
      <c r="E12" s="365">
        <f t="shared" si="0"/>
        <v>0</v>
      </c>
      <c r="F12" s="364">
        <v>4356000</v>
      </c>
      <c r="G12" s="364"/>
      <c r="H12" s="366">
        <f t="shared" si="1"/>
        <v>4356000</v>
      </c>
    </row>
    <row r="13" spans="1:8">
      <c r="A13" s="363">
        <v>4.2</v>
      </c>
      <c r="B13" s="368" t="s">
        <v>783</v>
      </c>
      <c r="C13" s="364"/>
      <c r="D13" s="364"/>
      <c r="E13" s="365">
        <f t="shared" si="0"/>
        <v>0</v>
      </c>
      <c r="F13" s="364"/>
      <c r="G13" s="364"/>
      <c r="H13" s="366">
        <f t="shared" si="1"/>
        <v>0</v>
      </c>
    </row>
    <row r="14" spans="1:8">
      <c r="A14" s="363">
        <v>5</v>
      </c>
      <c r="B14" s="369" t="s">
        <v>784</v>
      </c>
      <c r="C14" s="364">
        <f>C15+C16+C17+C23+C24+C25+C26</f>
        <v>924710.23</v>
      </c>
      <c r="D14" s="364">
        <f>D15+D16+D17+D23+D24+D25+D26</f>
        <v>135874306.28999999</v>
      </c>
      <c r="E14" s="365">
        <f t="shared" si="0"/>
        <v>136799016.51999998</v>
      </c>
      <c r="F14" s="364">
        <f>F15+F16+F17+F23+F24+F25+F26</f>
        <v>683211.36</v>
      </c>
      <c r="G14" s="364">
        <f>G15+G16+G17+G23+G24+G25+G26</f>
        <v>217520101.48000002</v>
      </c>
      <c r="H14" s="366">
        <f t="shared" si="1"/>
        <v>218203312.84000003</v>
      </c>
    </row>
    <row r="15" spans="1:8">
      <c r="A15" s="363">
        <v>5.0999999999999996</v>
      </c>
      <c r="B15" s="370" t="s">
        <v>785</v>
      </c>
      <c r="C15" s="364">
        <v>924710.23</v>
      </c>
      <c r="D15" s="364">
        <v>1031564.59</v>
      </c>
      <c r="E15" s="365">
        <f t="shared" si="0"/>
        <v>1956274.8199999998</v>
      </c>
      <c r="F15" s="364">
        <v>683211.36</v>
      </c>
      <c r="G15" s="364">
        <v>6009380.6600000001</v>
      </c>
      <c r="H15" s="366">
        <f t="shared" si="1"/>
        <v>6692592.0200000005</v>
      </c>
    </row>
    <row r="16" spans="1:8">
      <c r="A16" s="363">
        <v>5.2</v>
      </c>
      <c r="B16" s="370" t="s">
        <v>786</v>
      </c>
      <c r="C16" s="364"/>
      <c r="D16" s="364"/>
      <c r="E16" s="365">
        <f t="shared" si="0"/>
        <v>0</v>
      </c>
      <c r="F16" s="364"/>
      <c r="G16" s="364"/>
      <c r="H16" s="366">
        <f t="shared" si="1"/>
        <v>0</v>
      </c>
    </row>
    <row r="17" spans="1:8">
      <c r="A17" s="363">
        <v>5.3</v>
      </c>
      <c r="B17" s="370" t="s">
        <v>787</v>
      </c>
      <c r="C17" s="364">
        <f>C18+C19+C20+C21+C22</f>
        <v>0</v>
      </c>
      <c r="D17" s="364">
        <f>D18+D19+D20+D21+D22</f>
        <v>103907440.61</v>
      </c>
      <c r="E17" s="365">
        <f t="shared" si="0"/>
        <v>103907440.61</v>
      </c>
      <c r="F17" s="364">
        <v>0</v>
      </c>
      <c r="G17" s="364">
        <v>193025557.04000002</v>
      </c>
      <c r="H17" s="366">
        <f t="shared" si="1"/>
        <v>193025557.04000002</v>
      </c>
    </row>
    <row r="18" spans="1:8">
      <c r="A18" s="363" t="s">
        <v>169</v>
      </c>
      <c r="B18" s="371" t="s">
        <v>788</v>
      </c>
      <c r="C18" s="364">
        <v>0</v>
      </c>
      <c r="D18" s="364">
        <v>52854818.899999999</v>
      </c>
      <c r="E18" s="365">
        <f t="shared" si="0"/>
        <v>52854818.899999999</v>
      </c>
      <c r="F18" s="364">
        <v>0</v>
      </c>
      <c r="G18" s="364">
        <v>50934970.979999997</v>
      </c>
      <c r="H18" s="366">
        <f t="shared" si="1"/>
        <v>50934970.979999997</v>
      </c>
    </row>
    <row r="19" spans="1:8">
      <c r="A19" s="363" t="s">
        <v>170</v>
      </c>
      <c r="B19" s="372" t="s">
        <v>789</v>
      </c>
      <c r="C19" s="364">
        <v>0</v>
      </c>
      <c r="D19" s="364">
        <v>21370256.43</v>
      </c>
      <c r="E19" s="365">
        <f t="shared" si="0"/>
        <v>21370256.43</v>
      </c>
      <c r="F19" s="364">
        <v>0</v>
      </c>
      <c r="G19" s="364">
        <v>34874770.68</v>
      </c>
      <c r="H19" s="366">
        <f t="shared" si="1"/>
        <v>34874770.68</v>
      </c>
    </row>
    <row r="20" spans="1:8">
      <c r="A20" s="363" t="s">
        <v>171</v>
      </c>
      <c r="B20" s="372" t="s">
        <v>790</v>
      </c>
      <c r="C20" s="364">
        <v>0</v>
      </c>
      <c r="D20" s="364">
        <v>1860697.04</v>
      </c>
      <c r="E20" s="365">
        <f t="shared" si="0"/>
        <v>1860697.04</v>
      </c>
      <c r="F20" s="364">
        <v>0</v>
      </c>
      <c r="G20" s="364">
        <v>11743651.199999999</v>
      </c>
      <c r="H20" s="366">
        <f t="shared" si="1"/>
        <v>11743651.199999999</v>
      </c>
    </row>
    <row r="21" spans="1:8">
      <c r="A21" s="363" t="s">
        <v>172</v>
      </c>
      <c r="B21" s="372" t="s">
        <v>791</v>
      </c>
      <c r="C21" s="364">
        <v>0</v>
      </c>
      <c r="D21" s="364">
        <v>27821668.239999998</v>
      </c>
      <c r="E21" s="365">
        <f t="shared" si="0"/>
        <v>27821668.239999998</v>
      </c>
      <c r="F21" s="364">
        <v>0</v>
      </c>
      <c r="G21" s="364">
        <v>95472164.180000007</v>
      </c>
      <c r="H21" s="366">
        <f t="shared" si="1"/>
        <v>95472164.180000007</v>
      </c>
    </row>
    <row r="22" spans="1:8">
      <c r="A22" s="363" t="s">
        <v>173</v>
      </c>
      <c r="B22" s="372" t="s">
        <v>509</v>
      </c>
      <c r="C22" s="364">
        <v>0</v>
      </c>
      <c r="D22" s="364">
        <v>0</v>
      </c>
      <c r="E22" s="365">
        <f t="shared" si="0"/>
        <v>0</v>
      </c>
      <c r="F22" s="364">
        <v>0</v>
      </c>
      <c r="G22" s="364">
        <v>0</v>
      </c>
      <c r="H22" s="366">
        <f t="shared" si="1"/>
        <v>0</v>
      </c>
    </row>
    <row r="23" spans="1:8">
      <c r="A23" s="363">
        <v>5.4</v>
      </c>
      <c r="B23" s="370" t="s">
        <v>792</v>
      </c>
      <c r="C23" s="364">
        <v>0</v>
      </c>
      <c r="D23" s="364">
        <v>30935301.09</v>
      </c>
      <c r="E23" s="365">
        <f t="shared" si="0"/>
        <v>30935301.09</v>
      </c>
      <c r="F23" s="364">
        <v>0</v>
      </c>
      <c r="G23" s="364">
        <v>18485163.780000001</v>
      </c>
      <c r="H23" s="366">
        <f t="shared" si="1"/>
        <v>18485163.780000001</v>
      </c>
    </row>
    <row r="24" spans="1:8">
      <c r="A24" s="363">
        <v>5.5</v>
      </c>
      <c r="B24" s="370" t="s">
        <v>793</v>
      </c>
      <c r="C24" s="364">
        <v>0</v>
      </c>
      <c r="D24" s="364">
        <v>0</v>
      </c>
      <c r="E24" s="365">
        <f t="shared" si="0"/>
        <v>0</v>
      </c>
      <c r="F24" s="364">
        <v>0</v>
      </c>
      <c r="G24" s="364">
        <v>0</v>
      </c>
      <c r="H24" s="366">
        <f t="shared" si="1"/>
        <v>0</v>
      </c>
    </row>
    <row r="25" spans="1:8">
      <c r="A25" s="363">
        <v>5.6</v>
      </c>
      <c r="B25" s="370" t="s">
        <v>794</v>
      </c>
      <c r="C25" s="364">
        <v>0</v>
      </c>
      <c r="D25" s="364">
        <v>0</v>
      </c>
      <c r="E25" s="365">
        <f t="shared" si="0"/>
        <v>0</v>
      </c>
      <c r="F25" s="364">
        <v>0</v>
      </c>
      <c r="G25" s="364">
        <v>0</v>
      </c>
      <c r="H25" s="366">
        <f t="shared" si="1"/>
        <v>0</v>
      </c>
    </row>
    <row r="26" spans="1:8">
      <c r="A26" s="363">
        <v>5.7</v>
      </c>
      <c r="B26" s="370" t="s">
        <v>509</v>
      </c>
      <c r="C26" s="364">
        <v>0</v>
      </c>
      <c r="D26" s="364">
        <v>0</v>
      </c>
      <c r="E26" s="365">
        <f t="shared" si="0"/>
        <v>0</v>
      </c>
      <c r="F26" s="364">
        <v>0</v>
      </c>
      <c r="G26" s="364">
        <v>0</v>
      </c>
      <c r="H26" s="366">
        <f t="shared" si="1"/>
        <v>0</v>
      </c>
    </row>
    <row r="27" spans="1:8">
      <c r="A27" s="363">
        <v>6</v>
      </c>
      <c r="B27" s="369" t="s">
        <v>795</v>
      </c>
      <c r="C27" s="364">
        <v>27971761.629999999</v>
      </c>
      <c r="D27" s="364">
        <v>242559</v>
      </c>
      <c r="E27" s="365">
        <f t="shared" si="0"/>
        <v>28214320.629999999</v>
      </c>
      <c r="F27" s="364">
        <v>7199518.2000000002</v>
      </c>
      <c r="G27" s="364">
        <v>1268417.3999999999</v>
      </c>
      <c r="H27" s="366">
        <f t="shared" si="1"/>
        <v>8467935.5999999996</v>
      </c>
    </row>
    <row r="28" spans="1:8">
      <c r="A28" s="363">
        <v>7</v>
      </c>
      <c r="B28" s="369" t="s">
        <v>796</v>
      </c>
      <c r="C28" s="364">
        <v>250000</v>
      </c>
      <c r="D28" s="364">
        <v>0</v>
      </c>
      <c r="E28" s="365">
        <f t="shared" si="0"/>
        <v>250000</v>
      </c>
      <c r="F28" s="364">
        <v>3651658.93</v>
      </c>
      <c r="G28" s="364">
        <v>9766327.6799999997</v>
      </c>
      <c r="H28" s="366">
        <f t="shared" si="1"/>
        <v>13417986.609999999</v>
      </c>
    </row>
    <row r="29" spans="1:8">
      <c r="A29" s="363">
        <v>8</v>
      </c>
      <c r="B29" s="369" t="s">
        <v>797</v>
      </c>
      <c r="C29" s="364">
        <v>0</v>
      </c>
      <c r="D29" s="364">
        <v>0</v>
      </c>
      <c r="E29" s="365">
        <f t="shared" si="0"/>
        <v>0</v>
      </c>
      <c r="F29" s="364">
        <v>0</v>
      </c>
      <c r="G29" s="364">
        <v>0</v>
      </c>
      <c r="H29" s="366">
        <f t="shared" si="1"/>
        <v>0</v>
      </c>
    </row>
    <row r="30" spans="1:8">
      <c r="A30" s="363">
        <v>9</v>
      </c>
      <c r="B30" s="367" t="s">
        <v>174</v>
      </c>
      <c r="C30" s="364">
        <f>C31+C32+C33+C34+C35+C36+C37</f>
        <v>0</v>
      </c>
      <c r="D30" s="364">
        <f>D31+D32+D33+D34+D35+D36+D37</f>
        <v>10780400</v>
      </c>
      <c r="E30" s="365">
        <f t="shared" si="0"/>
        <v>10780400</v>
      </c>
      <c r="F30" s="364">
        <f>F31+F32+F33+F34+F35+F36+F37</f>
        <v>0</v>
      </c>
      <c r="G30" s="364">
        <f>G31+G32+G33+G34+G35+G36+G37</f>
        <v>33681600</v>
      </c>
      <c r="H30" s="366">
        <f t="shared" si="1"/>
        <v>33681600</v>
      </c>
    </row>
    <row r="31" spans="1:8" ht="27.6">
      <c r="A31" s="363">
        <v>9.1</v>
      </c>
      <c r="B31" s="368" t="s">
        <v>798</v>
      </c>
      <c r="C31" s="364">
        <v>0</v>
      </c>
      <c r="D31" s="364">
        <v>0</v>
      </c>
      <c r="E31" s="365">
        <f t="shared" si="0"/>
        <v>0</v>
      </c>
      <c r="F31" s="364">
        <v>0</v>
      </c>
      <c r="G31" s="364">
        <v>0</v>
      </c>
      <c r="H31" s="366">
        <f t="shared" si="1"/>
        <v>0</v>
      </c>
    </row>
    <row r="32" spans="1:8" ht="27.6">
      <c r="A32" s="363">
        <v>9.1999999999999993</v>
      </c>
      <c r="B32" s="368" t="s">
        <v>799</v>
      </c>
      <c r="C32" s="364">
        <v>0</v>
      </c>
      <c r="D32" s="364">
        <v>10780400</v>
      </c>
      <c r="E32" s="365">
        <f t="shared" si="0"/>
        <v>10780400</v>
      </c>
      <c r="F32" s="364">
        <v>0</v>
      </c>
      <c r="G32" s="364">
        <v>33681600</v>
      </c>
      <c r="H32" s="366">
        <f t="shared" si="1"/>
        <v>33681600</v>
      </c>
    </row>
    <row r="33" spans="1:8" ht="27.6">
      <c r="A33" s="363">
        <v>9.3000000000000007</v>
      </c>
      <c r="B33" s="368" t="s">
        <v>800</v>
      </c>
      <c r="C33" s="364">
        <v>0</v>
      </c>
      <c r="D33" s="364">
        <v>0</v>
      </c>
      <c r="E33" s="365">
        <f t="shared" si="0"/>
        <v>0</v>
      </c>
      <c r="F33" s="364">
        <v>0</v>
      </c>
      <c r="G33" s="364">
        <v>0</v>
      </c>
      <c r="H33" s="366">
        <f t="shared" si="1"/>
        <v>0</v>
      </c>
    </row>
    <row r="34" spans="1:8">
      <c r="A34" s="363">
        <v>9.4</v>
      </c>
      <c r="B34" s="368" t="s">
        <v>801</v>
      </c>
      <c r="C34" s="364">
        <v>0</v>
      </c>
      <c r="D34" s="364">
        <v>0</v>
      </c>
      <c r="E34" s="365">
        <f t="shared" si="0"/>
        <v>0</v>
      </c>
      <c r="F34" s="364">
        <v>0</v>
      </c>
      <c r="G34" s="364">
        <v>0</v>
      </c>
      <c r="H34" s="366">
        <f t="shared" si="1"/>
        <v>0</v>
      </c>
    </row>
    <row r="35" spans="1:8">
      <c r="A35" s="363">
        <v>9.5</v>
      </c>
      <c r="B35" s="368" t="s">
        <v>802</v>
      </c>
      <c r="C35" s="364">
        <v>0</v>
      </c>
      <c r="D35" s="364">
        <v>0</v>
      </c>
      <c r="E35" s="365">
        <f t="shared" si="0"/>
        <v>0</v>
      </c>
      <c r="F35" s="364">
        <v>0</v>
      </c>
      <c r="G35" s="364">
        <v>0</v>
      </c>
      <c r="H35" s="366">
        <f t="shared" si="1"/>
        <v>0</v>
      </c>
    </row>
    <row r="36" spans="1:8" ht="27.6">
      <c r="A36" s="363">
        <v>9.6</v>
      </c>
      <c r="B36" s="368" t="s">
        <v>803</v>
      </c>
      <c r="C36" s="364">
        <v>0</v>
      </c>
      <c r="D36" s="364">
        <v>0</v>
      </c>
      <c r="E36" s="365">
        <f t="shared" si="0"/>
        <v>0</v>
      </c>
      <c r="F36" s="364">
        <v>0</v>
      </c>
      <c r="G36" s="364">
        <v>0</v>
      </c>
      <c r="H36" s="366">
        <f t="shared" si="1"/>
        <v>0</v>
      </c>
    </row>
    <row r="37" spans="1:8" ht="27.6">
      <c r="A37" s="363">
        <v>9.6999999999999993</v>
      </c>
      <c r="B37" s="368" t="s">
        <v>804</v>
      </c>
      <c r="C37" s="364">
        <v>0</v>
      </c>
      <c r="D37" s="364">
        <v>0</v>
      </c>
      <c r="E37" s="365">
        <f t="shared" si="0"/>
        <v>0</v>
      </c>
      <c r="F37" s="364">
        <v>0</v>
      </c>
      <c r="G37" s="364">
        <v>0</v>
      </c>
      <c r="H37" s="366">
        <f t="shared" si="1"/>
        <v>0</v>
      </c>
    </row>
    <row r="38" spans="1:8">
      <c r="A38" s="363">
        <v>10</v>
      </c>
      <c r="B38" s="369" t="s">
        <v>805</v>
      </c>
      <c r="C38" s="555">
        <f>C41+C42</f>
        <v>2797135.4899999998</v>
      </c>
      <c r="D38" s="555">
        <f>D41+D42</f>
        <v>2610742.04</v>
      </c>
      <c r="E38" s="365">
        <f t="shared" si="0"/>
        <v>5407877.5299999993</v>
      </c>
      <c r="F38" s="555">
        <f>F41+F42</f>
        <v>1966888.320000001</v>
      </c>
      <c r="G38" s="555">
        <f>G41+G42</f>
        <v>2719671.4599999995</v>
      </c>
      <c r="H38" s="366">
        <f t="shared" si="1"/>
        <v>4686559.78</v>
      </c>
    </row>
    <row r="39" spans="1:8">
      <c r="A39" s="363">
        <v>10.1</v>
      </c>
      <c r="B39" s="368" t="s">
        <v>806</v>
      </c>
      <c r="C39" s="364">
        <v>174263.97</v>
      </c>
      <c r="D39" s="364">
        <v>0</v>
      </c>
      <c r="E39" s="365">
        <f t="shared" si="0"/>
        <v>174263.97</v>
      </c>
      <c r="F39" s="364">
        <v>181581.44000000003</v>
      </c>
      <c r="G39" s="364">
        <v>0</v>
      </c>
      <c r="H39" s="366">
        <f t="shared" si="1"/>
        <v>181581.44000000003</v>
      </c>
    </row>
    <row r="40" spans="1:8" ht="27.6">
      <c r="A40" s="363">
        <v>10.199999999999999</v>
      </c>
      <c r="B40" s="368" t="s">
        <v>807</v>
      </c>
      <c r="C40" s="364">
        <v>1811814.45</v>
      </c>
      <c r="D40" s="364">
        <v>2215021.4700000002</v>
      </c>
      <c r="E40" s="365">
        <f t="shared" si="0"/>
        <v>4026835.92</v>
      </c>
      <c r="F40" s="364">
        <v>1685876.0800000017</v>
      </c>
      <c r="G40" s="364">
        <v>2305689.3099999996</v>
      </c>
      <c r="H40" s="366">
        <f t="shared" si="1"/>
        <v>3991565.3900000015</v>
      </c>
    </row>
    <row r="41" spans="1:8" ht="27.6">
      <c r="A41" s="363">
        <v>10.3</v>
      </c>
      <c r="B41" s="368" t="s">
        <v>808</v>
      </c>
      <c r="C41" s="364">
        <v>721647.57</v>
      </c>
      <c r="D41" s="364">
        <v>282872.5</v>
      </c>
      <c r="E41" s="365">
        <f t="shared" si="0"/>
        <v>1004520.07</v>
      </c>
      <c r="F41" s="364">
        <v>464113.98000000016</v>
      </c>
      <c r="G41" s="364">
        <v>294596.25000000006</v>
      </c>
      <c r="H41" s="366">
        <f t="shared" si="1"/>
        <v>758710.23000000021</v>
      </c>
    </row>
    <row r="42" spans="1:8" ht="27.6">
      <c r="A42" s="363">
        <v>10.4</v>
      </c>
      <c r="B42" s="368" t="s">
        <v>809</v>
      </c>
      <c r="C42" s="364">
        <v>2075487.92</v>
      </c>
      <c r="D42" s="364">
        <v>2327869.54</v>
      </c>
      <c r="E42" s="365">
        <f t="shared" si="0"/>
        <v>4403357.46</v>
      </c>
      <c r="F42" s="364">
        <v>1502774.3400000008</v>
      </c>
      <c r="G42" s="364">
        <v>2425075.2099999995</v>
      </c>
      <c r="H42" s="366">
        <f t="shared" si="1"/>
        <v>3927849.5500000003</v>
      </c>
    </row>
    <row r="43" spans="1:8">
      <c r="A43" s="363">
        <v>11</v>
      </c>
      <c r="B43" s="373" t="s">
        <v>175</v>
      </c>
      <c r="C43" s="364">
        <v>0</v>
      </c>
      <c r="D43" s="364">
        <v>0</v>
      </c>
      <c r="E43" s="365">
        <f t="shared" si="0"/>
        <v>0</v>
      </c>
      <c r="F43" s="364">
        <v>0</v>
      </c>
      <c r="G43" s="364">
        <v>0</v>
      </c>
      <c r="H43" s="366">
        <f t="shared" si="1"/>
        <v>0</v>
      </c>
    </row>
    <row r="44" spans="1:8">
      <c r="C44" s="375"/>
      <c r="D44" s="375"/>
      <c r="E44" s="375"/>
      <c r="F44" s="375"/>
      <c r="G44" s="375"/>
      <c r="H44" s="375"/>
    </row>
    <row r="45" spans="1:8">
      <c r="C45" s="375"/>
      <c r="D45" s="375"/>
      <c r="E45" s="375"/>
      <c r="F45" s="375"/>
      <c r="G45" s="375"/>
      <c r="H45" s="375"/>
    </row>
    <row r="46" spans="1:8">
      <c r="C46" s="375"/>
      <c r="D46" s="375"/>
      <c r="E46" s="375"/>
      <c r="F46" s="375"/>
      <c r="G46" s="375"/>
      <c r="H46" s="375"/>
    </row>
    <row r="47" spans="1:8">
      <c r="C47" s="375"/>
      <c r="D47" s="375"/>
      <c r="E47" s="375"/>
      <c r="F47" s="375"/>
      <c r="G47" s="375"/>
      <c r="H47" s="37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S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7" sqref="C7:G12"/>
    </sheetView>
  </sheetViews>
  <sheetFormatPr defaultColWidth="9.21875" defaultRowHeight="13.8"/>
  <cols>
    <col min="1" max="1" width="9.5546875" style="1" bestFit="1" customWidth="1"/>
    <col min="2" max="2" width="93.5546875" style="1" customWidth="1"/>
    <col min="3" max="4" width="12.77734375" style="1" customWidth="1"/>
    <col min="5" max="11" width="9.77734375" style="8" customWidth="1"/>
    <col min="12" max="16384" width="9.21875" style="8"/>
  </cols>
  <sheetData>
    <row r="1" spans="1:19">
      <c r="A1" s="12" t="s">
        <v>97</v>
      </c>
      <c r="B1" s="11" t="str">
        <f>Info!C2</f>
        <v>სს სილქ ბანკი</v>
      </c>
      <c r="C1" s="11"/>
    </row>
    <row r="2" spans="1:19">
      <c r="A2" s="12" t="s">
        <v>98</v>
      </c>
      <c r="B2" s="605">
        <f>'1. key ratios'!B2</f>
        <v>46022</v>
      </c>
      <c r="C2" s="11"/>
    </row>
    <row r="3" spans="1:19">
      <c r="A3" s="12"/>
      <c r="B3" s="11"/>
      <c r="C3" s="11"/>
    </row>
    <row r="4" spans="1:19" ht="15" customHeight="1" thickBot="1">
      <c r="A4" s="115" t="s">
        <v>242</v>
      </c>
      <c r="B4" s="116" t="s">
        <v>96</v>
      </c>
      <c r="C4" s="117" t="s">
        <v>76</v>
      </c>
    </row>
    <row r="5" spans="1:19" ht="15" customHeight="1">
      <c r="A5" s="113" t="s">
        <v>25</v>
      </c>
      <c r="B5" s="114"/>
      <c r="C5" s="250" t="str">
        <f>INT((MONTH($B$2))/3)&amp;"Q"&amp;"-"&amp;YEAR($B$2)</f>
        <v>4Q-2025</v>
      </c>
      <c r="D5" s="250" t="str">
        <f>IF(INT(MONTH($B$2))=3, "4"&amp;"Q"&amp;"-"&amp;YEAR($B$2)-1, IF(INT(MONTH($B$2))=6, "1"&amp;"Q"&amp;"-"&amp;YEAR($B$2), IF(INT(MONTH($B$2))=9, "2"&amp;"Q"&amp;"-"&amp;YEAR($B$2),IF(INT(MONTH($B$2))=12, "3"&amp;"Q"&amp;"-"&amp;YEAR($B$2), 0))))</f>
        <v>3Q-2025</v>
      </c>
      <c r="E5" s="250" t="str">
        <f>IF(INT(MONTH($B$2))=3, "3"&amp;"Q"&amp;"-"&amp;YEAR($B$2)-1, IF(INT(MONTH($B$2))=6, "4"&amp;"Q"&amp;"-"&amp;YEAR($B$2)-1, IF(INT(MONTH($B$2))=9, "1"&amp;"Q"&amp;"-"&amp;YEAR($B$2),IF(INT(MONTH($B$2))=12, "2"&amp;"Q"&amp;"-"&amp;YEAR($B$2), 0))))</f>
        <v>2Q-2025</v>
      </c>
      <c r="F5" s="250" t="str">
        <f>IF(INT(MONTH($B$2))=3, "2"&amp;"Q"&amp;"-"&amp;YEAR($B$2)-1, IF(INT(MONTH($B$2))=6, "3"&amp;"Q"&amp;"-"&amp;YEAR($B$2)-1, IF(INT(MONTH($B$2))=9, "4"&amp;"Q"&amp;"-"&amp;YEAR($B$2)-1,IF(INT(MONTH($B$2))=12, "1"&amp;"Q"&amp;"-"&amp;YEAR($B$2), 0))))</f>
        <v>1Q-2025</v>
      </c>
      <c r="G5" s="250" t="str">
        <f>IF(INT(MONTH($B$2))=3, "1"&amp;"Q"&amp;"-"&amp;YEAR($B$2)-1, IF(INT(MONTH($B$2))=6, "2"&amp;"Q"&amp;"-"&amp;YEAR($B$2)-1, IF(INT(MONTH($B$2))=9, "3"&amp;"Q"&amp;"-"&amp;YEAR($B$2)-1,IF(INT(MONTH($B$2))=12, "4"&amp;"Q"&amp;"-"&amp;YEAR($B$2)-1, 0))))</f>
        <v>4Q-2024</v>
      </c>
    </row>
    <row r="6" spans="1:19" ht="15" customHeight="1">
      <c r="A6" s="208">
        <v>1</v>
      </c>
      <c r="B6" s="236" t="s">
        <v>101</v>
      </c>
      <c r="C6" s="209">
        <f>C7+C9+C10</f>
        <v>145706383.77027056</v>
      </c>
      <c r="D6" s="238">
        <f>D7+D9+D10</f>
        <v>148642302.87270808</v>
      </c>
      <c r="E6" s="210">
        <f t="shared" ref="E6:G6" si="0">E7+E9+E10</f>
        <v>172542766.40225288</v>
      </c>
      <c r="F6" s="209">
        <f t="shared" si="0"/>
        <v>167463265.40874037</v>
      </c>
      <c r="G6" s="239">
        <f t="shared" si="0"/>
        <v>181360783.88618305</v>
      </c>
      <c r="O6" s="748"/>
      <c r="P6" s="748"/>
      <c r="Q6" s="748"/>
      <c r="R6" s="748"/>
      <c r="S6" s="748"/>
    </row>
    <row r="7" spans="1:19" ht="15" customHeight="1">
      <c r="A7" s="208">
        <v>1.1000000000000001</v>
      </c>
      <c r="B7" s="211" t="s">
        <v>994</v>
      </c>
      <c r="C7" s="212">
        <v>145071090.72343233</v>
      </c>
      <c r="D7" s="240">
        <v>146484655.09116799</v>
      </c>
      <c r="E7" s="212">
        <v>165584103.08941412</v>
      </c>
      <c r="F7" s="212">
        <v>160349597.18862849</v>
      </c>
      <c r="G7" s="241">
        <v>174839003.45347792</v>
      </c>
      <c r="O7" s="748"/>
      <c r="P7" s="748"/>
      <c r="Q7" s="748"/>
      <c r="R7" s="748"/>
      <c r="S7" s="748"/>
    </row>
    <row r="8" spans="1:19" ht="27.6">
      <c r="A8" s="208" t="s">
        <v>146</v>
      </c>
      <c r="B8" s="213" t="s">
        <v>239</v>
      </c>
      <c r="C8" s="212"/>
      <c r="D8" s="240"/>
      <c r="E8" s="212"/>
      <c r="F8" s="212"/>
      <c r="G8" s="241"/>
      <c r="O8" s="748"/>
      <c r="P8" s="748"/>
      <c r="Q8" s="748"/>
      <c r="R8" s="748"/>
      <c r="S8" s="748"/>
    </row>
    <row r="9" spans="1:19" ht="15" customHeight="1">
      <c r="A9" s="208">
        <v>1.2</v>
      </c>
      <c r="B9" s="211" t="s">
        <v>21</v>
      </c>
      <c r="C9" s="212">
        <v>0</v>
      </c>
      <c r="D9" s="240">
        <v>286628.37673829147</v>
      </c>
      <c r="E9" s="212">
        <v>4960405.2892759386</v>
      </c>
      <c r="F9" s="212">
        <v>6164403.5602633301</v>
      </c>
      <c r="G9" s="241">
        <v>5511332.4327051211</v>
      </c>
      <c r="O9" s="748"/>
      <c r="P9" s="748"/>
      <c r="Q9" s="748"/>
      <c r="R9" s="748"/>
      <c r="S9" s="748"/>
    </row>
    <row r="10" spans="1:19" ht="15" customHeight="1">
      <c r="A10" s="208">
        <v>1.3</v>
      </c>
      <c r="B10" s="237" t="s">
        <v>73</v>
      </c>
      <c r="C10" s="212">
        <v>635293.04683823301</v>
      </c>
      <c r="D10" s="240">
        <v>1871019.4048018074</v>
      </c>
      <c r="E10" s="212">
        <v>1998258.0235628074</v>
      </c>
      <c r="F10" s="212">
        <v>949264.65984853276</v>
      </c>
      <c r="G10" s="241">
        <v>1010448</v>
      </c>
      <c r="O10" s="748"/>
      <c r="P10" s="748"/>
      <c r="Q10" s="748"/>
      <c r="R10" s="748"/>
      <c r="S10" s="748"/>
    </row>
    <row r="11" spans="1:19" ht="15" customHeight="1">
      <c r="A11" s="208">
        <v>2</v>
      </c>
      <c r="B11" s="236" t="s">
        <v>102</v>
      </c>
      <c r="C11" s="212">
        <v>539801.02856109454</v>
      </c>
      <c r="D11" s="240">
        <v>572800.80910943798</v>
      </c>
      <c r="E11" s="212">
        <v>2161740.4267189819</v>
      </c>
      <c r="F11" s="212">
        <v>930743.94357080269</v>
      </c>
      <c r="G11" s="241">
        <v>598178.90912198694</v>
      </c>
      <c r="O11" s="748"/>
      <c r="P11" s="748"/>
      <c r="Q11" s="748"/>
      <c r="R11" s="748"/>
      <c r="S11" s="748"/>
    </row>
    <row r="12" spans="1:19" ht="15" customHeight="1">
      <c r="A12" s="208">
        <v>3</v>
      </c>
      <c r="B12" s="236" t="s">
        <v>100</v>
      </c>
      <c r="C12" s="212">
        <v>16426952.031259194</v>
      </c>
      <c r="D12" s="240">
        <v>11330379.510855546</v>
      </c>
      <c r="E12" s="212">
        <v>11330379.510855546</v>
      </c>
      <c r="F12" s="212">
        <v>11330379.510855546</v>
      </c>
      <c r="G12" s="241">
        <v>11330379.510855546</v>
      </c>
      <c r="O12" s="748"/>
      <c r="P12" s="748"/>
      <c r="Q12" s="748"/>
      <c r="R12" s="748"/>
      <c r="S12" s="748"/>
    </row>
    <row r="13" spans="1:19" ht="15" customHeight="1" thickBot="1">
      <c r="A13" s="62">
        <v>4</v>
      </c>
      <c r="B13" s="244" t="s">
        <v>147</v>
      </c>
      <c r="C13" s="135">
        <f>C6+C11+C12</f>
        <v>162673136.83009082</v>
      </c>
      <c r="D13" s="242">
        <f>D6+D11+D12</f>
        <v>160545483.19267309</v>
      </c>
      <c r="E13" s="136">
        <f t="shared" ref="E13:G13" si="1">E6+E11+E12</f>
        <v>186034886.33982742</v>
      </c>
      <c r="F13" s="135">
        <f t="shared" si="1"/>
        <v>179724388.86316672</v>
      </c>
      <c r="G13" s="243">
        <f t="shared" si="1"/>
        <v>193289342.3061606</v>
      </c>
      <c r="O13" s="748"/>
      <c r="P13" s="748"/>
      <c r="Q13" s="748"/>
      <c r="R13" s="748"/>
      <c r="S13" s="748"/>
    </row>
    <row r="14" spans="1:19">
      <c r="B14" s="16"/>
    </row>
    <row r="15" spans="1:19">
      <c r="B15" s="16"/>
    </row>
    <row r="16" spans="1:19">
      <c r="B16" s="16"/>
    </row>
    <row r="17" spans="2:2">
      <c r="B17" s="16"/>
    </row>
    <row r="18" spans="2:2">
      <c r="B18" s="1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36"/>
  <sheetViews>
    <sheetView showGridLines="0" zoomScale="115" zoomScaleNormal="115" workbookViewId="0">
      <pane xSplit="1" ySplit="4" topLeftCell="B29" activePane="bottomRight" state="frozen"/>
      <selection pane="topRight" activeCell="B1" sqref="B1"/>
      <selection pane="bottomLeft" activeCell="A4" sqref="A4"/>
      <selection pane="bottomRight" activeCell="F10" sqref="F10"/>
    </sheetView>
  </sheetViews>
  <sheetFormatPr defaultRowHeight="14.4"/>
  <cols>
    <col min="1" max="1" width="9.5546875" style="1" bestFit="1" customWidth="1"/>
    <col min="2" max="2" width="58.77734375" style="1" customWidth="1"/>
    <col min="3" max="3" width="40.77734375" style="1" customWidth="1"/>
  </cols>
  <sheetData>
    <row r="1" spans="1:3">
      <c r="A1" s="1" t="s">
        <v>97</v>
      </c>
      <c r="B1" s="1" t="str">
        <f>Info!C2</f>
        <v>სს სილქ ბანკი</v>
      </c>
    </row>
    <row r="2" spans="1:3">
      <c r="A2" s="1" t="s">
        <v>98</v>
      </c>
      <c r="B2" s="605">
        <f>'1. key ratios'!B2</f>
        <v>46022</v>
      </c>
    </row>
    <row r="4" spans="1:3" ht="25.5" customHeight="1" thickBot="1">
      <c r="A4" s="129" t="s">
        <v>243</v>
      </c>
      <c r="B4" s="22" t="s">
        <v>80</v>
      </c>
      <c r="C4" s="9"/>
    </row>
    <row r="5" spans="1:3">
      <c r="A5" s="7"/>
      <c r="B5" s="232" t="s">
        <v>81</v>
      </c>
      <c r="C5" s="248" t="s">
        <v>418</v>
      </c>
    </row>
    <row r="6" spans="1:3" ht="15">
      <c r="A6" s="10">
        <v>1</v>
      </c>
      <c r="B6" s="23" t="s">
        <v>1005</v>
      </c>
      <c r="C6" s="245" t="s">
        <v>1006</v>
      </c>
    </row>
    <row r="7" spans="1:3" ht="15">
      <c r="A7" s="10">
        <v>2</v>
      </c>
      <c r="B7" s="23" t="s">
        <v>1007</v>
      </c>
      <c r="C7" s="245" t="s">
        <v>1008</v>
      </c>
    </row>
    <row r="8" spans="1:3" ht="15">
      <c r="A8" s="10">
        <v>3</v>
      </c>
      <c r="B8" s="23" t="s">
        <v>1009</v>
      </c>
      <c r="C8" s="245" t="s">
        <v>1008</v>
      </c>
    </row>
    <row r="9" spans="1:3" ht="15">
      <c r="A9" s="10">
        <v>4</v>
      </c>
      <c r="B9" s="23" t="s">
        <v>1010</v>
      </c>
      <c r="C9" s="245" t="s">
        <v>1011</v>
      </c>
    </row>
    <row r="10" spans="1:3" ht="15">
      <c r="A10" s="10">
        <v>5</v>
      </c>
      <c r="B10" s="23" t="s">
        <v>1012</v>
      </c>
      <c r="C10" s="245" t="s">
        <v>1011</v>
      </c>
    </row>
    <row r="11" spans="1:3" ht="15">
      <c r="A11" s="10"/>
      <c r="B11" s="786"/>
      <c r="C11" s="787"/>
    </row>
    <row r="12" spans="1:3" ht="41.4">
      <c r="A12" s="10"/>
      <c r="B12" s="233" t="s">
        <v>82</v>
      </c>
      <c r="C12" s="249" t="s">
        <v>419</v>
      </c>
    </row>
    <row r="13" spans="1:3">
      <c r="A13" s="10">
        <v>1</v>
      </c>
      <c r="B13" s="19" t="s">
        <v>1013</v>
      </c>
      <c r="C13" s="247" t="s">
        <v>1014</v>
      </c>
    </row>
    <row r="14" spans="1:3">
      <c r="A14" s="10">
        <v>2</v>
      </c>
      <c r="B14" s="19" t="s">
        <v>1015</v>
      </c>
      <c r="C14" s="247" t="s">
        <v>1016</v>
      </c>
    </row>
    <row r="15" spans="1:3">
      <c r="A15" s="10">
        <v>3</v>
      </c>
      <c r="B15" s="19" t="s">
        <v>1017</v>
      </c>
      <c r="C15" s="247" t="s">
        <v>1018</v>
      </c>
    </row>
    <row r="16" spans="1:3">
      <c r="A16" s="10">
        <v>4</v>
      </c>
      <c r="B16" s="19" t="s">
        <v>1019</v>
      </c>
      <c r="C16" s="247" t="s">
        <v>1020</v>
      </c>
    </row>
    <row r="17" spans="1:3">
      <c r="A17" s="10">
        <v>5</v>
      </c>
      <c r="B17" s="19" t="s">
        <v>1021</v>
      </c>
      <c r="C17" s="247" t="s">
        <v>1022</v>
      </c>
    </row>
    <row r="18" spans="1:3">
      <c r="A18" s="10">
        <v>6</v>
      </c>
      <c r="B18" s="19" t="s">
        <v>1023</v>
      </c>
      <c r="C18" s="247" t="s">
        <v>1024</v>
      </c>
    </row>
    <row r="19" spans="1:3" ht="15.75" customHeight="1">
      <c r="A19" s="10"/>
      <c r="B19" s="19"/>
      <c r="C19" s="20"/>
    </row>
    <row r="20" spans="1:3" ht="30" customHeight="1">
      <c r="A20" s="10"/>
      <c r="B20" s="788" t="s">
        <v>83</v>
      </c>
      <c r="C20" s="789"/>
    </row>
    <row r="21" spans="1:3" ht="15">
      <c r="A21" s="10">
        <v>1</v>
      </c>
      <c r="B21" s="23" t="s">
        <v>1025</v>
      </c>
      <c r="C21" s="628">
        <v>0.56546569999999996</v>
      </c>
    </row>
    <row r="22" spans="1:3" ht="15">
      <c r="A22" s="625">
        <v>2</v>
      </c>
      <c r="B22" s="626" t="s">
        <v>1026</v>
      </c>
      <c r="C22" s="628">
        <v>0.34999390000000002</v>
      </c>
    </row>
    <row r="23" spans="1:3" ht="15">
      <c r="A23" s="625">
        <v>3</v>
      </c>
      <c r="B23" s="626" t="s">
        <v>1027</v>
      </c>
      <c r="C23" s="628">
        <v>8.45051E-2</v>
      </c>
    </row>
    <row r="24" spans="1:3" ht="15">
      <c r="A24" s="625"/>
      <c r="B24" s="626"/>
      <c r="C24" s="24"/>
    </row>
    <row r="25" spans="1:3" ht="15.75" customHeight="1">
      <c r="A25" s="10"/>
      <c r="B25" s="23"/>
      <c r="C25" s="24"/>
    </row>
    <row r="26" spans="1:3" ht="29.25" customHeight="1">
      <c r="A26" s="10"/>
      <c r="B26" s="788" t="s">
        <v>163</v>
      </c>
      <c r="C26" s="789"/>
    </row>
    <row r="27" spans="1:3" ht="15">
      <c r="A27" s="631">
        <v>1</v>
      </c>
      <c r="B27" s="23" t="s">
        <v>1025</v>
      </c>
      <c r="C27" s="629">
        <v>0.56546569999999996</v>
      </c>
    </row>
    <row r="28" spans="1:3" ht="15">
      <c r="A28" s="632">
        <v>1.1000000000000001</v>
      </c>
      <c r="B28" s="627" t="s">
        <v>1028</v>
      </c>
      <c r="C28" s="630">
        <v>0.35002</v>
      </c>
    </row>
    <row r="29" spans="1:3" ht="15">
      <c r="A29" s="632">
        <v>1.2</v>
      </c>
      <c r="B29" s="627" t="s">
        <v>1029</v>
      </c>
      <c r="C29" s="630">
        <v>0.16161</v>
      </c>
    </row>
    <row r="30" spans="1:3" ht="15">
      <c r="A30" s="632">
        <v>1.3</v>
      </c>
      <c r="B30" s="627" t="s">
        <v>1030</v>
      </c>
      <c r="C30" s="630">
        <v>5.3830000000000003E-2</v>
      </c>
    </row>
    <row r="31" spans="1:3" ht="15">
      <c r="A31" s="632">
        <v>2</v>
      </c>
      <c r="B31" s="627" t="s">
        <v>1026</v>
      </c>
      <c r="C31" s="630">
        <v>0.34999390000000002</v>
      </c>
    </row>
    <row r="32" spans="1:3" ht="28.8">
      <c r="A32" s="632">
        <v>2.1</v>
      </c>
      <c r="B32" s="627" t="s">
        <v>1031</v>
      </c>
      <c r="C32" s="630">
        <v>0.34999390000000002</v>
      </c>
    </row>
    <row r="33" spans="1:3" ht="15">
      <c r="A33" s="632" t="s">
        <v>1032</v>
      </c>
      <c r="B33" s="627" t="s">
        <v>1033</v>
      </c>
      <c r="C33" s="630">
        <v>0.34999390000000002</v>
      </c>
    </row>
    <row r="34" spans="1:3" ht="15">
      <c r="A34" s="632">
        <v>3</v>
      </c>
      <c r="B34" s="627" t="s">
        <v>1027</v>
      </c>
      <c r="C34" s="630">
        <v>8.45051E-2</v>
      </c>
    </row>
    <row r="35" spans="1:3" ht="15">
      <c r="A35" s="632">
        <v>3.1</v>
      </c>
      <c r="B35" s="627" t="s">
        <v>1034</v>
      </c>
      <c r="C35" s="630">
        <v>7.5209999999999999E-2</v>
      </c>
    </row>
    <row r="36" spans="1:3" ht="15.6" thickBot="1">
      <c r="A36" s="633"/>
      <c r="B36" s="25"/>
      <c r="C36" s="246"/>
    </row>
  </sheetData>
  <mergeCells count="3">
    <mergeCell ref="B11:C11"/>
    <mergeCell ref="B26:C26"/>
    <mergeCell ref="B20:C20"/>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M53"/>
  <sheetViews>
    <sheetView zoomScale="115" zoomScaleNormal="115" workbookViewId="0">
      <pane xSplit="1" ySplit="5" topLeftCell="C25" activePane="bottomRight" state="frozen"/>
      <selection activeCell="H6" sqref="H6"/>
      <selection pane="topRight" activeCell="H6" sqref="H6"/>
      <selection pane="bottomLeft" activeCell="H6" sqref="H6"/>
      <selection pane="bottomRight" activeCell="E1" sqref="C1:E1048576"/>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 min="8" max="8" width="11.88671875" customWidth="1"/>
    <col min="9" max="9" width="15.77734375" customWidth="1"/>
  </cols>
  <sheetData>
    <row r="1" spans="1:13">
      <c r="A1" s="12" t="s">
        <v>97</v>
      </c>
      <c r="B1" s="11" t="str">
        <f>Info!C2</f>
        <v>სს სილქ ბანკი</v>
      </c>
    </row>
    <row r="2" spans="1:13" s="12" customFormat="1" ht="15.75" customHeight="1">
      <c r="A2" s="12" t="s">
        <v>98</v>
      </c>
      <c r="B2" s="605">
        <f>'1. key ratios'!B2</f>
        <v>46022</v>
      </c>
    </row>
    <row r="3" spans="1:13" s="12" customFormat="1" ht="15.75" customHeight="1"/>
    <row r="4" spans="1:13" s="12" customFormat="1" ht="15.75" customHeight="1" thickBot="1">
      <c r="A4" s="130" t="s">
        <v>244</v>
      </c>
      <c r="B4" s="131" t="s">
        <v>157</v>
      </c>
      <c r="C4" s="95"/>
      <c r="D4" s="95"/>
      <c r="E4" s="96" t="s">
        <v>76</v>
      </c>
    </row>
    <row r="5" spans="1:13" s="58" customFormat="1" ht="17.55" customHeight="1">
      <c r="A5" s="186"/>
      <c r="B5" s="187"/>
      <c r="C5" s="94" t="s">
        <v>0</v>
      </c>
      <c r="D5" s="94" t="s">
        <v>1</v>
      </c>
      <c r="E5" s="188" t="s">
        <v>2</v>
      </c>
    </row>
    <row r="6" spans="1:13" ht="14.55" customHeight="1">
      <c r="A6" s="189"/>
      <c r="B6" s="790" t="s">
        <v>133</v>
      </c>
      <c r="C6" s="790" t="s">
        <v>823</v>
      </c>
      <c r="D6" s="791" t="s">
        <v>132</v>
      </c>
      <c r="E6" s="792"/>
    </row>
    <row r="7" spans="1:13" ht="99.6" customHeight="1">
      <c r="A7" s="189"/>
      <c r="B7" s="790"/>
      <c r="C7" s="790"/>
      <c r="D7" s="184" t="s">
        <v>131</v>
      </c>
      <c r="E7" s="185" t="s">
        <v>341</v>
      </c>
    </row>
    <row r="8" spans="1:13" ht="22.5" customHeight="1">
      <c r="A8" s="377">
        <v>1</v>
      </c>
      <c r="B8" s="324" t="s">
        <v>810</v>
      </c>
      <c r="C8" s="378">
        <f>SUM(C9:C11)</f>
        <v>43057367.300000004</v>
      </c>
      <c r="D8" s="378">
        <f t="shared" ref="D8:E8" si="0">SUM(D9:D11)</f>
        <v>0</v>
      </c>
      <c r="E8" s="378">
        <f t="shared" si="0"/>
        <v>43057367.300000004</v>
      </c>
      <c r="K8" s="745"/>
      <c r="L8" s="745"/>
      <c r="M8" s="745"/>
    </row>
    <row r="9" spans="1:13">
      <c r="A9" s="377">
        <v>1.1000000000000001</v>
      </c>
      <c r="B9" s="325" t="s">
        <v>85</v>
      </c>
      <c r="C9" s="378">
        <v>3363179.9600000037</v>
      </c>
      <c r="D9" s="378"/>
      <c r="E9" s="378">
        <f>C9-D9</f>
        <v>3363179.9600000037</v>
      </c>
      <c r="K9" s="745"/>
      <c r="L9" s="745"/>
      <c r="M9" s="745"/>
    </row>
    <row r="10" spans="1:13">
      <c r="A10" s="377">
        <v>1.2</v>
      </c>
      <c r="B10" s="325" t="s">
        <v>86</v>
      </c>
      <c r="C10" s="378">
        <v>3088121.8199999798</v>
      </c>
      <c r="D10" s="378"/>
      <c r="E10" s="378">
        <f>C10-D10</f>
        <v>3088121.8199999798</v>
      </c>
      <c r="K10" s="745"/>
      <c r="L10" s="745"/>
      <c r="M10" s="745"/>
    </row>
    <row r="11" spans="1:13">
      <c r="A11" s="377">
        <v>1.3</v>
      </c>
      <c r="B11" s="325" t="s">
        <v>87</v>
      </c>
      <c r="C11" s="378">
        <v>36606065.520000018</v>
      </c>
      <c r="D11" s="378"/>
      <c r="E11" s="378">
        <f t="shared" ref="E11:E15" si="1">C11-D11</f>
        <v>36606065.520000018</v>
      </c>
      <c r="K11" s="745"/>
      <c r="L11" s="745"/>
      <c r="M11" s="745"/>
    </row>
    <row r="12" spans="1:13">
      <c r="A12" s="377">
        <v>2</v>
      </c>
      <c r="B12" s="326" t="s">
        <v>697</v>
      </c>
      <c r="C12" s="378">
        <f>C13</f>
        <v>233104.89982912201</v>
      </c>
      <c r="D12" s="378"/>
      <c r="E12" s="378">
        <f t="shared" si="1"/>
        <v>233104.89982912201</v>
      </c>
      <c r="K12" s="745"/>
      <c r="L12" s="745"/>
      <c r="M12" s="745"/>
    </row>
    <row r="13" spans="1:13">
      <c r="A13" s="377">
        <v>2.1</v>
      </c>
      <c r="B13" s="327" t="s">
        <v>698</v>
      </c>
      <c r="C13" s="378">
        <v>233104.89982912201</v>
      </c>
      <c r="D13" s="378"/>
      <c r="E13" s="378">
        <f t="shared" si="1"/>
        <v>233104.89982912201</v>
      </c>
      <c r="K13" s="745"/>
      <c r="L13" s="745"/>
      <c r="M13" s="745"/>
    </row>
    <row r="14" spans="1:13" ht="34.049999999999997" customHeight="1">
      <c r="A14" s="377">
        <v>3</v>
      </c>
      <c r="B14" s="328" t="s">
        <v>699</v>
      </c>
      <c r="C14" s="378"/>
      <c r="D14" s="378"/>
      <c r="E14" s="378">
        <f>C14-D14</f>
        <v>0</v>
      </c>
      <c r="K14" s="745"/>
      <c r="L14" s="745"/>
      <c r="M14" s="745"/>
    </row>
    <row r="15" spans="1:13" ht="32.549999999999997" customHeight="1">
      <c r="A15" s="377">
        <v>4</v>
      </c>
      <c r="B15" s="329" t="s">
        <v>700</v>
      </c>
      <c r="C15" s="378"/>
      <c r="D15" s="378"/>
      <c r="E15" s="378">
        <f t="shared" si="1"/>
        <v>0</v>
      </c>
      <c r="K15" s="745"/>
      <c r="L15" s="745"/>
      <c r="M15" s="745"/>
    </row>
    <row r="16" spans="1:13" ht="22.95" customHeight="1">
      <c r="A16" s="377">
        <v>5</v>
      </c>
      <c r="B16" s="329" t="s">
        <v>701</v>
      </c>
      <c r="C16" s="378">
        <f>SUM(C17:C19)</f>
        <v>20000</v>
      </c>
      <c r="D16" s="378">
        <f t="shared" ref="D16:E16" si="2">SUM(D17:D19)</f>
        <v>0</v>
      </c>
      <c r="E16" s="378">
        <f t="shared" si="2"/>
        <v>20000</v>
      </c>
      <c r="K16" s="745"/>
      <c r="L16" s="745"/>
      <c r="M16" s="745"/>
    </row>
    <row r="17" spans="1:13">
      <c r="A17" s="377">
        <v>5.0999999999999996</v>
      </c>
      <c r="B17" s="330" t="s">
        <v>702</v>
      </c>
      <c r="C17" s="378">
        <v>20000</v>
      </c>
      <c r="D17" s="378"/>
      <c r="E17" s="378">
        <f>C17-D17</f>
        <v>20000</v>
      </c>
      <c r="K17" s="745"/>
      <c r="L17" s="745"/>
      <c r="M17" s="745"/>
    </row>
    <row r="18" spans="1:13">
      <c r="A18" s="377">
        <v>5.2</v>
      </c>
      <c r="B18" s="330" t="s">
        <v>537</v>
      </c>
      <c r="C18" s="378"/>
      <c r="D18" s="378"/>
      <c r="E18" s="378"/>
      <c r="K18" s="745"/>
      <c r="L18" s="745"/>
      <c r="M18" s="745"/>
    </row>
    <row r="19" spans="1:13">
      <c r="A19" s="377">
        <v>5.3</v>
      </c>
      <c r="B19" s="330" t="s">
        <v>703</v>
      </c>
      <c r="C19" s="378"/>
      <c r="D19" s="378"/>
      <c r="E19" s="378"/>
      <c r="K19" s="745"/>
      <c r="L19" s="745"/>
      <c r="M19" s="745"/>
    </row>
    <row r="20" spans="1:13" ht="20.399999999999999">
      <c r="A20" s="377">
        <v>6</v>
      </c>
      <c r="B20" s="328" t="s">
        <v>704</v>
      </c>
      <c r="C20" s="378">
        <f>SUM(C21:C22)</f>
        <v>137285618.63046324</v>
      </c>
      <c r="D20" s="378">
        <f t="shared" ref="D20:E20" si="3">SUM(D21:D22)</f>
        <v>0</v>
      </c>
      <c r="E20" s="378">
        <f t="shared" si="3"/>
        <v>137285618.63046324</v>
      </c>
      <c r="K20" s="745"/>
      <c r="L20" s="745"/>
      <c r="M20" s="745"/>
    </row>
    <row r="21" spans="1:13">
      <c r="A21" s="377">
        <v>6.1</v>
      </c>
      <c r="B21" s="330" t="s">
        <v>537</v>
      </c>
      <c r="C21" s="379">
        <v>17318833.339297052</v>
      </c>
      <c r="D21" s="379"/>
      <c r="E21" s="379">
        <f>C21-D21</f>
        <v>17318833.339297052</v>
      </c>
      <c r="K21" s="745"/>
      <c r="L21" s="745"/>
      <c r="M21" s="745"/>
    </row>
    <row r="22" spans="1:13">
      <c r="A22" s="377">
        <v>6.2</v>
      </c>
      <c r="B22" s="330" t="s">
        <v>703</v>
      </c>
      <c r="C22" s="379">
        <v>119966785.29116619</v>
      </c>
      <c r="D22" s="379"/>
      <c r="E22" s="379">
        <f>C22-D22</f>
        <v>119966785.29116619</v>
      </c>
      <c r="K22" s="745"/>
      <c r="L22" s="745"/>
      <c r="M22" s="745"/>
    </row>
    <row r="23" spans="1:13" ht="20.399999999999999">
      <c r="A23" s="377">
        <v>7</v>
      </c>
      <c r="B23" s="331" t="s">
        <v>705</v>
      </c>
      <c r="C23" s="380"/>
      <c r="D23" s="380"/>
      <c r="E23" s="380"/>
      <c r="K23" s="745"/>
      <c r="L23" s="745"/>
      <c r="M23" s="745"/>
    </row>
    <row r="24" spans="1:13" ht="20.399999999999999">
      <c r="A24" s="377">
        <v>8</v>
      </c>
      <c r="B24" s="332" t="s">
        <v>706</v>
      </c>
      <c r="C24" s="380">
        <v>3310642.3411031798</v>
      </c>
      <c r="D24" s="380"/>
      <c r="E24" s="380">
        <f>C24</f>
        <v>3310642.3411031798</v>
      </c>
      <c r="K24" s="745"/>
      <c r="L24" s="745"/>
      <c r="M24" s="745"/>
    </row>
    <row r="25" spans="1:13">
      <c r="A25" s="377">
        <v>9</v>
      </c>
      <c r="B25" s="329" t="s">
        <v>707</v>
      </c>
      <c r="C25" s="380">
        <f>SUM(C26:C27)</f>
        <v>17418769.6447763</v>
      </c>
      <c r="D25" s="380">
        <f t="shared" ref="D25:E25" si="4">SUM(D26:D27)</f>
        <v>0</v>
      </c>
      <c r="E25" s="380">
        <f t="shared" si="4"/>
        <v>17418769.6447763</v>
      </c>
      <c r="K25" s="745"/>
      <c r="L25" s="745"/>
      <c r="M25" s="745"/>
    </row>
    <row r="26" spans="1:13">
      <c r="A26" s="377">
        <v>9.1</v>
      </c>
      <c r="B26" s="333" t="s">
        <v>708</v>
      </c>
      <c r="C26" s="380">
        <v>17418769.6447763</v>
      </c>
      <c r="D26" s="380"/>
      <c r="E26" s="380">
        <f>C26-D26</f>
        <v>17418769.6447763</v>
      </c>
      <c r="K26" s="745"/>
      <c r="L26" s="745"/>
      <c r="M26" s="745"/>
    </row>
    <row r="27" spans="1:13">
      <c r="A27" s="377">
        <v>9.1999999999999993</v>
      </c>
      <c r="B27" s="333" t="s">
        <v>709</v>
      </c>
      <c r="C27" s="380"/>
      <c r="D27" s="380"/>
      <c r="E27" s="380"/>
      <c r="K27" s="745"/>
      <c r="L27" s="745"/>
      <c r="M27" s="745"/>
    </row>
    <row r="28" spans="1:13">
      <c r="A28" s="377">
        <v>10</v>
      </c>
      <c r="B28" s="329" t="s">
        <v>36</v>
      </c>
      <c r="C28" s="380">
        <f>SUM(C29:C30)</f>
        <v>11550286.32</v>
      </c>
      <c r="D28" s="380">
        <f t="shared" ref="D28:E28" si="5">SUM(D29:D30)</f>
        <v>11550286.32</v>
      </c>
      <c r="E28" s="380">
        <f t="shared" si="5"/>
        <v>0</v>
      </c>
      <c r="K28" s="745"/>
      <c r="L28" s="745"/>
      <c r="M28" s="745"/>
    </row>
    <row r="29" spans="1:13">
      <c r="A29" s="377">
        <v>10.1</v>
      </c>
      <c r="B29" s="333" t="s">
        <v>710</v>
      </c>
      <c r="C29" s="380"/>
      <c r="D29" s="380"/>
      <c r="E29" s="380"/>
      <c r="K29" s="745"/>
      <c r="L29" s="745"/>
      <c r="M29" s="745"/>
    </row>
    <row r="30" spans="1:13">
      <c r="A30" s="377">
        <v>10.199999999999999</v>
      </c>
      <c r="B30" s="333" t="s">
        <v>711</v>
      </c>
      <c r="C30" s="380">
        <v>11550286.32</v>
      </c>
      <c r="D30">
        <v>11550286.32</v>
      </c>
      <c r="E30" s="380">
        <f>C30-D30</f>
        <v>0</v>
      </c>
      <c r="K30" s="745"/>
      <c r="L30" s="745"/>
      <c r="M30" s="745"/>
    </row>
    <row r="31" spans="1:13">
      <c r="A31" s="377">
        <v>11</v>
      </c>
      <c r="B31" s="329" t="s">
        <v>712</v>
      </c>
      <c r="C31" s="380">
        <f>SUM(C32:C33)</f>
        <v>2918433.1704635108</v>
      </c>
      <c r="D31" s="380">
        <f t="shared" ref="D31:E31" si="6">SUM(D32:D33)</f>
        <v>2873184.6704635108</v>
      </c>
      <c r="E31" s="380">
        <f t="shared" si="6"/>
        <v>45248.5</v>
      </c>
      <c r="K31" s="745"/>
      <c r="L31" s="745"/>
      <c r="M31" s="745"/>
    </row>
    <row r="32" spans="1:13">
      <c r="A32" s="377">
        <v>11.1</v>
      </c>
      <c r="B32" s="333" t="s">
        <v>713</v>
      </c>
      <c r="C32" s="380">
        <v>45248.5</v>
      </c>
      <c r="D32" s="380"/>
      <c r="E32" s="380">
        <f>C32-D32</f>
        <v>45248.5</v>
      </c>
      <c r="K32" s="745"/>
      <c r="L32" s="745"/>
      <c r="M32" s="745"/>
    </row>
    <row r="33" spans="1:13">
      <c r="A33" s="377">
        <v>11.2</v>
      </c>
      <c r="B33" s="333" t="s">
        <v>714</v>
      </c>
      <c r="C33" s="380">
        <v>2873184.6704635108</v>
      </c>
      <c r="D33" s="380">
        <v>2873184.6704635108</v>
      </c>
      <c r="E33" s="380">
        <f t="shared" ref="E33:E36" si="7">C33-D33</f>
        <v>0</v>
      </c>
      <c r="K33" s="745"/>
      <c r="L33" s="745"/>
      <c r="M33" s="745"/>
    </row>
    <row r="34" spans="1:13">
      <c r="A34" s="377">
        <v>13</v>
      </c>
      <c r="B34" s="329" t="s">
        <v>88</v>
      </c>
      <c r="C34" s="379">
        <v>3202667.2199999993</v>
      </c>
      <c r="D34" s="379"/>
      <c r="E34" s="380">
        <f t="shared" si="7"/>
        <v>3202667.2199999993</v>
      </c>
      <c r="K34" s="745"/>
      <c r="L34" s="745"/>
      <c r="M34" s="745"/>
    </row>
    <row r="35" spans="1:13">
      <c r="A35" s="377">
        <v>13.1</v>
      </c>
      <c r="B35" s="334" t="s">
        <v>715</v>
      </c>
      <c r="C35" s="379"/>
      <c r="D35" s="379"/>
      <c r="E35" s="380">
        <f t="shared" si="7"/>
        <v>0</v>
      </c>
      <c r="K35" s="745"/>
      <c r="L35" s="745"/>
      <c r="M35" s="745"/>
    </row>
    <row r="36" spans="1:13">
      <c r="A36" s="377">
        <v>13.2</v>
      </c>
      <c r="B36" s="334" t="s">
        <v>716</v>
      </c>
      <c r="C36" s="379"/>
      <c r="D36" s="379"/>
      <c r="E36" s="380">
        <f t="shared" si="7"/>
        <v>0</v>
      </c>
      <c r="K36" s="745"/>
      <c r="L36" s="745"/>
      <c r="M36" s="745"/>
    </row>
    <row r="37" spans="1:13" ht="42" thickBot="1">
      <c r="A37" s="190"/>
      <c r="B37" s="191" t="s">
        <v>308</v>
      </c>
      <c r="C37" s="152">
        <f>SUM(C8,C12,C14,C15,C16,C20,C23,C24,C25,C28,C31,C34)</f>
        <v>218996889.52663532</v>
      </c>
      <c r="D37" s="152">
        <f t="shared" ref="D37:E37" si="8">SUM(D8,D12,D14,D15,D16,D20,D23,D24,D25,D28,D31,D34)</f>
        <v>14423470.99046351</v>
      </c>
      <c r="E37" s="152">
        <f t="shared" si="8"/>
        <v>204573418.53617182</v>
      </c>
      <c r="K37" s="745"/>
      <c r="L37" s="745"/>
      <c r="M37" s="745"/>
    </row>
    <row r="38" spans="1:13">
      <c r="A38"/>
      <c r="B38"/>
      <c r="C38"/>
      <c r="D38"/>
      <c r="E38"/>
      <c r="G38" s="634"/>
      <c r="H38" s="634"/>
      <c r="I38" s="634"/>
    </row>
    <row r="39" spans="1:13">
      <c r="A39"/>
      <c r="B39"/>
      <c r="C39"/>
      <c r="D39"/>
      <c r="E39"/>
    </row>
    <row r="41" spans="1:13" s="1" customFormat="1">
      <c r="B41" s="27"/>
      <c r="F41"/>
      <c r="G41"/>
    </row>
    <row r="42" spans="1:13" s="1" customFormat="1">
      <c r="B42" s="28"/>
      <c r="F42"/>
      <c r="G42"/>
    </row>
    <row r="43" spans="1:13" s="1" customFormat="1">
      <c r="B43" s="27"/>
      <c r="F43"/>
      <c r="G43"/>
    </row>
    <row r="44" spans="1:13" s="1" customFormat="1">
      <c r="B44" s="27"/>
      <c r="F44"/>
      <c r="G44"/>
    </row>
    <row r="45" spans="1:13" s="1" customFormat="1">
      <c r="B45" s="27"/>
      <c r="F45"/>
      <c r="G45"/>
    </row>
    <row r="46" spans="1:13" s="1" customFormat="1">
      <c r="B46" s="27"/>
      <c r="F46"/>
      <c r="G46"/>
    </row>
    <row r="47" spans="1:13" s="1" customFormat="1">
      <c r="B47" s="27"/>
      <c r="F47"/>
      <c r="G47"/>
    </row>
    <row r="48" spans="1:13"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115" zoomScaleNormal="115" workbookViewId="0">
      <pane xSplit="1" ySplit="4" topLeftCell="B5" activePane="bottomRight" state="frozen"/>
      <selection activeCell="H6" sqref="H6"/>
      <selection pane="topRight" activeCell="H6" sqref="H6"/>
      <selection pane="bottomLeft" activeCell="H6" sqref="H6"/>
      <selection pane="bottomRight" activeCell="C9" sqref="C9:C12"/>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2" t="s">
        <v>97</v>
      </c>
      <c r="B1" s="11" t="str">
        <f>Info!C2</f>
        <v>სს სილქ ბანკი</v>
      </c>
    </row>
    <row r="2" spans="1:6" s="12" customFormat="1" ht="15.75" customHeight="1">
      <c r="A2" s="12" t="s">
        <v>98</v>
      </c>
      <c r="B2" s="605">
        <f>'1. key ratios'!B2</f>
        <v>46022</v>
      </c>
      <c r="C2"/>
      <c r="D2"/>
      <c r="E2"/>
      <c r="F2"/>
    </row>
    <row r="3" spans="1:6" s="12" customFormat="1" ht="15.75" customHeight="1">
      <c r="C3"/>
      <c r="D3"/>
      <c r="E3"/>
      <c r="F3"/>
    </row>
    <row r="4" spans="1:6" s="12" customFormat="1" ht="28.2" thickBot="1">
      <c r="A4" s="12" t="s">
        <v>245</v>
      </c>
      <c r="B4" s="102" t="s">
        <v>160</v>
      </c>
      <c r="C4" s="96" t="s">
        <v>76</v>
      </c>
      <c r="D4"/>
      <c r="E4"/>
      <c r="F4"/>
    </row>
    <row r="5" spans="1:6">
      <c r="A5" s="97">
        <v>1</v>
      </c>
      <c r="B5" s="98" t="s">
        <v>694</v>
      </c>
      <c r="C5" s="137">
        <f>'7. LI1'!E37</f>
        <v>204573418.53617182</v>
      </c>
      <c r="E5" s="747"/>
    </row>
    <row r="6" spans="1:6">
      <c r="A6" s="57">
        <v>2.1</v>
      </c>
      <c r="B6" s="104" t="s">
        <v>828</v>
      </c>
      <c r="C6" s="635">
        <v>28368652.080708496</v>
      </c>
      <c r="E6" s="747"/>
    </row>
    <row r="7" spans="1:6" s="2" customFormat="1" ht="27.6" outlineLevel="1">
      <c r="A7" s="103">
        <v>2.2000000000000002</v>
      </c>
      <c r="B7" s="99" t="s">
        <v>829</v>
      </c>
      <c r="C7" s="636">
        <v>10780400</v>
      </c>
      <c r="E7" s="747"/>
    </row>
    <row r="8" spans="1:6" s="2" customFormat="1" ht="27.6">
      <c r="A8" s="103">
        <v>3</v>
      </c>
      <c r="B8" s="100" t="s">
        <v>695</v>
      </c>
      <c r="C8" s="138">
        <f>SUM(C5:C7)</f>
        <v>243722470.61688033</v>
      </c>
      <c r="E8" s="747"/>
    </row>
    <row r="9" spans="1:6">
      <c r="A9" s="57">
        <v>4</v>
      </c>
      <c r="B9" s="107" t="s">
        <v>158</v>
      </c>
      <c r="C9" s="635">
        <v>0</v>
      </c>
      <c r="E9" s="747"/>
    </row>
    <row r="10" spans="1:6" s="2" customFormat="1" ht="27.6" outlineLevel="1">
      <c r="A10" s="103">
        <v>5.0999999999999996</v>
      </c>
      <c r="B10" s="99" t="s">
        <v>164</v>
      </c>
      <c r="C10" s="636">
        <v>-28243652.080708496</v>
      </c>
      <c r="E10" s="747"/>
    </row>
    <row r="11" spans="1:6" s="2" customFormat="1" ht="27.6" outlineLevel="1">
      <c r="A11" s="103">
        <v>5.2</v>
      </c>
      <c r="B11" s="99" t="s">
        <v>165</v>
      </c>
      <c r="C11" s="636">
        <v>-10145106.953161767</v>
      </c>
      <c r="E11" s="747"/>
    </row>
    <row r="12" spans="1:6" s="2" customFormat="1">
      <c r="A12" s="103">
        <v>6</v>
      </c>
      <c r="B12" s="105" t="s">
        <v>995</v>
      </c>
      <c r="C12" s="636"/>
      <c r="E12" s="747"/>
    </row>
    <row r="13" spans="1:6" s="2" customFormat="1" ht="15" thickBot="1">
      <c r="A13" s="106">
        <v>7</v>
      </c>
      <c r="B13" s="101" t="s">
        <v>159</v>
      </c>
      <c r="C13" s="139">
        <f>SUM(C8:C12)</f>
        <v>205333711.58301005</v>
      </c>
      <c r="E13" s="747"/>
    </row>
    <row r="15" spans="1:6">
      <c r="B15" s="1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2026-01-30T10:18:41Z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