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24226"/>
  <xr:revisionPtr revIDLastSave="0" documentId="13_ncr:1_{3FA8A82D-9DEC-4EB0-BB9D-186BEFFB53D3}" xr6:coauthVersionLast="47" xr6:coauthVersionMax="47" xr10:uidLastSave="{00000000-0000-0000-0000-000000000000}"/>
  <bookViews>
    <workbookView xWindow="-120" yWindow="-120" windowWidth="29040" windowHeight="15840" tabRatio="919" firstSheet="20" activeTab="24"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Instruction" sheetId="90"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xlnm._FilterDatabase" localSheetId="28"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69" l="1"/>
  <c r="C22" i="74" l="1"/>
  <c r="E20" i="72"/>
  <c r="E19" i="72"/>
  <c r="E18" i="72"/>
  <c r="E17" i="72"/>
  <c r="E16" i="72"/>
  <c r="E14" i="72"/>
  <c r="E13" i="72"/>
  <c r="E15" i="72"/>
  <c r="E12" i="72"/>
  <c r="E11" i="72"/>
  <c r="E10" i="72"/>
  <c r="E9" i="72"/>
  <c r="E8" i="72"/>
  <c r="C37" i="69" l="1"/>
  <c r="C45" i="69"/>
  <c r="C26" i="69"/>
  <c r="E66" i="53"/>
  <c r="E64" i="53"/>
  <c r="C61" i="53"/>
  <c r="E61" i="53" s="1"/>
  <c r="E60" i="53"/>
  <c r="E59" i="53"/>
  <c r="E58" i="53"/>
  <c r="D53" i="53"/>
  <c r="C53" i="53"/>
  <c r="E52" i="53"/>
  <c r="E51" i="53"/>
  <c r="E50" i="53"/>
  <c r="E49" i="53"/>
  <c r="E48" i="53"/>
  <c r="E47" i="53"/>
  <c r="E44" i="53"/>
  <c r="E43" i="53"/>
  <c r="E42" i="53"/>
  <c r="E41" i="53"/>
  <c r="E40" i="53"/>
  <c r="E39" i="53"/>
  <c r="E38" i="53"/>
  <c r="E37" i="53"/>
  <c r="E36" i="53"/>
  <c r="E35" i="53"/>
  <c r="D34" i="53"/>
  <c r="D45" i="53" s="1"/>
  <c r="D54" i="53" s="1"/>
  <c r="C34" i="53"/>
  <c r="C45" i="53" s="1"/>
  <c r="D30" i="53"/>
  <c r="C30" i="53"/>
  <c r="E29" i="53"/>
  <c r="E28" i="53"/>
  <c r="E27" i="53"/>
  <c r="E26" i="53"/>
  <c r="E25" i="53"/>
  <c r="E24" i="53"/>
  <c r="E21" i="53"/>
  <c r="E20" i="53"/>
  <c r="E19" i="53"/>
  <c r="E18" i="53"/>
  <c r="E17" i="53"/>
  <c r="E16" i="53"/>
  <c r="E15" i="53"/>
  <c r="E14" i="53"/>
  <c r="E13" i="53"/>
  <c r="E12" i="53"/>
  <c r="D11" i="53"/>
  <c r="D9" i="53" s="1"/>
  <c r="D22" i="53" s="1"/>
  <c r="D31" i="53" s="1"/>
  <c r="C11" i="53"/>
  <c r="E10" i="53"/>
  <c r="C9" i="53"/>
  <c r="C22" i="53" s="1"/>
  <c r="E8" i="53"/>
  <c r="G14" i="62"/>
  <c r="F14" i="62"/>
  <c r="D14" i="62"/>
  <c r="C14" i="62"/>
  <c r="E11" i="53" l="1"/>
  <c r="E30" i="53"/>
  <c r="E34" i="53"/>
  <c r="E9" i="53"/>
  <c r="E53" i="53"/>
  <c r="C54" i="53"/>
  <c r="E54" i="53" s="1"/>
  <c r="E45" i="53"/>
  <c r="C31" i="53"/>
  <c r="E22" i="53"/>
  <c r="D56" i="53"/>
  <c r="D63" i="53" s="1"/>
  <c r="D65" i="53" s="1"/>
  <c r="D67" i="53" s="1"/>
  <c r="B3" i="89"/>
  <c r="B3" i="88"/>
  <c r="B3" i="87"/>
  <c r="B3" i="86"/>
  <c r="B3" i="85"/>
  <c r="B3" i="84"/>
  <c r="B3" i="83"/>
  <c r="B3" i="82"/>
  <c r="B3" i="81"/>
  <c r="C56" i="53" l="1"/>
  <c r="E31" i="53"/>
  <c r="C10" i="85"/>
  <c r="C19" i="85" s="1"/>
  <c r="D12" i="84"/>
  <c r="D7" i="84"/>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I20" i="82"/>
  <c r="I19" i="82"/>
  <c r="I18" i="82"/>
  <c r="I17" i="82"/>
  <c r="I16" i="82"/>
  <c r="I15" i="82"/>
  <c r="I14" i="82"/>
  <c r="I13" i="82"/>
  <c r="I12" i="82"/>
  <c r="I11" i="82"/>
  <c r="I10" i="82"/>
  <c r="I9" i="82"/>
  <c r="I8" i="82"/>
  <c r="I7" i="82"/>
  <c r="D19" i="84" l="1"/>
  <c r="C63" i="53"/>
  <c r="E56" i="53"/>
  <c r="I34" i="83"/>
  <c r="I21" i="82"/>
  <c r="B2" i="80"/>
  <c r="B1" i="80"/>
  <c r="E63" i="53" l="1"/>
  <c r="C65" i="53"/>
  <c r="B2" i="79"/>
  <c r="B2" i="37"/>
  <c r="B2" i="36"/>
  <c r="B2" i="74"/>
  <c r="B2" i="64"/>
  <c r="B2" i="35"/>
  <c r="B2" i="69"/>
  <c r="B2" i="77"/>
  <c r="B2" i="28"/>
  <c r="B2" i="73"/>
  <c r="B2" i="72"/>
  <c r="B2" i="52"/>
  <c r="B2" i="75"/>
  <c r="B2" i="71" s="1"/>
  <c r="B2" i="53"/>
  <c r="B2" i="62"/>
  <c r="E65" i="53" l="1"/>
  <c r="C67" i="53"/>
  <c r="E67" i="53" s="1"/>
  <c r="C5" i="6"/>
  <c r="G5" i="6"/>
  <c r="F5" i="6"/>
  <c r="E5" i="6"/>
  <c r="D5" i="6"/>
  <c r="G5" i="71"/>
  <c r="F5" i="71"/>
  <c r="E5" i="71"/>
  <c r="D5" i="71"/>
  <c r="C5" i="71"/>
  <c r="G6" i="71" l="1"/>
  <c r="G13" i="71" s="1"/>
  <c r="F6" i="71"/>
  <c r="F13" i="71" s="1"/>
  <c r="E6" i="71"/>
  <c r="E13" i="71" s="1"/>
  <c r="D6" i="71"/>
  <c r="D13" i="71" s="1"/>
  <c r="C6" i="71"/>
  <c r="C13" i="71" s="1"/>
  <c r="B1" i="79" l="1"/>
  <c r="B1" i="37"/>
  <c r="B1" i="36"/>
  <c r="B1" i="74"/>
  <c r="B1" i="64"/>
  <c r="B1" i="35"/>
  <c r="B1" i="69"/>
  <c r="B1" i="77"/>
  <c r="B1" i="28"/>
  <c r="B1" i="73"/>
  <c r="B1" i="72"/>
  <c r="B1" i="52"/>
  <c r="B1" i="71"/>
  <c r="B1" i="75"/>
  <c r="B1" i="53"/>
  <c r="B1" i="62"/>
  <c r="B1" i="6"/>
  <c r="C21" i="77" l="1"/>
  <c r="D12" i="77"/>
  <c r="D13" i="77"/>
  <c r="D11" i="77"/>
  <c r="D8" i="77"/>
  <c r="D9" i="77"/>
  <c r="D7" i="77"/>
  <c r="C20" i="77"/>
  <c r="C19" i="77"/>
  <c r="D21" i="77" l="1"/>
  <c r="D19" i="77"/>
  <c r="D20" i="77"/>
  <c r="H14" i="74" l="1"/>
  <c r="E8" i="37" l="1"/>
  <c r="K8" i="37" s="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J7" i="37"/>
  <c r="J21" i="37" s="1"/>
  <c r="I7" i="37"/>
  <c r="I21" i="37" s="1"/>
  <c r="H7" i="37"/>
  <c r="H21" i="37" s="1"/>
  <c r="G7" i="37"/>
  <c r="G21" i="37" s="1"/>
  <c r="F7" i="37"/>
  <c r="F21" i="37" s="1"/>
  <c r="C7" i="37"/>
  <c r="L21" i="37" l="1"/>
  <c r="N14" i="37"/>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D31" i="62" l="1"/>
  <c r="D41" i="62" s="1"/>
  <c r="C31" i="62"/>
  <c r="C41" i="62" s="1"/>
  <c r="C20" i="62"/>
  <c r="G31" i="62" l="1"/>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alcChain>
</file>

<file path=xl/sharedStrings.xml><?xml version="1.0" encoding="utf-8"?>
<sst xmlns="http://schemas.openxmlformats.org/spreadsheetml/2006/main" count="1490" uniqueCount="990">
  <si>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</si>
  <si>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</si>
  <si>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</si>
  <si>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</si>
  <si>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</si>
  <si>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</si>
  <si>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</si>
  <si>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</si>
  <si>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</si>
  <si>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</si>
  <si>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</si>
  <si>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</si>
  <si>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</si>
  <si>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</si>
  <si>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</si>
  <si>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</si>
  <si>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</si>
  <si>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</si>
  <si>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</si>
  <si>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</si>
  <si>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</si>
  <si>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</si>
  <si>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</si>
  <si>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</si>
  <si>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</si>
  <si>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</si>
  <si>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</si>
  <si>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</si>
  <si>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</si>
  <si>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</si>
  <si>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</si>
  <si>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</si>
  <si>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</si>
  <si>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</si>
  <si>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</si>
  <si>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</si>
  <si>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</si>
  <si>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</si>
  <si>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</si>
  <si>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</si>
  <si>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</si>
  <si>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</si>
  <si>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</si>
  <si>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</si>
  <si>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</si>
  <si>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</si>
  <si>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</si>
  <si>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</si>
  <si>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</si>
  <si>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</si>
  <si>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</si>
  <si>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</si>
  <si>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</si>
  <si>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</si>
  <si>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</si>
  <si>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</si>
  <si>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</si>
  <si>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</si>
  <si>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</si>
  <si>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</si>
  <si>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</si>
  <si>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</si>
  <si>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</si>
  <si>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</si>
  <si>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</si>
  <si>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</si>
  <si>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</si>
  <si>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</si>
  <si>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</si>
  <si>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</si>
  <si>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</si>
  <si>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</si>
  <si>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</si>
  <si>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</si>
  <si>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</si>
  <si>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</si>
  <si>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</si>
  <si>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</si>
  <si>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</si>
  <si>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</si>
  <si>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</si>
  <si>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</si>
  <si>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</si>
  <si>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</si>
  <si>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</si>
  <si>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</si>
  <si>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</si>
  <si>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</si>
  <si>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</si>
  <si>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</si>
  <si>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</si>
  <si>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</si>
  <si>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</si>
  <si>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</si>
  <si>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</si>
  <si>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</si>
  <si>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</si>
  <si>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</si>
  <si>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</si>
  <si>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</si>
  <si>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</si>
  <si>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</si>
  <si>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</si>
  <si>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</si>
  <si>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</si>
  <si>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</si>
  <si>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</si>
  <si>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</si>
  <si>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</si>
  <si>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</si>
  <si>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</si>
  <si>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</si>
  <si>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</si>
  <si>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</si>
  <si>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</si>
  <si>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</si>
  <si>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</si>
  <si>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</si>
  <si>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</si>
  <si>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</si>
  <si>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</si>
  <si>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</si>
  <si>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</si>
  <si>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</si>
  <si>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</si>
  <si>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</si>
  <si>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</si>
  <si>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</si>
  <si>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</si>
  <si>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</si>
  <si>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</si>
  <si>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</si>
  <si>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</si>
  <si>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</si>
  <si>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</si>
  <si>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</si>
  <si>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</si>
  <si>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</si>
  <si>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</si>
  <si>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</si>
  <si>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</si>
  <si>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</si>
  <si>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</si>
  <si>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</si>
  <si>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</si>
  <si>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</si>
  <si>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</si>
  <si>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</si>
  <si>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</si>
  <si>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</si>
  <si>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</si>
  <si>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</si>
  <si>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</si>
  <si>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</si>
  <si>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</si>
  <si>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</si>
  <si>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</si>
  <si>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</si>
  <si>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</si>
  <si>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</si>
  <si>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</si>
  <si>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</si>
  <si>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</si>
  <si>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</si>
  <si>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</si>
  <si>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</si>
  <si>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</si>
  <si>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</si>
  <si>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</si>
  <si>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</si>
  <si>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</si>
  <si>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</si>
  <si>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</si>
  <si>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</si>
  <si>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</si>
  <si>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</si>
  <si>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</si>
  <si>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</si>
  <si>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</si>
  <si>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</si>
  <si>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</si>
  <si>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</si>
  <si>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</si>
  <si>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</si>
  <si>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</si>
  <si>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</si>
  <si>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</si>
  <si>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</si>
  <si>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</si>
  <si>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</si>
  <si>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</si>
  <si>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</si>
  <si>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</si>
  <si>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</si>
  <si>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</si>
  <si>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</si>
  <si>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</si>
  <si>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</si>
  <si>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</si>
  <si>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</si>
  <si>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</si>
  <si>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</si>
  <si>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</si>
  <si>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</si>
  <si>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</si>
  <si>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</si>
  <si>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</si>
  <si>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</si>
  <si>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</si>
  <si>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</si>
  <si>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</si>
  <si>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</si>
  <si>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</si>
  <si>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</si>
  <si>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</si>
  <si>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</si>
  <si>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</si>
  <si>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</si>
  <si>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</si>
  <si>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</si>
  <si>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</si>
  <si>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</si>
  <si>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</si>
  <si>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</si>
  <si>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</si>
  <si>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</si>
  <si>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</si>
  <si>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</si>
  <si>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</si>
  <si>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</si>
  <si>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</si>
  <si>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</si>
  <si>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</si>
  <si>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</si>
  <si>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</si>
  <si>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</si>
  <si>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</si>
  <si>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</si>
  <si>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</si>
  <si>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</si>
  <si>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</si>
  <si>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</si>
  <si>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</si>
  <si>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</si>
  <si>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</si>
  <si>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</si>
  <si>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</si>
  <si>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</si>
  <si>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</si>
  <si>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</si>
  <si>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</si>
  <si>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</si>
  <si>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</si>
  <si>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</si>
  <si>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</si>
  <si>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</si>
  <si>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</si>
  <si>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</si>
  <si>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</si>
  <si>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</si>
  <si>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</si>
  <si>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</si>
  <si>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</si>
  <si>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</si>
  <si>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</si>
  <si>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</si>
  <si>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</si>
  <si>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</si>
  <si>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</si>
  <si>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</si>
  <si>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</si>
  <si>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</si>
  <si>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</si>
  <si>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</si>
  <si>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</si>
  <si>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</si>
  <si>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</si>
  <si>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</si>
  <si>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</si>
  <si>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</si>
  <si>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</si>
  <si>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</si>
  <si>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</si>
  <si>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</si>
  <si>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</si>
  <si>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</si>
  <si>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</si>
  <si>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</si>
  <si>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</si>
  <si>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</si>
  <si>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</si>
  <si>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</si>
  <si>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</si>
  <si>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</si>
  <si>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</si>
  <si>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</si>
  <si>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</si>
  <si>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</si>
  <si>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</si>
  <si>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</si>
  <si>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</si>
  <si>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</si>
  <si>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</si>
  <si>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</si>
  <si>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</si>
  <si>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</si>
  <si>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</si>
  <si>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</si>
  <si>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</si>
  <si>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</si>
  <si>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</si>
  <si>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</si>
  <si>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</si>
  <si>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</si>
  <si>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</si>
  <si>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</si>
  <si>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</si>
  <si>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</si>
  <si>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</si>
  <si>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</si>
  <si>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</si>
  <si>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</si>
  <si>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</si>
  <si>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</si>
  <si>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</si>
  <si>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</si>
  <si>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</si>
  <si>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</si>
  <si>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</si>
  <si>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</si>
  <si>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</si>
  <si>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</si>
  <si>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</si>
  <si>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</si>
  <si>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</si>
  <si>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</si>
  <si>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</si>
  <si>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</si>
  <si>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</si>
  <si>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</si>
  <si>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</si>
  <si>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</si>
  <si>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</si>
  <si>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</si>
  <si>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</si>
  <si>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</si>
  <si>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</si>
  <si>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</si>
  <si>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</si>
  <si>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</si>
  <si>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</si>
  <si>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</si>
  <si>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</si>
  <si>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</si>
  <si>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</si>
  <si>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</si>
  <si>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</si>
  <si>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</si>
  <si>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</si>
  <si>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</si>
  <si>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</si>
  <si>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</si>
  <si>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</si>
  <si>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</si>
  <si>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</si>
  <si>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</si>
  <si>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</si>
  <si>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</si>
  <si>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</si>
  <si>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</si>
  <si>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</si>
  <si>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</si>
  <si>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</si>
  <si>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</si>
  <si>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</si>
  <si>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</si>
  <si>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</si>
  <si>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</si>
  <si>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</si>
  <si>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</si>
  <si>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</si>
  <si>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</si>
  <si>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</si>
  <si>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</si>
  <si>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</si>
  <si>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</si>
  <si>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</si>
  <si>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</si>
  <si>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</si>
  <si>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</si>
  <si>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</si>
  <si>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</si>
  <si>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</si>
  <si>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</si>
  <si>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</si>
  <si>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</si>
  <si>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</si>
  <si>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</si>
  <si>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</si>
  <si>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</si>
  <si>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</si>
  <si>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</si>
  <si>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</si>
  <si>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</si>
  <si>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</si>
  <si>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</si>
  <si>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</si>
  <si>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</si>
  <si>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</si>
  <si>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</si>
  <si>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</si>
  <si>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</si>
  <si>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</si>
  <si>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</si>
  <si>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</si>
  <si>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</si>
  <si>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</si>
  <si>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</si>
  <si>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</si>
  <si>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</si>
  <si>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</si>
  <si>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</si>
  <si>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</si>
  <si>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</si>
  <si>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</si>
  <si>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</si>
  <si>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</si>
  <si>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</si>
  <si>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</si>
  <si>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</si>
  <si>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</si>
  <si>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</si>
  <si>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</si>
  <si>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</si>
  <si>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</si>
  <si>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</si>
  <si>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</si>
  <si>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</si>
  <si>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</si>
  <si>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</si>
  <si>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</si>
  <si>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</si>
  <si>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</si>
  <si>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</si>
  <si>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</si>
  <si>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</si>
  <si>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</si>
  <si>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</si>
  <si>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</si>
  <si>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</si>
  <si>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</si>
  <si>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</si>
  <si>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</si>
  <si>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</si>
  <si>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</si>
  <si>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</si>
  <si>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</si>
  <si>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</si>
  <si>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</si>
  <si>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</si>
  <si>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</si>
  <si>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</si>
  <si>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</si>
  <si>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</si>
  <si>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</si>
  <si>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</si>
  <si>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</si>
  <si>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</si>
  <si>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</si>
  <si>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</si>
  <si>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</si>
  <si>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</si>
  <si>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</si>
  <si>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</si>
  <si>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</si>
  <si>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</si>
  <si>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</si>
  <si>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</si>
  <si>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</si>
  <si>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</si>
  <si>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</si>
  <si>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</si>
  <si>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</si>
  <si>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</si>
  <si>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</si>
  <si>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</si>
  <si>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</si>
  <si>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</si>
  <si>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</si>
  <si>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</si>
  <si>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</si>
  <si>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</si>
  <si>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</si>
  <si>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</si>
  <si>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</si>
  <si>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</si>
  <si>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</si>
  <si>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</si>
  <si>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</si>
  <si>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</si>
  <si>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</si>
  <si>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</si>
  <si>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</si>
  <si>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</si>
  <si>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</si>
  <si>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</si>
  <si>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</si>
  <si>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</si>
  <si>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</si>
  <si>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</si>
  <si>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</si>
  <si>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</si>
  <si>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</si>
  <si>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</si>
  <si>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</si>
  <si>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</si>
  <si>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</si>
  <si>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</si>
  <si>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</si>
  <si>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</si>
  <si>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</si>
  <si>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</si>
  <si>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</si>
  <si>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</si>
  <si>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</si>
  <si>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</si>
  <si>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</si>
  <si>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</si>
  <si>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</si>
  <si>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</si>
  <si>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</si>
  <si>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</si>
  <si>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</si>
  <si>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</si>
  <si>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</si>
  <si>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</si>
  <si>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</si>
  <si>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</si>
  <si>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</si>
  <si>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</si>
  <si>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</si>
  <si>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</si>
  <si>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</si>
  <si>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</si>
  <si>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</si>
  <si>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</si>
  <si>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</si>
  <si>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</si>
  <si>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</si>
  <si>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</si>
  <si>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</si>
  <si>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</si>
  <si>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</si>
  <si>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</si>
  <si>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</si>
  <si>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</si>
  <si>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</si>
  <si>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</si>
  <si>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</si>
  <si>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</si>
  <si>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</si>
  <si>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</si>
  <si>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</si>
  <si>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</si>
  <si>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</si>
  <si>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</si>
  <si>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</si>
  <si>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</si>
  <si>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</si>
  <si>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</si>
  <si>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</si>
  <si>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</si>
  <si>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</si>
  <si>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</si>
  <si>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</si>
  <si>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</si>
  <si>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</si>
  <si>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</si>
  <si>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</si>
  <si>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</si>
  <si>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</si>
  <si>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</si>
  <si>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</si>
  <si>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</si>
  <si>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</si>
  <si>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</si>
  <si>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</si>
  <si>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</si>
  <si>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</si>
  <si>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</si>
  <si>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</si>
  <si>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</si>
  <si>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</si>
  <si>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</si>
  <si>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</si>
  <si>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</si>
  <si>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</si>
  <si>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</si>
  <si>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</si>
  <si>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</si>
  <si>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</si>
  <si>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</si>
  <si>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</si>
  <si>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</si>
  <si>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</si>
  <si>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</si>
  <si>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</si>
  <si>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</si>
  <si>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</si>
  <si>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</si>
  <si>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</si>
  <si>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</si>
  <si>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</si>
  <si>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</si>
  <si>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</si>
  <si>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</si>
  <si>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</si>
  <si>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</si>
  <si>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</si>
  <si>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</si>
  <si>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</si>
  <si>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</si>
  <si>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</si>
  <si>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</si>
  <si>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</si>
  <si>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</si>
  <si>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</si>
  <si>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</si>
  <si>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</si>
  <si>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</si>
  <si>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</si>
  <si>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</si>
  <si>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</si>
  <si>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</si>
  <si>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</si>
  <si>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</si>
  <si>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</si>
  <si>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</si>
  <si>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</si>
  <si>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</si>
  <si>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</si>
  <si>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</si>
  <si>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</si>
  <si>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</si>
  <si>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</si>
  <si>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</si>
  <si>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</si>
  <si>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</si>
  <si>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</si>
  <si>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</si>
  <si>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</si>
  <si>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</si>
  <si>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</si>
  <si>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</si>
  <si>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</si>
  <si>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</si>
  <si>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</si>
  <si>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</si>
  <si>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</si>
  <si>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</si>
  <si>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</si>
  <si>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</si>
  <si>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</si>
  <si>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</si>
  <si>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</si>
  <si>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</si>
  <si>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</si>
  <si>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</si>
  <si>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</si>
  <si>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</si>
  <si>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</si>
  <si>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</si>
  <si>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</si>
  <si>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</si>
  <si>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</si>
  <si>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</si>
  <si>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</si>
  <si>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</si>
  <si>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</si>
  <si>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</si>
  <si>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</si>
  <si>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</si>
  <si>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</si>
  <si>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</si>
  <si>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</si>
  <si>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</si>
  <si>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</si>
  <si>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</si>
  <si>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</si>
  <si>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</si>
  <si>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</si>
  <si>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</si>
  <si>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</si>
  <si>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</si>
  <si>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</si>
  <si>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</si>
  <si>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</si>
  <si>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</si>
  <si>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</si>
  <si>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</si>
  <si>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</si>
  <si>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</si>
  <si>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</si>
  <si>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</si>
  <si>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</si>
  <si>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</si>
  <si>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</si>
  <si>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</si>
  <si>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</si>
  <si>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</si>
  <si>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</si>
  <si>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</si>
  <si>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</si>
  <si>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</si>
  <si>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</si>
  <si>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</si>
  <si>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</si>
  <si>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</si>
  <si>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</si>
  <si>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</si>
  <si>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</si>
  <si>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</si>
  <si>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</si>
  <si>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</si>
  <si>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</si>
  <si>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</si>
  <si>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</si>
  <si>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</si>
  <si>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</si>
  <si>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</si>
  <si>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</si>
  <si>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</si>
  <si>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</si>
  <si>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</si>
  <si>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</si>
  <si>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</si>
  <si>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</si>
  <si>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</si>
  <si>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</si>
  <si>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</si>
  <si>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</si>
  <si>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</si>
  <si>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</si>
  <si>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</si>
  <si>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</si>
  <si>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</si>
  <si>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</si>
  <si>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</si>
  <si>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</si>
  <si>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</si>
  <si>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</si>
  <si>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</si>
  <si>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</si>
  <si>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</si>
  <si>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</si>
  <si>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</si>
  <si>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</si>
  <si>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</si>
  <si>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</si>
  <si>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</si>
  <si>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</si>
  <si>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</si>
  <si>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</si>
  <si>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</si>
  <si>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</si>
  <si>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</si>
  <si>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</si>
  <si>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</si>
  <si>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</si>
  <si>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</si>
  <si>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</si>
  <si>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</si>
  <si>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</si>
  <si>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</si>
  <si>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</si>
  <si>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</si>
  <si>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</si>
  <si>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</si>
  <si>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</si>
  <si>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</si>
  <si>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</si>
  <si>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</si>
  <si>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</si>
  <si>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</si>
  <si>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</si>
  <si>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</si>
  <si>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</si>
  <si>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</si>
  <si>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</si>
  <si>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</si>
  <si>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</si>
  <si>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</si>
  <si>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</si>
  <si>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</si>
  <si>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</si>
  <si>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</si>
  <si>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</si>
  <si>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</si>
  <si>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</si>
  <si>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</si>
  <si>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</si>
  <si>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</si>
  <si>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</si>
  <si>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</si>
  <si>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</si>
  <si>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</si>
  <si>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</si>
  <si>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</si>
  <si>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</si>
  <si>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</si>
  <si>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</si>
  <si>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</si>
  <si>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</si>
  <si>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</si>
  <si>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</si>
  <si>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</si>
  <si>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</si>
  <si>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</si>
  <si>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</si>
  <si>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</si>
  <si>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</si>
  <si>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</si>
  <si>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</si>
  <si>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</si>
  <si>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</si>
  <si>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</si>
  <si>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</si>
  <si>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</si>
  <si>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</si>
  <si>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</si>
  <si>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</si>
  <si>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</si>
  <si>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</si>
  <si>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</si>
  <si>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</si>
  <si>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</si>
  <si>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</si>
  <si>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</si>
  <si>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</si>
  <si>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</si>
  <si>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</si>
  <si>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</si>
  <si>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</si>
  <si>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</si>
  <si>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</si>
  <si>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</si>
  <si>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</si>
  <si>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</si>
  <si>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</si>
  <si>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</si>
  <si>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</si>
  <si>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</si>
  <si>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</si>
  <si>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</si>
  <si>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</si>
  <si>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</si>
  <si>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</si>
  <si>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</si>
  <si>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</si>
  <si>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</si>
  <si>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</si>
  <si>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</si>
  <si>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</si>
  <si>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</si>
  <si>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</si>
  <si>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</si>
  <si>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</si>
  <si>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</si>
  <si>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</si>
  <si>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</si>
  <si>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</si>
  <si>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</si>
  <si>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</si>
  <si>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</si>
  <si>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</si>
  <si>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</si>
  <si>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</si>
  <si>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</si>
  <si>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</si>
  <si>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</si>
  <si>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</si>
  <si>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</si>
  <si>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</si>
  <si>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</si>
  <si>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</si>
  <si>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</si>
  <si>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</si>
  <si>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</si>
  <si>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</si>
  <si>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</si>
  <si>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</si>
  <si>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</si>
  <si>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</si>
  <si>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</si>
  <si>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</si>
  <si>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</si>
  <si>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</si>
  <si>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</si>
  <si>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</si>
  <si>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</si>
  <si>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</si>
  <si>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</si>
  <si>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</si>
  <si>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</si>
  <si>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</si>
  <si>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</si>
  <si>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</si>
  <si>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</si>
  <si>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</si>
  <si>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</si>
  <si>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</si>
  <si>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</si>
  <si>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</si>
  <si>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</si>
  <si>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</si>
  <si>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</si>
  <si>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</si>
  <si>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</si>
  <si>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</si>
  <si>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</si>
  <si>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</si>
  <si>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</si>
  <si>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</si>
  <si>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</si>
  <si>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</si>
  <si>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</si>
  <si>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</si>
  <si>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</si>
  <si>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</si>
  <si>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</si>
  <si>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</si>
  <si>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</si>
  <si>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</si>
  <si>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</si>
  <si>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</si>
  <si>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</si>
  <si>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</si>
  <si>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</si>
  <si>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</si>
  <si>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</si>
  <si>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</si>
  <si>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</si>
  <si>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</si>
  <si>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</si>
  <si>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</si>
  <si>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</si>
  <si>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</si>
  <si>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</si>
  <si>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</si>
  <si>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</si>
  <si>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</si>
  <si>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</si>
  <si>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</si>
  <si>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</si>
  <si>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</si>
  <si>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</si>
  <si>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r>
      <t xml:space="preserve">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t>
    </r>
    <r>
      <rPr>
        <sz val="8"/>
        <color rgb="FFFF0000"/>
        <rFont val="Sylfaen"/>
        <family val="1"/>
      </rPr>
      <t>საფინანსო ინსტიტუტების</t>
    </r>
    <r>
      <rPr>
        <sz val="8"/>
        <rFont val="Sylfaen"/>
        <family val="1"/>
      </rPr>
      <t xml:space="preserve"> სექტორში მოხვდება აქტივები კომერციულ ბანკებში.</t>
    </r>
  </si>
  <si>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</si>
  <si>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</si>
  <si>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r>
      <t xml:space="preserve">ცხრილში საბალანსო, </t>
    </r>
    <r>
      <rPr>
        <sz val="8"/>
        <color rgb="FFFF0000"/>
        <rFont val="Sylfaen"/>
        <family val="1"/>
      </rPr>
      <t>შეწონვას დაქვემდებარებული</t>
    </r>
    <r>
      <rPr>
        <sz val="8"/>
        <rFont val="Sylfaen"/>
        <family val="1"/>
      </rPr>
      <t xml:space="preserve">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r>
  </si>
  <si>
    <r>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t>
    </r>
    <r>
      <rPr>
        <sz val="8"/>
        <color rgb="FFFF0000"/>
        <rFont val="Sylfaen"/>
        <family val="1"/>
      </rPr>
      <t xml:space="preserve">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r>
  </si>
  <si>
    <r>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t>
    </r>
    <r>
      <rPr>
        <sz val="8"/>
        <color rgb="FFFF0000"/>
        <rFont val="Sylfaen"/>
        <family val="1"/>
      </rPr>
      <t xml:space="preserve">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r>
  </si>
  <si>
    <r>
      <t xml:space="preserve">კორპორაციები, კვაზი კორპორაციები და </t>
    </r>
    <r>
      <rPr>
        <sz val="8"/>
        <color rgb="FFFF0000"/>
        <rFont val="Sylfaen"/>
        <family val="1"/>
      </rPr>
      <t>ყველა იურიდიული პირი</t>
    </r>
    <r>
      <rPr>
        <sz val="8"/>
        <rFont val="Sylfaen"/>
        <family val="1"/>
      </rPr>
      <t>,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r>
  </si>
  <si>
    <t>სს სილქ როუდ ბანკი</t>
  </si>
  <si>
    <t>ი.მანაგაძე</t>
  </si>
  <si>
    <t>ე.ენოხ</t>
  </si>
  <si>
    <t>www.silkroadbank.ge</t>
  </si>
  <si>
    <t>ირაკლი მანაგაძე</t>
  </si>
  <si>
    <t>დამოუკიდებელი თავმჯდომარე</t>
  </si>
  <si>
    <t>ვასილ კენკიშვილი</t>
  </si>
  <si>
    <t>არადამოუკიდებელ წევრი</t>
  </si>
  <si>
    <t>მამუკა შურღაია</t>
  </si>
  <si>
    <t>დევიდ ბორგერი</t>
  </si>
  <si>
    <t>მზია ქოქუაშვილი</t>
  </si>
  <si>
    <t>დამოუკიდებელი წევრი</t>
  </si>
  <si>
    <t>ელი ენოხ</t>
  </si>
  <si>
    <t>გენერალური დირექტორი</t>
  </si>
  <si>
    <t>ნათია მერაბიშვილი</t>
  </si>
  <si>
    <t>ფინანსური დირექტორი</t>
  </si>
  <si>
    <t>გიორგი ღიბრაძე</t>
  </si>
  <si>
    <t>რისკების დირექტორი</t>
  </si>
  <si>
    <t>სილქ როუდ გრუპ ჰოლდინგ (მალტა) ლიმიტედ</t>
  </si>
  <si>
    <t>გიორგი რამიშვილი</t>
  </si>
  <si>
    <t>ალექსი თოფურია</t>
  </si>
  <si>
    <t>ცხრილი 9 (Capital), N39</t>
  </si>
  <si>
    <t>COVID-19 რეზერვი</t>
  </si>
  <si>
    <t>მათ შორის სხვა აქტივების შესაძლო დანაკარგების საერთო რეზერვი</t>
  </si>
  <si>
    <t>ცხრილი 9 (Capital), N2</t>
  </si>
  <si>
    <t>ცხრილი 9 (Capital), N6</t>
  </si>
  <si>
    <t>ცხრილი 9 (Capital), N5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</si>
</sst>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3">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sz val="10"/>
      <color rgb="FFFF0000"/>
      <name val="Sylfaen"/>
      <family val="1"/>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top style="thin">
        <color theme="6" tint="-0.499984740745262"/>
      </top>
      <bottom style="thin">
        <color theme="6" tint="-0.499984740745262"/>
      </bottom>
      <diagonal/>
    </border>
    <border>
      <left/>
      <right style="thin">
        <color theme="6" tint="-0.499984740745262"/>
      </right>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9"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3"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9"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0" fontId="68" fillId="43" borderId="42"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8"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0" fontId="71" fillId="0" borderId="48"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0" fontId="71"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9"/>
    <xf numFmtId="169" fontId="28" fillId="0" borderId="49"/>
    <xf numFmtId="168" fontId="2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9"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9"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9"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27" fillId="0" borderId="53"/>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69"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68"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68"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88" fontId="2" fillId="70" borderId="104" applyFont="0">
      <alignment horizontal="right" vertical="center"/>
    </xf>
    <xf numFmtId="3" fontId="2" fillId="70" borderId="104" applyFont="0">
      <alignment horizontal="right" vertical="center"/>
    </xf>
    <xf numFmtId="0" fontId="85"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169"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168"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168"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3" fontId="2" fillId="75" borderId="104" applyFont="0">
      <alignment horizontal="right" vertical="center"/>
      <protection locked="0"/>
    </xf>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3" fontId="2" fillId="72" borderId="104" applyFont="0">
      <alignment horizontal="right" vertical="center"/>
      <protection locked="0"/>
    </xf>
    <xf numFmtId="0" fontId="68"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169"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168"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168"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2" fillId="71" borderId="105" applyNumberFormat="0" applyFont="0" applyBorder="0" applyProtection="0">
      <alignment horizontal="left" vertical="center"/>
    </xf>
    <xf numFmtId="9" fontId="2" fillId="71" borderId="104" applyFont="0" applyProtection="0">
      <alignment horizontal="right" vertical="center"/>
    </xf>
    <xf numFmtId="3" fontId="2" fillId="71" borderId="104" applyFont="0" applyProtection="0">
      <alignment horizontal="right" vertical="center"/>
    </xf>
    <xf numFmtId="0" fontId="64" fillId="70" borderId="105" applyFont="0" applyBorder="0">
      <alignment horizontal="center" wrapText="1"/>
    </xf>
    <xf numFmtId="168" fontId="56" fillId="0" borderId="102">
      <alignment horizontal="left" vertical="center"/>
    </xf>
    <xf numFmtId="0" fontId="56" fillId="0" borderId="102">
      <alignment horizontal="left" vertical="center"/>
    </xf>
    <xf numFmtId="0" fontId="56" fillId="0" borderId="102">
      <alignment horizontal="left" vertical="center"/>
    </xf>
    <xf numFmtId="0" fontId="2" fillId="69" borderId="104" applyNumberFormat="0" applyFont="0" applyBorder="0" applyProtection="0">
      <alignment horizontal="center" vertical="center"/>
    </xf>
    <xf numFmtId="0" fontId="38" fillId="0" borderId="104" applyNumberFormat="0" applyAlignment="0">
      <alignment horizontal="right"/>
      <protection locked="0"/>
    </xf>
    <xf numFmtId="0" fontId="38" fillId="0" borderId="104" applyNumberFormat="0" applyAlignment="0">
      <alignment horizontal="right"/>
      <protection locked="0"/>
    </xf>
    <xf numFmtId="0" fontId="38" fillId="0" borderId="104" applyNumberFormat="0" applyAlignment="0">
      <alignment horizontal="right"/>
      <protection locked="0"/>
    </xf>
    <xf numFmtId="0" fontId="38" fillId="0" borderId="104" applyNumberFormat="0" applyAlignment="0">
      <alignment horizontal="right"/>
      <protection locked="0"/>
    </xf>
    <xf numFmtId="0" fontId="38" fillId="0" borderId="104" applyNumberFormat="0" applyAlignment="0">
      <alignment horizontal="right"/>
      <protection locked="0"/>
    </xf>
    <xf numFmtId="0" fontId="38" fillId="0" borderId="104" applyNumberFormat="0" applyAlignment="0">
      <alignment horizontal="right"/>
      <protection locked="0"/>
    </xf>
    <xf numFmtId="0" fontId="38" fillId="0" borderId="104" applyNumberFormat="0" applyAlignment="0">
      <alignment horizontal="right"/>
      <protection locked="0"/>
    </xf>
    <xf numFmtId="0" fontId="38" fillId="0" borderId="104" applyNumberFormat="0" applyAlignment="0">
      <alignment horizontal="right"/>
      <protection locked="0"/>
    </xf>
    <xf numFmtId="0" fontId="38" fillId="0" borderId="104" applyNumberFormat="0" applyAlignment="0">
      <alignment horizontal="right"/>
      <protection locked="0"/>
    </xf>
    <xf numFmtId="0" fontId="38" fillId="0" borderId="104" applyNumberFormat="0" applyAlignment="0">
      <alignment horizontal="right"/>
      <protection locked="0"/>
    </xf>
    <xf numFmtId="0" fontId="40"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169"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168"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168"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806">
    <xf numFmtId="0" fontId="0" fillId="0" borderId="0" xfId="0"/>
    <xf numFmtId="0" fontId="4" fillId="0" borderId="0" xfId="0" applyFont="1"/>
    <xf numFmtId="0" fontId="0" fillId="0" borderId="0" xfId="0" applyAlignment="1">
      <alignment wrapText="1"/>
    </xf>
    <xf numFmtId="167" fontId="0" fillId="0" borderId="0" xfId="0" applyNumberFormat="1"/>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9" xfId="0" applyFont="1" applyBorder="1"/>
    <xf numFmtId="0" fontId="12" fillId="0" borderId="0" xfId="0" applyFont="1"/>
    <xf numFmtId="0" fontId="9" fillId="0" borderId="0" xfId="0" applyFont="1" applyAlignment="1">
      <alignment horizontal="right" wrapText="1"/>
    </xf>
    <xf numFmtId="0" fontId="9" fillId="0" borderId="25"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24" xfId="0" applyFont="1" applyBorder="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9" fillId="0" borderId="0" xfId="0" applyFont="1" applyProtection="1">
      <protection locked="0"/>
    </xf>
    <xf numFmtId="0" fontId="18" fillId="0" borderId="0" xfId="0" applyFont="1" applyProtection="1">
      <protection locked="0"/>
    </xf>
    <xf numFmtId="0" fontId="10" fillId="0" borderId="19" xfId="0" applyFont="1" applyBorder="1" applyAlignment="1">
      <alignment horizontal="center" vertical="center"/>
    </xf>
    <xf numFmtId="0" fontId="9" fillId="0" borderId="20" xfId="0" applyFont="1" applyBorder="1"/>
    <xf numFmtId="0" fontId="9" fillId="0" borderId="22" xfId="0" applyFont="1" applyBorder="1" applyAlignment="1">
      <alignment horizontal="left" indent="1"/>
    </xf>
    <xf numFmtId="0" fontId="10" fillId="0" borderId="8" xfId="0" applyFont="1" applyBorder="1" applyAlignment="1">
      <alignment horizontal="center"/>
    </xf>
    <xf numFmtId="0" fontId="9"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8" xfId="0" applyFont="1" applyBorder="1" applyAlignment="1">
      <alignment horizontal="left" indent="1"/>
    </xf>
    <xf numFmtId="0" fontId="9" fillId="0" borderId="8" xfId="0" applyFont="1" applyBorder="1" applyAlignment="1">
      <alignment horizontal="left" indent="2"/>
    </xf>
    <xf numFmtId="0" fontId="10" fillId="0" borderId="8" xfId="0" applyFont="1" applyBorder="1"/>
    <xf numFmtId="0" fontId="9" fillId="0" borderId="25" xfId="0" applyFont="1" applyBorder="1" applyAlignment="1">
      <alignment horizontal="left" indent="1"/>
    </xf>
    <xf numFmtId="0" fontId="10" fillId="0" borderId="28" xfId="0" applyFont="1" applyBorder="1"/>
    <xf numFmtId="0" fontId="19" fillId="0" borderId="0" xfId="0" applyFont="1" applyAlignment="1">
      <alignment vertical="center"/>
    </xf>
    <xf numFmtId="0" fontId="18" fillId="0" borderId="0" xfId="0" applyFont="1"/>
    <xf numFmtId="0" fontId="20" fillId="0" borderId="3" xfId="0" applyFont="1" applyBorder="1" applyAlignment="1">
      <alignment horizontal="left" vertical="center"/>
    </xf>
    <xf numFmtId="0" fontId="20" fillId="0" borderId="3" xfId="0" applyFont="1" applyBorder="1" applyAlignment="1">
      <alignment horizontal="center" vertical="center" wrapText="1"/>
    </xf>
    <xf numFmtId="0" fontId="20" fillId="0" borderId="3" xfId="0" applyFont="1" applyBorder="1" applyAlignment="1">
      <alignment horizontal="left" indent="1"/>
    </xf>
    <xf numFmtId="0" fontId="21" fillId="0" borderId="3" xfId="0" applyFont="1" applyBorder="1" applyAlignment="1">
      <alignment horizontal="center"/>
    </xf>
    <xf numFmtId="38" fontId="20" fillId="0" borderId="3" xfId="0" applyNumberFormat="1" applyFont="1" applyBorder="1" applyAlignment="1" applyProtection="1">
      <alignment horizontal="right"/>
      <protection locked="0"/>
    </xf>
    <xf numFmtId="0" fontId="20" fillId="0" borderId="3" xfId="0" applyFont="1" applyBorder="1" applyAlignment="1">
      <alignment horizontal="left" wrapText="1" indent="1"/>
    </xf>
    <xf numFmtId="0" fontId="20" fillId="0" borderId="3" xfId="0" applyFont="1" applyBorder="1" applyAlignment="1">
      <alignment horizontal="left" wrapText="1" indent="2"/>
    </xf>
    <xf numFmtId="0" fontId="21" fillId="0" borderId="3" xfId="0" applyFont="1" applyBorder="1"/>
    <xf numFmtId="0" fontId="21" fillId="0" borderId="3" xfId="0" applyFont="1" applyBorder="1" applyAlignment="1">
      <alignment horizontal="left"/>
    </xf>
    <xf numFmtId="0" fontId="21" fillId="0" borderId="3" xfId="0" applyFont="1" applyBorder="1" applyAlignment="1">
      <alignment horizontal="left" indent="1"/>
    </xf>
    <xf numFmtId="0" fontId="21" fillId="0" borderId="3" xfId="0" applyFont="1" applyBorder="1" applyAlignment="1">
      <alignment horizontal="center" vertical="center" wrapText="1"/>
    </xf>
    <xf numFmtId="0" fontId="6" fillId="0" borderId="0" xfId="0" applyFont="1" applyAlignment="1">
      <alignment horizontal="center"/>
    </xf>
    <xf numFmtId="0" fontId="10" fillId="0" borderId="0" xfId="0" applyFont="1" applyAlignment="1">
      <alignment horizontal="center" wrapText="1"/>
    </xf>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Alignment="1">
      <alignment horizontal="center" vertical="center"/>
    </xf>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Alignment="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Border="1" applyAlignment="1">
      <alignment horizontal="left" vertical="center" indent="1"/>
    </xf>
    <xf numFmtId="0" fontId="20" fillId="0" borderId="20" xfId="0" applyFont="1" applyBorder="1" applyAlignment="1">
      <alignment horizontal="left" vertical="center"/>
    </xf>
    <xf numFmtId="0" fontId="20" fillId="0" borderId="22" xfId="0" applyFont="1" applyBorder="1" applyAlignment="1">
      <alignment horizontal="left" vertical="center" indent="1"/>
    </xf>
    <xf numFmtId="0" fontId="20" fillId="0" borderId="23" xfId="0" applyFont="1" applyBorder="1" applyAlignment="1">
      <alignment horizontal="center" vertical="center" wrapText="1"/>
    </xf>
    <xf numFmtId="0" fontId="20" fillId="0" borderId="22" xfId="0" applyFont="1" applyBorder="1" applyAlignment="1">
      <alignment horizontal="left" indent="1"/>
    </xf>
    <xf numFmtId="38" fontId="20" fillId="0" borderId="23" xfId="0" applyNumberFormat="1" applyFont="1" applyBorder="1" applyAlignment="1" applyProtection="1">
      <alignment horizontal="right"/>
      <protection locked="0"/>
    </xf>
    <xf numFmtId="0" fontId="20" fillId="0" borderId="25" xfId="0" applyFont="1" applyBorder="1" applyAlignment="1">
      <alignment horizontal="left" vertical="center" indent="1"/>
    </xf>
    <xf numFmtId="0" fontId="21" fillId="0" borderId="26" xfId="0" applyFont="1" applyBorder="1"/>
    <xf numFmtId="0" fontId="4" fillId="0" borderId="58" xfId="0" applyFont="1" applyBorder="1"/>
    <xf numFmtId="0" fontId="22" fillId="0" borderId="25" xfId="0" applyFont="1" applyBorder="1" applyAlignment="1">
      <alignment horizontal="center" vertical="center" wrapText="1"/>
    </xf>
    <xf numFmtId="0" fontId="4" fillId="0" borderId="59" xfId="0" applyFont="1" applyBorder="1"/>
    <xf numFmtId="0" fontId="7" fillId="0" borderId="19"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22" xfId="9" applyFont="1" applyBorder="1" applyAlignment="1" applyProtection="1">
      <alignment horizontal="center" vertical="center" wrapText="1"/>
      <protection locked="0"/>
    </xf>
    <xf numFmtId="0" fontId="7" fillId="0" borderId="25" xfId="9" applyFont="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67" fontId="25" fillId="0" borderId="65" xfId="0" applyNumberFormat="1" applyFont="1" applyBorder="1" applyAlignment="1">
      <alignment horizontal="center"/>
    </xf>
    <xf numFmtId="167" fontId="19" fillId="0" borderId="65" xfId="0" applyNumberFormat="1" applyFont="1" applyBorder="1" applyAlignment="1">
      <alignment horizontal="center"/>
    </xf>
    <xf numFmtId="167" fontId="25" fillId="0" borderId="67" xfId="0" applyNumberFormat="1" applyFont="1" applyBorder="1" applyAlignment="1">
      <alignment horizontal="center"/>
    </xf>
    <xf numFmtId="167" fontId="24" fillId="36" borderId="60" xfId="0" applyNumberFormat="1" applyFont="1" applyFill="1" applyBorder="1" applyAlignment="1">
      <alignment horizontal="center"/>
    </xf>
    <xf numFmtId="167" fontId="25" fillId="0" borderId="64" xfId="0" applyNumberFormat="1" applyFont="1" applyBorder="1" applyAlignment="1">
      <alignment horizontal="center"/>
    </xf>
    <xf numFmtId="0" fontId="25" fillId="0" borderId="25" xfId="0" applyFont="1" applyBorder="1" applyAlignment="1">
      <alignment horizontal="center"/>
    </xf>
    <xf numFmtId="0" fontId="24" fillId="36" borderId="61" xfId="0" applyFont="1" applyFill="1" applyBorder="1" applyAlignment="1">
      <alignment wrapText="1"/>
    </xf>
    <xf numFmtId="167" fontId="24" fillId="36" borderId="63" xfId="0" applyNumberFormat="1"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8"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7" fillId="3" borderId="22" xfId="5" applyFont="1" applyFill="1" applyBorder="1" applyAlignment="1" applyProtection="1">
      <alignment horizontal="right" vertical="center"/>
      <protection locked="0"/>
    </xf>
    <xf numFmtId="0" fontId="15" fillId="3" borderId="26" xfId="16" applyFont="1" applyFill="1" applyBorder="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Protection="1">
      <protection locked="0"/>
    </xf>
    <xf numFmtId="3" fontId="10" fillId="36" borderId="26" xfId="16" applyNumberFormat="1" applyFont="1" applyFill="1" applyBorder="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5" fillId="0" borderId="3" xfId="20960" applyFont="1" applyBorder="1" applyAlignment="1">
      <alignment horizontal="center" vertical="center"/>
    </xf>
    <xf numFmtId="0" fontId="106" fillId="0" borderId="0" xfId="0" applyFont="1" applyAlignment="1">
      <alignment wrapText="1"/>
    </xf>
    <xf numFmtId="0" fontId="9" fillId="0" borderId="2" xfId="20960" applyFont="1" applyBorder="1" applyAlignment="1">
      <alignment horizontal="left" wrapText="1" indent="1"/>
    </xf>
    <xf numFmtId="0" fontId="15" fillId="0" borderId="20"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9" fillId="0" borderId="0" xfId="0" applyFont="1" applyAlignment="1">
      <alignment horizontal="center"/>
    </xf>
    <xf numFmtId="0" fontId="18" fillId="0" borderId="0" xfId="0" applyFont="1" applyAlignment="1">
      <alignment horizontal="center"/>
    </xf>
    <xf numFmtId="0" fontId="15" fillId="0" borderId="10" xfId="0" applyFont="1" applyBorder="1" applyAlignment="1">
      <alignment vertical="center" wrapText="1"/>
    </xf>
    <xf numFmtId="0" fontId="7" fillId="0" borderId="10" xfId="0" applyFont="1" applyBorder="1" applyAlignment="1">
      <alignment horizontal="left" vertical="center" wrapText="1"/>
    </xf>
    <xf numFmtId="0" fontId="18" fillId="0" borderId="10" xfId="0" applyFont="1" applyBorder="1" applyAlignment="1" applyProtection="1">
      <alignment horizontal="left" vertical="center" indent="1"/>
      <protection locked="0"/>
    </xf>
    <xf numFmtId="0" fontId="18" fillId="0" borderId="10" xfId="0" applyFont="1" applyBorder="1" applyAlignment="1" applyProtection="1">
      <alignment horizontal="left" vertical="center"/>
      <protection locked="0"/>
    </xf>
    <xf numFmtId="0" fontId="4" fillId="0" borderId="25" xfId="0" applyFont="1" applyBorder="1" applyAlignment="1">
      <alignment horizontal="center" vertical="center"/>
    </xf>
    <xf numFmtId="0" fontId="15" fillId="0" borderId="29" xfId="0" applyFont="1" applyBorder="1" applyAlignment="1">
      <alignment vertical="center" wrapText="1"/>
    </xf>
    <xf numFmtId="0" fontId="108" fillId="0" borderId="0" xfId="0" applyFont="1"/>
    <xf numFmtId="49" fontId="108" fillId="0" borderId="7" xfId="0" applyNumberFormat="1" applyFont="1" applyBorder="1" applyAlignment="1">
      <alignment horizontal="right" vertical="center"/>
    </xf>
    <xf numFmtId="49" fontId="108" fillId="0" borderId="81" xfId="0" applyNumberFormat="1" applyFont="1" applyBorder="1" applyAlignment="1">
      <alignment horizontal="right" vertical="center"/>
    </xf>
    <xf numFmtId="49" fontId="108" fillId="0" borderId="84" xfId="0" applyNumberFormat="1" applyFont="1" applyBorder="1" applyAlignment="1">
      <alignment horizontal="right" vertical="center"/>
    </xf>
    <xf numFmtId="49" fontId="108" fillId="0" borderId="89" xfId="0" applyNumberFormat="1" applyFont="1" applyBorder="1" applyAlignment="1">
      <alignment horizontal="right" vertical="center"/>
    </xf>
    <xf numFmtId="0" fontId="108" fillId="0" borderId="0" xfId="0" applyFont="1" applyAlignment="1">
      <alignment horizontal="left"/>
    </xf>
    <xf numFmtId="0" fontId="108" fillId="0" borderId="89" xfId="0" applyFont="1" applyBorder="1" applyAlignment="1">
      <alignment horizontal="right" vertical="center"/>
    </xf>
    <xf numFmtId="49" fontId="108" fillId="0" borderId="0" xfId="0" applyNumberFormat="1" applyFont="1" applyAlignment="1">
      <alignment horizontal="right" vertical="center"/>
    </xf>
    <xf numFmtId="0" fontId="108" fillId="0" borderId="0" xfId="0" applyFont="1" applyAlignment="1">
      <alignment vertical="center" wrapText="1"/>
    </xf>
    <xf numFmtId="0" fontId="108"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67" fontId="18" fillId="77" borderId="65"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17" fillId="2" borderId="26" xfId="0" applyNumberFormat="1" applyFont="1" applyFill="1" applyBorder="1" applyAlignment="1" applyProtection="1">
      <alignment vertical="center"/>
      <protection locked="0"/>
    </xf>
    <xf numFmtId="193" fontId="17" fillId="2" borderId="27"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Border="1" applyAlignment="1">
      <alignment horizontal="right"/>
    </xf>
    <xf numFmtId="193" fontId="9" fillId="0" borderId="3" xfId="0" applyNumberFormat="1" applyFont="1" applyBorder="1" applyAlignment="1">
      <alignment horizontal="right"/>
    </xf>
    <xf numFmtId="193" fontId="9" fillId="36" borderId="23" xfId="0" applyNumberFormat="1" applyFont="1" applyFill="1" applyBorder="1" applyAlignment="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Border="1" applyAlignment="1" applyProtection="1">
      <alignment horizontal="right"/>
      <protection locked="0"/>
    </xf>
    <xf numFmtId="193" fontId="9" fillId="0" borderId="3" xfId="0" applyNumberFormat="1" applyFont="1" applyBorder="1" applyAlignment="1" applyProtection="1">
      <alignment horizontal="right"/>
      <protection locked="0"/>
    </xf>
    <xf numFmtId="193" fontId="9" fillId="0" borderId="23" xfId="0" applyNumberFormat="1" applyFont="1" applyBorder="1" applyAlignment="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lignment horizontal="right"/>
    </xf>
    <xf numFmtId="193" fontId="20" fillId="36" borderId="26" xfId="0" applyNumberFormat="1" applyFont="1" applyFill="1" applyBorder="1" applyAlignment="1">
      <alignment horizontal="right"/>
    </xf>
    <xf numFmtId="193" fontId="9" fillId="36" borderId="3" xfId="0" applyNumberFormat="1" applyFont="1" applyFill="1" applyBorder="1" applyAlignment="1">
      <alignment horizontal="right"/>
    </xf>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24" fillId="36" borderId="62"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xf numFmtId="193" fontId="4" fillId="36" borderId="26" xfId="0" applyNumberFormat="1" applyFont="1" applyFill="1" applyBorder="1"/>
    <xf numFmtId="193" fontId="4" fillId="0" borderId="22" xfId="0" applyNumberFormat="1" applyFont="1" applyBorder="1"/>
    <xf numFmtId="193" fontId="4" fillId="0" borderId="23" xfId="0" applyNumberFormat="1" applyFont="1" applyBorder="1"/>
    <xf numFmtId="193" fontId="4" fillId="36" borderId="55" xfId="0" applyNumberFormat="1" applyFont="1" applyFill="1" applyBorder="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xf numFmtId="0" fontId="4" fillId="0" borderId="30" xfId="0" applyFont="1" applyBorder="1" applyAlignment="1">
      <alignment wrapText="1"/>
    </xf>
    <xf numFmtId="193" fontId="4" fillId="0" borderId="24" xfId="0" applyNumberFormat="1" applyFont="1" applyBorder="1"/>
    <xf numFmtId="193" fontId="4" fillId="0" borderId="24" xfId="0" applyNumberFormat="1" applyFont="1" applyBorder="1" applyAlignment="1">
      <alignment wrapText="1"/>
    </xf>
    <xf numFmtId="0" fontId="4" fillId="0" borderId="3" xfId="0" applyFont="1" applyBorder="1" applyAlignment="1">
      <alignment horizontal="center" vertical="center" wrapText="1"/>
    </xf>
    <xf numFmtId="9" fontId="109" fillId="0" borderId="3" xfId="0" applyNumberFormat="1" applyFont="1" applyBorder="1" applyAlignment="1">
      <alignment horizontal="center" vertical="center"/>
    </xf>
    <xf numFmtId="0" fontId="6" fillId="0" borderId="0" xfId="0" applyFont="1" applyAlignment="1">
      <alignment horizontal="center" wrapText="1"/>
    </xf>
    <xf numFmtId="9" fontId="4" fillId="0" borderId="23" xfId="20961" applyFont="1" applyBorder="1"/>
    <xf numFmtId="9" fontId="4" fillId="36" borderId="27" xfId="20961" applyFont="1" applyFill="1" applyBorder="1"/>
    <xf numFmtId="167" fontId="4" fillId="0" borderId="23" xfId="0" applyNumberFormat="1" applyFont="1" applyBorder="1"/>
    <xf numFmtId="0" fontId="4" fillId="36" borderId="27" xfId="0" applyFont="1" applyFill="1" applyBorder="1"/>
    <xf numFmtId="167" fontId="6" fillId="36" borderId="26" xfId="0" applyNumberFormat="1" applyFont="1" applyFill="1" applyBorder="1" applyAlignment="1">
      <alignment horizontal="center" vertical="center"/>
    </xf>
    <xf numFmtId="0" fontId="9" fillId="0" borderId="19" xfId="0" applyFont="1" applyBorder="1" applyAlignment="1">
      <alignment horizontal="right" vertical="center" wrapText="1"/>
    </xf>
    <xf numFmtId="0" fontId="7" fillId="0" borderId="20" xfId="0" applyFont="1" applyBorder="1" applyAlignment="1">
      <alignment vertical="center" wrapText="1"/>
    </xf>
    <xf numFmtId="169" fontId="28" fillId="37" borderId="0" xfId="20"/>
    <xf numFmtId="169" fontId="28" fillId="37" borderId="97" xfId="20" applyBorder="1"/>
    <xf numFmtId="0" fontId="4" fillId="0" borderId="7" xfId="0" applyFont="1" applyBorder="1" applyAlignment="1">
      <alignment vertical="center"/>
    </xf>
    <xf numFmtId="0" fontId="4" fillId="0" borderId="57" xfId="0" applyFont="1" applyBorder="1" applyAlignment="1">
      <alignment vertical="center"/>
    </xf>
    <xf numFmtId="0" fontId="4" fillId="0" borderId="104" xfId="0" applyFont="1" applyBorder="1" applyAlignment="1">
      <alignment vertical="center"/>
    </xf>
    <xf numFmtId="0" fontId="4" fillId="0" borderId="105" xfId="0" applyFont="1" applyBorder="1" applyAlignment="1">
      <alignment vertical="center"/>
    </xf>
    <xf numFmtId="0" fontId="6" fillId="0" borderId="104" xfId="0" applyFont="1" applyBorder="1" applyAlignment="1">
      <alignment vertical="center"/>
    </xf>
    <xf numFmtId="0" fontId="4" fillId="0" borderId="20" xfId="0" applyFont="1" applyBorder="1" applyAlignment="1">
      <alignment vertical="center"/>
    </xf>
    <xf numFmtId="0" fontId="4" fillId="0" borderId="30" xfId="0" applyFont="1" applyBorder="1" applyAlignment="1">
      <alignment vertical="center"/>
    </xf>
    <xf numFmtId="0" fontId="4" fillId="0" borderId="99" xfId="0" applyFont="1" applyBorder="1" applyAlignment="1">
      <alignment vertical="center"/>
    </xf>
    <xf numFmtId="0" fontId="4" fillId="0" borderId="100" xfId="0" applyFont="1" applyBorder="1" applyAlignment="1">
      <alignment vertical="center"/>
    </xf>
    <xf numFmtId="0" fontId="4" fillId="0" borderId="101" xfId="0" applyFont="1" applyBorder="1" applyAlignment="1">
      <alignment vertical="center"/>
    </xf>
    <xf numFmtId="0" fontId="4" fillId="0" borderId="98" xfId="0" applyFont="1" applyBorder="1" applyAlignment="1">
      <alignment vertical="center"/>
    </xf>
    <xf numFmtId="0" fontId="4" fillId="0" borderId="69" xfId="0" applyFont="1" applyBorder="1" applyAlignment="1">
      <alignment vertical="center"/>
    </xf>
    <xf numFmtId="0" fontId="4" fillId="0" borderId="19" xfId="0" applyFont="1" applyBorder="1" applyAlignment="1">
      <alignment horizontal="center" vertical="center"/>
    </xf>
    <xf numFmtId="0" fontId="4" fillId="0" borderId="21" xfId="0" applyFont="1" applyBorder="1" applyAlignment="1">
      <alignment vertical="center"/>
    </xf>
    <xf numFmtId="0" fontId="4" fillId="0" borderId="112" xfId="0" applyFont="1" applyBorder="1" applyAlignment="1">
      <alignment horizontal="center" vertical="center"/>
    </xf>
    <xf numFmtId="0" fontId="4" fillId="0" borderId="113" xfId="0" applyFont="1" applyBorder="1" applyAlignment="1">
      <alignment vertical="center"/>
    </xf>
    <xf numFmtId="0" fontId="4" fillId="0" borderId="114" xfId="0" applyFont="1" applyBorder="1" applyAlignment="1">
      <alignment horizontal="center" vertical="center"/>
    </xf>
    <xf numFmtId="0" fontId="4" fillId="0" borderId="115" xfId="0" applyFont="1" applyBorder="1" applyAlignment="1">
      <alignment vertical="center"/>
    </xf>
    <xf numFmtId="169" fontId="28" fillId="37" borderId="34" xfId="20" applyBorder="1"/>
    <xf numFmtId="169" fontId="28" fillId="37" borderId="116" xfId="20" applyBorder="1"/>
    <xf numFmtId="169" fontId="28" fillId="37" borderId="106" xfId="20" applyBorder="1"/>
    <xf numFmtId="169" fontId="28" fillId="37" borderId="59" xfId="20" applyBorder="1"/>
    <xf numFmtId="0" fontId="4" fillId="3" borderId="68" xfId="0" applyFont="1" applyFill="1" applyBorder="1" applyAlignment="1">
      <alignment horizontal="center" vertical="center"/>
    </xf>
    <xf numFmtId="0" fontId="4" fillId="3" borderId="0" xfId="0" applyFont="1" applyFill="1" applyAlignment="1">
      <alignment vertical="center"/>
    </xf>
    <xf numFmtId="0" fontId="4" fillId="0" borderId="74" xfId="0" applyFont="1" applyBorder="1" applyAlignment="1">
      <alignment horizontal="center" vertical="center"/>
    </xf>
    <xf numFmtId="0" fontId="4" fillId="3" borderId="102" xfId="0" applyFont="1" applyFill="1" applyBorder="1" applyAlignment="1">
      <alignment vertical="center"/>
    </xf>
    <xf numFmtId="0" fontId="14" fillId="3" borderId="117" xfId="0" applyFont="1" applyFill="1" applyBorder="1" applyAlignment="1">
      <alignment horizontal="left"/>
    </xf>
    <xf numFmtId="0" fontId="14" fillId="3" borderId="118" xfId="0" applyFont="1" applyFill="1" applyBorder="1" applyAlignment="1">
      <alignment horizontal="left"/>
    </xf>
    <xf numFmtId="0" fontId="4" fillId="0" borderId="104" xfId="0" applyFont="1" applyBorder="1" applyAlignment="1">
      <alignment horizontal="center" vertical="center" wrapText="1"/>
    </xf>
    <xf numFmtId="0" fontId="108" fillId="0" borderId="91" xfId="0" applyFont="1" applyBorder="1" applyAlignment="1">
      <alignment horizontal="right" vertical="center"/>
    </xf>
    <xf numFmtId="0" fontId="4" fillId="0" borderId="119" xfId="0" applyFont="1" applyBorder="1" applyAlignment="1">
      <alignment horizontal="center" vertical="center" wrapText="1"/>
    </xf>
    <xf numFmtId="0" fontId="6" fillId="3" borderId="120" xfId="0" applyFont="1" applyFill="1" applyBorder="1" applyAlignment="1">
      <alignment vertical="center"/>
    </xf>
    <xf numFmtId="0" fontId="4" fillId="3" borderId="24" xfId="0" applyFont="1" applyFill="1" applyBorder="1" applyAlignment="1">
      <alignment vertical="center"/>
    </xf>
    <xf numFmtId="0" fontId="4" fillId="0" borderId="121" xfId="0" applyFont="1" applyBorder="1" applyAlignment="1">
      <alignment horizontal="center" vertical="center"/>
    </xf>
    <xf numFmtId="0" fontId="4" fillId="0" borderId="119" xfId="0" applyFont="1" applyBorder="1" applyAlignment="1">
      <alignment vertical="center"/>
    </xf>
    <xf numFmtId="0" fontId="6" fillId="0" borderId="26" xfId="0" applyFont="1" applyBorder="1" applyAlignment="1">
      <alignment vertical="center"/>
    </xf>
    <xf numFmtId="0" fontId="4" fillId="0" borderId="26" xfId="0" applyFont="1" applyBorder="1" applyAlignment="1">
      <alignment vertical="center"/>
    </xf>
    <xf numFmtId="0" fontId="4" fillId="0" borderId="28" xfId="0" applyFont="1" applyBorder="1" applyAlignment="1">
      <alignment vertical="center"/>
    </xf>
    <xf numFmtId="0" fontId="4" fillId="0" borderId="27" xfId="0" applyFont="1" applyBorder="1" applyAlignment="1">
      <alignment vertical="center"/>
    </xf>
    <xf numFmtId="169" fontId="28" fillId="37" borderId="28" xfId="20" applyBorder="1"/>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7" fillId="0" borderId="19" xfId="11" applyFont="1" applyBorder="1" applyAlignment="1">
      <alignment vertical="center"/>
    </xf>
    <xf numFmtId="0" fontId="7" fillId="0" borderId="20" xfId="11" applyFont="1" applyBorder="1" applyAlignment="1">
      <alignment vertical="center"/>
    </xf>
    <xf numFmtId="0" fontId="15" fillId="0" borderId="21" xfId="11" applyFont="1" applyBorder="1" applyAlignment="1">
      <alignment horizontal="center" vertical="center"/>
    </xf>
    <xf numFmtId="0" fontId="0" fillId="0" borderId="121" xfId="0" applyBorder="1"/>
    <xf numFmtId="0" fontId="0" fillId="0" borderId="121" xfId="0" applyBorder="1" applyAlignment="1">
      <alignment horizontal="center"/>
    </xf>
    <xf numFmtId="0" fontId="4" fillId="0" borderId="103" xfId="0" applyFont="1" applyBorder="1" applyAlignment="1">
      <alignment vertical="center" wrapText="1"/>
    </xf>
    <xf numFmtId="167" fontId="4" fillId="0" borderId="104" xfId="0" applyNumberFormat="1" applyFont="1" applyBorder="1" applyAlignment="1">
      <alignment horizontal="center" vertical="center"/>
    </xf>
    <xf numFmtId="167" fontId="4" fillId="0" borderId="119" xfId="0" applyNumberFormat="1" applyFont="1" applyBorder="1" applyAlignment="1">
      <alignment horizontal="center" vertical="center"/>
    </xf>
    <xf numFmtId="167" fontId="14" fillId="0" borderId="104" xfId="0" applyNumberFormat="1" applyFont="1" applyBorder="1" applyAlignment="1">
      <alignment horizontal="center" vertical="center"/>
    </xf>
    <xf numFmtId="0" fontId="14" fillId="0" borderId="103" xfId="0" applyFont="1" applyBorder="1" applyAlignment="1">
      <alignment vertical="center" wrapText="1"/>
    </xf>
    <xf numFmtId="0" fontId="0" fillId="0" borderId="25" xfId="0" applyBorder="1"/>
    <xf numFmtId="0" fontId="6" fillId="36" borderId="122"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1" xfId="0" applyFont="1" applyFill="1" applyBorder="1" applyAlignment="1">
      <alignment horizontal="left" vertical="center" wrapText="1"/>
    </xf>
    <xf numFmtId="0" fontId="6" fillId="36" borderId="104" xfId="0" applyFont="1" applyFill="1" applyBorder="1" applyAlignment="1">
      <alignment horizontal="left" vertical="center" wrapText="1"/>
    </xf>
    <xf numFmtId="0" fontId="6" fillId="36" borderId="119" xfId="0" applyFont="1" applyFill="1" applyBorder="1" applyAlignment="1">
      <alignment horizontal="left" vertical="center" wrapText="1"/>
    </xf>
    <xf numFmtId="0" fontId="4" fillId="0" borderId="121" xfId="0" applyFont="1" applyBorder="1" applyAlignment="1">
      <alignment horizontal="right" vertical="center" wrapText="1"/>
    </xf>
    <xf numFmtId="0" fontId="4" fillId="0" borderId="104" xfId="0" applyFont="1" applyBorder="1" applyAlignment="1">
      <alignment horizontal="left" vertical="center" wrapText="1"/>
    </xf>
    <xf numFmtId="0" fontId="111" fillId="0" borderId="121" xfId="0" applyFont="1" applyBorder="1" applyAlignment="1">
      <alignment horizontal="right" vertical="center" wrapText="1"/>
    </xf>
    <xf numFmtId="0" fontId="111" fillId="0" borderId="104" xfId="0" applyFont="1" applyBorder="1" applyAlignment="1">
      <alignment horizontal="left" vertical="center" wrapText="1"/>
    </xf>
    <xf numFmtId="0" fontId="6" fillId="0" borderId="121"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11" fillId="0" borderId="0" xfId="0" applyFont="1" applyAlignment="1">
      <alignment horizontal="left" vertical="center"/>
    </xf>
    <xf numFmtId="49" fontId="112" fillId="0" borderId="25" xfId="5" applyNumberFormat="1" applyFont="1" applyBorder="1" applyAlignment="1" applyProtection="1">
      <alignment horizontal="left" vertical="center"/>
      <protection locked="0"/>
    </xf>
    <xf numFmtId="0" fontId="113" fillId="0" borderId="26" xfId="9" applyFont="1" applyBorder="1" applyAlignment="1" applyProtection="1">
      <alignment horizontal="left" vertical="center" wrapText="1"/>
      <protection locked="0"/>
    </xf>
    <xf numFmtId="0" fontId="22" fillId="0" borderId="121" xfId="0" applyFont="1" applyBorder="1" applyAlignment="1">
      <alignment horizontal="center" vertical="center" wrapText="1"/>
    </xf>
    <xf numFmtId="3" fontId="23" fillId="36" borderId="104" xfId="0" applyNumberFormat="1" applyFont="1" applyFill="1" applyBorder="1" applyAlignment="1">
      <alignment vertical="center" wrapText="1"/>
    </xf>
    <xf numFmtId="3" fontId="23" fillId="36" borderId="119" xfId="0" applyNumberFormat="1" applyFont="1" applyFill="1" applyBorder="1" applyAlignment="1">
      <alignment vertical="center" wrapText="1"/>
    </xf>
    <xf numFmtId="14" fontId="7" fillId="3" borderId="104" xfId="8" quotePrefix="1" applyNumberFormat="1" applyFont="1" applyFill="1" applyBorder="1" applyAlignment="1" applyProtection="1">
      <alignment horizontal="left" vertical="center" wrapText="1" indent="2"/>
      <protection locked="0"/>
    </xf>
    <xf numFmtId="3" fontId="23" fillId="0" borderId="104" xfId="0" applyNumberFormat="1" applyFont="1" applyBorder="1" applyAlignment="1">
      <alignment vertical="center" wrapText="1"/>
    </xf>
    <xf numFmtId="14" fontId="7" fillId="3" borderId="104" xfId="8" quotePrefix="1" applyNumberFormat="1" applyFont="1" applyFill="1" applyBorder="1" applyAlignment="1" applyProtection="1">
      <alignment horizontal="left" vertical="center" wrapText="1" indent="3"/>
      <protection locked="0"/>
    </xf>
    <xf numFmtId="0" fontId="11" fillId="0" borderId="104" xfId="17" applyFill="1" applyBorder="1" applyAlignment="1" applyProtection="1"/>
    <xf numFmtId="49" fontId="111" fillId="0" borderId="121" xfId="0" applyNumberFormat="1" applyFont="1" applyBorder="1" applyAlignment="1">
      <alignment horizontal="right" vertical="center" wrapText="1"/>
    </xf>
    <xf numFmtId="0" fontId="7" fillId="3" borderId="104" xfId="20960" applyFont="1" applyFill="1" applyBorder="1"/>
    <xf numFmtId="0" fontId="105" fillId="0" borderId="104" xfId="20960" applyFont="1" applyBorder="1" applyAlignment="1">
      <alignment horizontal="center" vertical="center"/>
    </xf>
    <xf numFmtId="0" fontId="4" fillId="0" borderId="104" xfId="0" applyFont="1" applyBorder="1"/>
    <xf numFmtId="0" fontId="11" fillId="0" borderId="104" xfId="17" applyFill="1" applyBorder="1" applyAlignment="1" applyProtection="1">
      <alignment horizontal="left" vertical="center" wrapText="1"/>
    </xf>
    <xf numFmtId="49" fontId="111" fillId="0" borderId="104" xfId="0" applyNumberFormat="1" applyFont="1" applyBorder="1" applyAlignment="1">
      <alignment horizontal="right" vertical="center" wrapText="1"/>
    </xf>
    <xf numFmtId="0" fontId="11" fillId="0" borderId="104" xfId="17" applyFill="1" applyBorder="1" applyAlignment="1" applyProtection="1">
      <alignment horizontal="left" vertical="center"/>
    </xf>
    <xf numFmtId="0" fontId="11" fillId="0" borderId="104" xfId="17" applyBorder="1" applyAlignment="1" applyProtection="1"/>
    <xf numFmtId="0" fontId="114" fillId="79" borderId="105" xfId="21412" applyFont="1" applyFill="1" applyBorder="1" applyAlignment="1" applyProtection="1">
      <alignment vertical="center" wrapText="1"/>
      <protection locked="0"/>
    </xf>
    <xf numFmtId="0" fontId="115" fillId="70" borderId="99" xfId="21412" applyFont="1" applyFill="1" applyBorder="1" applyAlignment="1" applyProtection="1">
      <alignment horizontal="center" vertical="center"/>
      <protection locked="0"/>
    </xf>
    <xf numFmtId="0" fontId="114" fillId="80" borderId="104" xfId="21412" applyFont="1" applyFill="1" applyBorder="1" applyAlignment="1" applyProtection="1">
      <alignment horizontal="center" vertical="center"/>
      <protection locked="0"/>
    </xf>
    <xf numFmtId="0" fontId="114" fillId="79" borderId="105" xfId="21412" applyFont="1" applyFill="1" applyBorder="1" applyProtection="1">
      <alignment vertical="center"/>
      <protection locked="0"/>
    </xf>
    <xf numFmtId="0" fontId="116" fillId="70" borderId="99" xfId="21412" applyFont="1" applyFill="1" applyBorder="1" applyAlignment="1" applyProtection="1">
      <alignment horizontal="center" vertical="center"/>
      <protection locked="0"/>
    </xf>
    <xf numFmtId="0" fontId="116" fillId="3" borderId="99" xfId="21412" applyFont="1" applyFill="1" applyBorder="1" applyAlignment="1" applyProtection="1">
      <alignment horizontal="center" vertical="center"/>
      <protection locked="0"/>
    </xf>
    <xf numFmtId="0" fontId="116" fillId="0" borderId="99" xfId="21412" applyFont="1" applyBorder="1" applyAlignment="1" applyProtection="1">
      <alignment horizontal="center" vertical="center"/>
      <protection locked="0"/>
    </xf>
    <xf numFmtId="0" fontId="117" fillId="80" borderId="104" xfId="21412" applyFont="1" applyFill="1" applyBorder="1" applyAlignment="1" applyProtection="1">
      <alignment horizontal="center" vertical="center"/>
      <protection locked="0"/>
    </xf>
    <xf numFmtId="0" fontId="114" fillId="79" borderId="105" xfId="21412" applyFont="1" applyFill="1" applyBorder="1" applyAlignment="1" applyProtection="1">
      <alignment horizontal="center" vertical="center"/>
      <protection locked="0"/>
    </xf>
    <xf numFmtId="0" fontId="64" fillId="79" borderId="105" xfId="21412" applyFont="1" applyFill="1" applyBorder="1" applyProtection="1">
      <alignment vertical="center"/>
      <protection locked="0"/>
    </xf>
    <xf numFmtId="0" fontId="116" fillId="70" borderId="104" xfId="21412" applyFont="1" applyFill="1" applyBorder="1" applyAlignment="1" applyProtection="1">
      <alignment horizontal="center" vertical="center"/>
      <protection locked="0"/>
    </xf>
    <xf numFmtId="0" fontId="38" fillId="70" borderId="104" xfId="21412" applyFont="1" applyFill="1" applyBorder="1" applyAlignment="1" applyProtection="1">
      <alignment horizontal="center" vertical="center"/>
      <protection locked="0"/>
    </xf>
    <xf numFmtId="0" fontId="64" fillId="79" borderId="103" xfId="21412" applyFont="1" applyFill="1" applyBorder="1" applyProtection="1">
      <alignment vertical="center"/>
      <protection locked="0"/>
    </xf>
    <xf numFmtId="0" fontId="115" fillId="0" borderId="103" xfId="21412" applyFont="1" applyBorder="1" applyAlignment="1" applyProtection="1">
      <alignment horizontal="left" vertical="center" wrapText="1"/>
      <protection locked="0"/>
    </xf>
    <xf numFmtId="164" fontId="115" fillId="0" borderId="104" xfId="948" applyNumberFormat="1" applyFont="1" applyFill="1" applyBorder="1" applyAlignment="1" applyProtection="1">
      <alignment horizontal="right" vertical="center"/>
      <protection locked="0"/>
    </xf>
    <xf numFmtId="0" fontId="114" fillId="80" borderId="103" xfId="21412" applyFont="1" applyFill="1" applyBorder="1" applyAlignment="1" applyProtection="1">
      <alignment vertical="top" wrapText="1"/>
      <protection locked="0"/>
    </xf>
    <xf numFmtId="164" fontId="115" fillId="80" borderId="104" xfId="948" applyNumberFormat="1" applyFont="1" applyFill="1" applyBorder="1" applyAlignment="1" applyProtection="1">
      <alignment horizontal="right" vertical="center"/>
    </xf>
    <xf numFmtId="164" fontId="64" fillId="79" borderId="103" xfId="948" applyNumberFormat="1" applyFont="1" applyFill="1" applyBorder="1" applyAlignment="1" applyProtection="1">
      <alignment horizontal="right" vertical="center"/>
      <protection locked="0"/>
    </xf>
    <xf numFmtId="0" fontId="115" fillId="70" borderId="103" xfId="21412" applyFont="1" applyFill="1" applyBorder="1" applyAlignment="1" applyProtection="1">
      <alignment vertical="center" wrapText="1"/>
      <protection locked="0"/>
    </xf>
    <xf numFmtId="0" fontId="115" fillId="70" borderId="103" xfId="21412" applyFont="1" applyFill="1" applyBorder="1" applyAlignment="1" applyProtection="1">
      <alignment horizontal="left" vertical="center" wrapText="1"/>
      <protection locked="0"/>
    </xf>
    <xf numFmtId="0" fontId="115" fillId="0" borderId="103" xfId="21412" applyFont="1" applyBorder="1" applyAlignment="1" applyProtection="1">
      <alignment vertical="center" wrapText="1"/>
      <protection locked="0"/>
    </xf>
    <xf numFmtId="0" fontId="115" fillId="3" borderId="103" xfId="21412" applyFont="1" applyFill="1" applyBorder="1" applyAlignment="1" applyProtection="1">
      <alignment horizontal="left" vertical="center" wrapText="1"/>
      <protection locked="0"/>
    </xf>
    <xf numFmtId="0" fontId="114" fillId="80" borderId="103" xfId="21412" applyFont="1" applyFill="1" applyBorder="1" applyAlignment="1" applyProtection="1">
      <alignment vertical="center" wrapText="1"/>
      <protection locked="0"/>
    </xf>
    <xf numFmtId="164" fontId="114" fillId="79" borderId="103" xfId="948" applyNumberFormat="1" applyFont="1" applyFill="1" applyBorder="1" applyAlignment="1" applyProtection="1">
      <alignment horizontal="right" vertical="center"/>
      <protection locked="0"/>
    </xf>
    <xf numFmtId="164" fontId="115" fillId="3" borderId="104" xfId="948" applyNumberFormat="1" applyFont="1" applyFill="1" applyBorder="1" applyAlignment="1" applyProtection="1">
      <alignment horizontal="right" vertical="center"/>
      <protection locked="0"/>
    </xf>
    <xf numFmtId="1" fontId="4" fillId="0" borderId="119" xfId="0" applyNumberFormat="1" applyFont="1" applyBorder="1" applyAlignment="1">
      <alignment horizontal="right" vertical="center" wrapText="1"/>
    </xf>
    <xf numFmtId="1" fontId="6" fillId="36" borderId="119" xfId="0" applyNumberFormat="1" applyFont="1" applyFill="1" applyBorder="1" applyAlignment="1">
      <alignment horizontal="right" vertical="center" wrapText="1"/>
    </xf>
    <xf numFmtId="1" fontId="111" fillId="0" borderId="119" xfId="0" applyNumberFormat="1" applyFont="1" applyBorder="1" applyAlignment="1">
      <alignment horizontal="right" vertical="center" wrapText="1"/>
    </xf>
    <xf numFmtId="1" fontId="6" fillId="36" borderId="119" xfId="0" applyNumberFormat="1" applyFont="1" applyFill="1" applyBorder="1" applyAlignment="1">
      <alignment horizontal="center" vertical="center" wrapText="1"/>
    </xf>
    <xf numFmtId="1" fontId="7" fillId="0" borderId="27" xfId="1" applyNumberFormat="1" applyFont="1" applyFill="1" applyBorder="1" applyAlignment="1" applyProtection="1">
      <alignment horizontal="right" vertical="center"/>
    </xf>
    <xf numFmtId="10" fontId="7" fillId="0" borderId="104" xfId="20961" applyNumberFormat="1" applyFont="1" applyFill="1" applyBorder="1" applyAlignment="1">
      <alignment horizontal="left" vertical="center" wrapText="1"/>
    </xf>
    <xf numFmtId="10" fontId="4" fillId="0" borderId="104" xfId="20961" applyNumberFormat="1" applyFont="1" applyFill="1" applyBorder="1" applyAlignment="1">
      <alignment horizontal="left" vertical="center" wrapText="1"/>
    </xf>
    <xf numFmtId="10" fontId="6" fillId="36" borderId="104" xfId="0" applyNumberFormat="1" applyFont="1" applyFill="1" applyBorder="1" applyAlignment="1">
      <alignment horizontal="left" vertical="center" wrapText="1"/>
    </xf>
    <xf numFmtId="10" fontId="111" fillId="0" borderId="104" xfId="20961" applyNumberFormat="1" applyFont="1" applyFill="1" applyBorder="1" applyAlignment="1">
      <alignment horizontal="left" vertical="center" wrapText="1"/>
    </xf>
    <xf numFmtId="10" fontId="6" fillId="36" borderId="104" xfId="20961" applyNumberFormat="1" applyFont="1" applyFill="1" applyBorder="1" applyAlignment="1">
      <alignment horizontal="left" vertical="center" wrapText="1"/>
    </xf>
    <xf numFmtId="10" fontId="6" fillId="36" borderId="104"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9" fillId="0" borderId="121" xfId="0" applyFont="1" applyBorder="1" applyAlignment="1">
      <alignment horizontal="right" vertical="center" wrapText="1"/>
    </xf>
    <xf numFmtId="0" fontId="7" fillId="0" borderId="104" xfId="0" applyFont="1" applyBorder="1" applyAlignment="1">
      <alignment vertical="center" wrapText="1"/>
    </xf>
    <xf numFmtId="0" fontId="4" fillId="0" borderId="104" xfId="0" applyFont="1" applyBorder="1" applyAlignment="1">
      <alignment vertical="center" wrapText="1"/>
    </xf>
    <xf numFmtId="0" fontId="4" fillId="0" borderId="104" xfId="0" applyFont="1" applyBorder="1" applyAlignment="1">
      <alignment horizontal="left" vertical="center" wrapText="1" indent="2"/>
    </xf>
    <xf numFmtId="3" fontId="23" fillId="36" borderId="105"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105" xfId="0" applyNumberFormat="1" applyFont="1" applyBorder="1" applyAlignment="1">
      <alignment vertical="center" wrapText="1"/>
    </xf>
    <xf numFmtId="3" fontId="23" fillId="0" borderId="24" xfId="0" applyNumberFormat="1" applyFont="1" applyBorder="1" applyAlignment="1">
      <alignment vertical="center" wrapText="1"/>
    </xf>
    <xf numFmtId="3" fontId="23" fillId="36" borderId="28" xfId="0" applyNumberFormat="1" applyFont="1" applyFill="1" applyBorder="1" applyAlignment="1">
      <alignment vertical="center" wrapText="1"/>
    </xf>
    <xf numFmtId="3" fontId="23" fillId="36" borderId="41" xfId="0" applyNumberFormat="1" applyFont="1" applyFill="1" applyBorder="1" applyAlignment="1">
      <alignment vertical="center" wrapText="1"/>
    </xf>
    <xf numFmtId="0" fontId="6" fillId="0" borderId="26" xfId="0" applyFont="1" applyBorder="1" applyAlignment="1">
      <alignment vertical="center" wrapText="1"/>
    </xf>
    <xf numFmtId="0" fontId="9" fillId="0" borderId="119" xfId="0" applyFont="1" applyBorder="1" applyAlignment="1">
      <alignment wrapText="1"/>
    </xf>
    <xf numFmtId="0" fontId="10" fillId="0" borderId="21" xfId="0" applyFont="1" applyBorder="1" applyAlignment="1">
      <alignment horizontal="center"/>
    </xf>
    <xf numFmtId="0" fontId="10" fillId="0" borderId="119" xfId="0" applyFont="1" applyBorder="1" applyAlignment="1">
      <alignment horizontal="center" vertical="center" wrapText="1"/>
    </xf>
    <xf numFmtId="14" fontId="7" fillId="0" borderId="0" xfId="0" applyNumberFormat="1" applyFont="1"/>
    <xf numFmtId="0" fontId="2" fillId="0" borderId="20" xfId="0" applyFont="1" applyBorder="1" applyAlignment="1">
      <alignment horizontal="left" vertical="center" wrapText="1" indent="1"/>
    </xf>
    <xf numFmtId="0" fontId="2" fillId="0" borderId="21" xfId="0" applyFont="1" applyBorder="1" applyAlignment="1">
      <alignment horizontal="left" vertical="center" wrapText="1" indent="1"/>
    </xf>
    <xf numFmtId="0" fontId="9" fillId="0" borderId="121" xfId="0" applyFont="1" applyBorder="1" applyAlignment="1">
      <alignment horizontal="center" vertical="center" wrapText="1"/>
    </xf>
    <xf numFmtId="0" fontId="15" fillId="0" borderId="104" xfId="0" applyFont="1" applyBorder="1" applyAlignment="1">
      <alignment horizontal="center" vertical="center" wrapText="1"/>
    </xf>
    <xf numFmtId="0" fontId="16" fillId="0" borderId="104" xfId="0" applyFont="1" applyBorder="1" applyAlignment="1">
      <alignment horizontal="left" vertical="center" wrapText="1"/>
    </xf>
    <xf numFmtId="193" fontId="7" fillId="0" borderId="104" xfId="0" applyNumberFormat="1" applyFont="1" applyBorder="1" applyAlignment="1" applyProtection="1">
      <alignment vertical="center" wrapText="1"/>
      <protection locked="0"/>
    </xf>
    <xf numFmtId="193" fontId="4" fillId="0" borderId="104" xfId="0" applyNumberFormat="1" applyFont="1" applyBorder="1" applyAlignment="1" applyProtection="1">
      <alignment vertical="center" wrapText="1"/>
      <protection locked="0"/>
    </xf>
    <xf numFmtId="193" fontId="4" fillId="0" borderId="119" xfId="0" applyNumberFormat="1" applyFont="1" applyBorder="1" applyAlignment="1" applyProtection="1">
      <alignment vertical="center" wrapText="1"/>
      <protection locked="0"/>
    </xf>
    <xf numFmtId="193" fontId="7" fillId="0" borderId="104" xfId="0" applyNumberFormat="1" applyFont="1" applyBorder="1" applyAlignment="1" applyProtection="1">
      <alignment horizontal="right" vertical="center" wrapText="1"/>
      <protection locked="0"/>
    </xf>
    <xf numFmtId="0" fontId="9" fillId="2" borderId="121" xfId="0" applyFont="1" applyFill="1" applyBorder="1" applyAlignment="1">
      <alignment horizontal="right" vertical="center"/>
    </xf>
    <xf numFmtId="0" fontId="9" fillId="2" borderId="104" xfId="0" applyFont="1" applyFill="1" applyBorder="1" applyAlignment="1">
      <alignment vertical="center"/>
    </xf>
    <xf numFmtId="193" fontId="9" fillId="2" borderId="104" xfId="0" applyNumberFormat="1" applyFont="1" applyFill="1" applyBorder="1" applyAlignment="1" applyProtection="1">
      <alignment vertical="center"/>
      <protection locked="0"/>
    </xf>
    <xf numFmtId="193" fontId="17" fillId="2" borderId="104" xfId="0" applyNumberFormat="1" applyFont="1" applyFill="1" applyBorder="1" applyAlignment="1" applyProtection="1">
      <alignment vertical="center"/>
      <protection locked="0"/>
    </xf>
    <xf numFmtId="193" fontId="17" fillId="2" borderId="119" xfId="0" applyNumberFormat="1" applyFont="1" applyFill="1" applyBorder="1" applyAlignment="1" applyProtection="1">
      <alignment vertical="center"/>
      <protection locked="0"/>
    </xf>
    <xf numFmtId="193" fontId="9" fillId="2" borderId="119" xfId="0" applyNumberFormat="1" applyFont="1" applyFill="1" applyBorder="1" applyAlignment="1" applyProtection="1">
      <alignment vertical="center"/>
      <protection locked="0"/>
    </xf>
    <xf numFmtId="0" fontId="15" fillId="0" borderId="121" xfId="0" applyFont="1" applyBorder="1" applyAlignment="1">
      <alignment horizontal="center" vertical="center" wrapText="1"/>
    </xf>
    <xf numFmtId="14" fontId="4" fillId="0" borderId="0" xfId="0" applyNumberFormat="1" applyFont="1"/>
    <xf numFmtId="10" fontId="4" fillId="0" borderId="104" xfId="20961" applyNumberFormat="1" applyFont="1" applyFill="1" applyBorder="1" applyAlignment="1" applyProtection="1">
      <alignment horizontal="right" vertical="center" wrapText="1"/>
      <protection locked="0"/>
    </xf>
    <xf numFmtId="10" fontId="4" fillId="0" borderId="104" xfId="20961" applyNumberFormat="1" applyFont="1" applyBorder="1" applyAlignment="1" applyProtection="1">
      <alignment vertical="center" wrapText="1"/>
      <protection locked="0"/>
    </xf>
    <xf numFmtId="10" fontId="4" fillId="0" borderId="119" xfId="20961" applyNumberFormat="1" applyFont="1" applyBorder="1" applyAlignment="1" applyProtection="1">
      <alignment vertical="center" wrapText="1"/>
      <protection locked="0"/>
    </xf>
    <xf numFmtId="0" fontId="4" fillId="3" borderId="58" xfId="0" applyFont="1" applyFill="1" applyBorder="1"/>
    <xf numFmtId="0" fontId="4" fillId="3" borderId="124" xfId="0" applyFont="1" applyFill="1" applyBorder="1" applyAlignment="1">
      <alignment wrapText="1"/>
    </xf>
    <xf numFmtId="0" fontId="4" fillId="3" borderId="125" xfId="0" applyFont="1" applyFill="1" applyBorder="1"/>
    <xf numFmtId="0" fontId="6" fillId="3" borderId="11" xfId="0" applyFont="1" applyFill="1" applyBorder="1" applyAlignment="1">
      <alignment horizontal="center" wrapText="1"/>
    </xf>
    <xf numFmtId="0" fontId="4" fillId="0" borderId="104" xfId="0" applyFont="1" applyBorder="1" applyAlignment="1">
      <alignment horizontal="center"/>
    </xf>
    <xf numFmtId="0" fontId="4" fillId="3" borderId="68"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97" xfId="0" applyFont="1" applyFill="1" applyBorder="1" applyAlignment="1">
      <alignment horizontal="center" vertical="center" wrapText="1"/>
    </xf>
    <xf numFmtId="0" fontId="4" fillId="0" borderId="121" xfId="0" applyFont="1" applyBorder="1"/>
    <xf numFmtId="0" fontId="4" fillId="0" borderId="104" xfId="0" applyFont="1" applyBorder="1" applyAlignment="1">
      <alignment wrapText="1"/>
    </xf>
    <xf numFmtId="164" fontId="4" fillId="0" borderId="104" xfId="7" applyNumberFormat="1" applyFont="1" applyBorder="1"/>
    <xf numFmtId="164" fontId="4" fillId="0" borderId="119" xfId="7" applyNumberFormat="1" applyFont="1" applyBorder="1"/>
    <xf numFmtId="0" fontId="14" fillId="0" borderId="104" xfId="0" applyFont="1" applyBorder="1" applyAlignment="1">
      <alignment horizontal="left" wrapText="1" indent="2"/>
    </xf>
    <xf numFmtId="169" fontId="28" fillId="37" borderId="104" xfId="20" applyBorder="1"/>
    <xf numFmtId="164" fontId="4" fillId="0" borderId="104" xfId="7" applyNumberFormat="1" applyFont="1" applyBorder="1" applyAlignment="1">
      <alignment vertical="center"/>
    </xf>
    <xf numFmtId="0" fontId="6" fillId="0" borderId="121" xfId="0" applyFont="1" applyBorder="1"/>
    <xf numFmtId="0" fontId="6" fillId="0" borderId="104" xfId="0" applyFont="1" applyBorder="1" applyAlignment="1">
      <alignment wrapText="1"/>
    </xf>
    <xf numFmtId="164" fontId="6" fillId="0" borderId="119" xfId="7" applyNumberFormat="1" applyFont="1" applyBorder="1"/>
    <xf numFmtId="0" fontId="3" fillId="3" borderId="68"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7" xfId="7" applyNumberFormat="1" applyFont="1" applyFill="1" applyBorder="1"/>
    <xf numFmtId="164" fontId="4" fillId="0" borderId="104" xfId="7" applyNumberFormat="1" applyFont="1" applyFill="1" applyBorder="1"/>
    <xf numFmtId="164" fontId="4" fillId="0" borderId="104" xfId="7" applyNumberFormat="1" applyFont="1" applyFill="1" applyBorder="1" applyAlignment="1">
      <alignment vertical="center"/>
    </xf>
    <xf numFmtId="0" fontId="14" fillId="0" borderId="104"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97" xfId="0" applyFont="1" applyFill="1" applyBorder="1"/>
    <xf numFmtId="0" fontId="6" fillId="0" borderId="25" xfId="0" applyFont="1" applyBorder="1"/>
    <xf numFmtId="0" fontId="6" fillId="0" borderId="26" xfId="0" applyFont="1" applyBorder="1" applyAlignment="1">
      <alignment wrapText="1"/>
    </xf>
    <xf numFmtId="169" fontId="28" fillId="37" borderId="122" xfId="20" applyBorder="1"/>
    <xf numFmtId="10" fontId="6" fillId="0" borderId="27" xfId="20961" applyNumberFormat="1" applyFont="1" applyBorder="1"/>
    <xf numFmtId="0" fontId="9" fillId="2" borderId="112" xfId="0" applyFont="1" applyFill="1" applyBorder="1" applyAlignment="1">
      <alignment horizontal="right" vertical="center"/>
    </xf>
    <xf numFmtId="0" fontId="9" fillId="2" borderId="99" xfId="0" applyFont="1" applyFill="1" applyBorder="1" applyAlignment="1">
      <alignment vertical="center"/>
    </xf>
    <xf numFmtId="193" fontId="9" fillId="2" borderId="99" xfId="0" applyNumberFormat="1" applyFont="1" applyFill="1" applyBorder="1" applyAlignment="1" applyProtection="1">
      <alignment vertical="center"/>
      <protection locked="0"/>
    </xf>
    <xf numFmtId="193" fontId="17" fillId="2" borderId="99" xfId="0" applyNumberFormat="1" applyFont="1" applyFill="1" applyBorder="1" applyAlignment="1" applyProtection="1">
      <alignment vertical="center"/>
      <protection locked="0"/>
    </xf>
    <xf numFmtId="193" fontId="17" fillId="2" borderId="113" xfId="0" applyNumberFormat="1" applyFont="1" applyFill="1" applyBorder="1" applyAlignment="1" applyProtection="1">
      <alignment vertical="center"/>
      <protection locked="0"/>
    </xf>
    <xf numFmtId="0" fontId="9" fillId="0" borderId="104" xfId="0" applyFont="1" applyBorder="1" applyAlignment="1">
      <alignment horizontal="left" vertical="center" wrapText="1"/>
    </xf>
    <xf numFmtId="0" fontId="6" fillId="3" borderId="0" xfId="0" applyFont="1" applyFill="1" applyAlignment="1">
      <alignment horizontal="center"/>
    </xf>
    <xf numFmtId="0" fontId="108" fillId="0" borderId="91" xfId="0" applyFont="1" applyBorder="1" applyAlignment="1">
      <alignment horizontal="left" vertical="center"/>
    </xf>
    <xf numFmtId="0" fontId="108" fillId="0" borderId="89" xfId="0" applyFont="1" applyBorder="1" applyAlignment="1">
      <alignment vertical="center" wrapText="1"/>
    </xf>
    <xf numFmtId="0" fontId="108" fillId="0" borderId="89" xfId="0" applyFont="1" applyBorder="1" applyAlignment="1">
      <alignment horizontal="left" vertical="center" wrapText="1"/>
    </xf>
    <xf numFmtId="0" fontId="118" fillId="0" borderId="0" xfId="11" applyFont="1"/>
    <xf numFmtId="0" fontId="119" fillId="0" borderId="0" xfId="0" applyFont="1"/>
    <xf numFmtId="0" fontId="120" fillId="0" borderId="0" xfId="11" applyFont="1"/>
    <xf numFmtId="14" fontId="119" fillId="0" borderId="0" xfId="0" applyNumberFormat="1" applyFont="1"/>
    <xf numFmtId="0" fontId="122" fillId="0" borderId="104" xfId="0" applyFont="1" applyBorder="1" applyAlignment="1">
      <alignment horizontal="center" vertical="center" wrapText="1"/>
    </xf>
    <xf numFmtId="49" fontId="123" fillId="3" borderId="104" xfId="5" applyNumberFormat="1" applyFont="1" applyFill="1" applyBorder="1" applyAlignment="1" applyProtection="1">
      <alignment horizontal="right" vertical="center"/>
      <protection locked="0"/>
    </xf>
    <xf numFmtId="0" fontId="123" fillId="3" borderId="104" xfId="13" applyFont="1" applyFill="1" applyBorder="1" applyAlignment="1" applyProtection="1">
      <alignment horizontal="left" vertical="center" wrapText="1"/>
      <protection locked="0"/>
    </xf>
    <xf numFmtId="0" fontId="122" fillId="0" borderId="104" xfId="0" applyFont="1" applyBorder="1"/>
    <xf numFmtId="0" fontId="123" fillId="0" borderId="104" xfId="13" applyFont="1" applyBorder="1" applyAlignment="1" applyProtection="1">
      <alignment horizontal="left" vertical="center" wrapText="1"/>
      <protection locked="0"/>
    </xf>
    <xf numFmtId="49" fontId="123" fillId="0" borderId="104" xfId="5" applyNumberFormat="1" applyFont="1" applyBorder="1" applyAlignment="1" applyProtection="1">
      <alignment horizontal="right" vertical="center"/>
      <protection locked="0"/>
    </xf>
    <xf numFmtId="49" fontId="124" fillId="0" borderId="104" xfId="5" applyNumberFormat="1" applyFont="1" applyBorder="1" applyAlignment="1" applyProtection="1">
      <alignment horizontal="right" vertical="center"/>
      <protection locked="0"/>
    </xf>
    <xf numFmtId="0" fontId="119" fillId="0" borderId="0" xfId="0" applyFont="1" applyAlignment="1">
      <alignment wrapText="1"/>
    </xf>
    <xf numFmtId="0" fontId="119" fillId="0" borderId="104" xfId="0" applyFont="1" applyBorder="1" applyAlignment="1">
      <alignment horizontal="center" vertical="center"/>
    </xf>
    <xf numFmtId="0" fontId="119" fillId="0" borderId="104" xfId="0" applyFont="1" applyBorder="1" applyAlignment="1">
      <alignment horizontal="center" vertical="center" wrapText="1"/>
    </xf>
    <xf numFmtId="49" fontId="123" fillId="3" borderId="104" xfId="5" applyNumberFormat="1" applyFont="1" applyFill="1" applyBorder="1" applyAlignment="1" applyProtection="1">
      <alignment horizontal="right" vertical="center" wrapText="1"/>
      <protection locked="0"/>
    </xf>
    <xf numFmtId="0" fontId="119" fillId="0" borderId="104" xfId="0" applyFont="1" applyBorder="1"/>
    <xf numFmtId="166" fontId="118" fillId="36" borderId="104" xfId="21413" applyFont="1" applyFill="1" applyBorder="1"/>
    <xf numFmtId="49" fontId="123" fillId="0" borderId="104" xfId="5" applyNumberFormat="1" applyFont="1" applyBorder="1" applyAlignment="1" applyProtection="1">
      <alignment horizontal="right" vertical="center" wrapText="1"/>
      <protection locked="0"/>
    </xf>
    <xf numFmtId="49" fontId="124" fillId="0" borderId="104" xfId="5" applyNumberFormat="1" applyFont="1" applyBorder="1" applyAlignment="1" applyProtection="1">
      <alignment horizontal="right" vertical="center" wrapText="1"/>
      <protection locked="0"/>
    </xf>
    <xf numFmtId="0" fontId="122" fillId="0" borderId="0" xfId="0" applyFont="1"/>
    <xf numFmtId="0" fontId="119" fillId="0" borderId="104" xfId="0" applyFont="1" applyBorder="1" applyAlignment="1">
      <alignment wrapText="1"/>
    </xf>
    <xf numFmtId="0" fontId="119" fillId="0" borderId="104" xfId="0" applyFont="1" applyBorder="1" applyAlignment="1">
      <alignment horizontal="left" indent="8"/>
    </xf>
    <xf numFmtId="0" fontId="118" fillId="0" borderId="104" xfId="0" applyFont="1" applyBorder="1" applyAlignment="1">
      <alignment horizontal="left" vertical="center" wrapText="1"/>
    </xf>
    <xf numFmtId="0" fontId="119" fillId="0" borderId="0" xfId="0" applyFont="1" applyAlignment="1">
      <alignment horizontal="left"/>
    </xf>
    <xf numFmtId="0" fontId="121" fillId="0" borderId="104" xfId="0" applyFont="1" applyBorder="1" applyAlignment="1">
      <alignment horizontal="left" indent="1"/>
    </xf>
    <xf numFmtId="0" fontId="121" fillId="0" borderId="104" xfId="0" applyFont="1" applyBorder="1" applyAlignment="1">
      <alignment horizontal="left" wrapText="1" indent="1"/>
    </xf>
    <xf numFmtId="0" fontId="118" fillId="0" borderId="104" xfId="0" applyFont="1" applyBorder="1" applyAlignment="1">
      <alignment horizontal="left" indent="1"/>
    </xf>
    <xf numFmtId="0" fontId="118" fillId="0" borderId="104" xfId="0" applyFont="1" applyBorder="1" applyAlignment="1">
      <alignment horizontal="left" wrapText="1" indent="2"/>
    </xf>
    <xf numFmtId="0" fontId="121" fillId="0" borderId="104" xfId="0" applyFont="1" applyBorder="1" applyAlignment="1">
      <alignment horizontal="left" vertical="center" indent="1"/>
    </xf>
    <xf numFmtId="0" fontId="119" fillId="82" borderId="104" xfId="0" applyFont="1" applyFill="1" applyBorder="1"/>
    <xf numFmtId="0" fontId="119" fillId="0" borderId="104" xfId="0" applyFont="1" applyBorder="1" applyAlignment="1">
      <alignment horizontal="left" wrapText="1"/>
    </xf>
    <xf numFmtId="0" fontId="119" fillId="0" borderId="104" xfId="0" applyFont="1" applyBorder="1" applyAlignment="1">
      <alignment horizontal="left" wrapText="1" indent="2"/>
    </xf>
    <xf numFmtId="0" fontId="122" fillId="0" borderId="7" xfId="0" applyFont="1" applyBorder="1"/>
    <xf numFmtId="0" fontId="122" fillId="82" borderId="104" xfId="0" applyFont="1" applyFill="1" applyBorder="1"/>
    <xf numFmtId="0" fontId="119" fillId="0" borderId="0" xfId="0" applyFont="1" applyAlignment="1">
      <alignment horizontal="center" vertical="center"/>
    </xf>
    <xf numFmtId="0" fontId="119" fillId="0" borderId="0" xfId="0" applyFont="1" applyAlignment="1">
      <alignment horizontal="center" vertical="center" wrapText="1"/>
    </xf>
    <xf numFmtId="0" fontId="119" fillId="0" borderId="7" xfId="0" applyFont="1" applyBorder="1" applyAlignment="1">
      <alignment wrapText="1"/>
    </xf>
    <xf numFmtId="0" fontId="119" fillId="0" borderId="104" xfId="0" applyFont="1" applyBorder="1" applyAlignment="1">
      <alignment horizontal="center"/>
    </xf>
    <xf numFmtId="0" fontId="119" fillId="0" borderId="104" xfId="0" applyFont="1" applyBorder="1" applyAlignment="1">
      <alignment horizontal="left" indent="1"/>
    </xf>
    <xf numFmtId="0" fontId="119" fillId="0" borderId="7" xfId="0" applyFont="1" applyBorder="1"/>
    <xf numFmtId="0" fontId="119" fillId="0" borderId="104" xfId="0" applyFont="1" applyBorder="1" applyAlignment="1">
      <alignment horizontal="left" indent="2"/>
    </xf>
    <xf numFmtId="49" fontId="119" fillId="0" borderId="104" xfId="0" applyNumberFormat="1" applyFont="1" applyBorder="1" applyAlignment="1">
      <alignment horizontal="left" indent="3"/>
    </xf>
    <xf numFmtId="49" fontId="119" fillId="0" borderId="104" xfId="0" applyNumberFormat="1" applyFont="1" applyBorder="1" applyAlignment="1">
      <alignment horizontal="left" indent="1"/>
    </xf>
    <xf numFmtId="49" fontId="119" fillId="0" borderId="104" xfId="0" applyNumberFormat="1" applyFont="1" applyBorder="1" applyAlignment="1">
      <alignment horizontal="left" wrapText="1" indent="2"/>
    </xf>
    <xf numFmtId="49" fontId="119" fillId="0" borderId="104" xfId="0" applyNumberFormat="1" applyFont="1" applyBorder="1" applyAlignment="1">
      <alignment horizontal="left" vertical="top" wrapText="1" indent="2"/>
    </xf>
    <xf numFmtId="49" fontId="119" fillId="0" borderId="104" xfId="0" applyNumberFormat="1" applyFont="1" applyBorder="1" applyAlignment="1">
      <alignment horizontal="left" wrapText="1" indent="3"/>
    </xf>
    <xf numFmtId="0" fontId="119" fillId="0" borderId="104" xfId="0" applyFont="1" applyBorder="1" applyAlignment="1">
      <alignment horizontal="left" wrapText="1" indent="1"/>
    </xf>
    <xf numFmtId="0" fontId="121" fillId="0" borderId="135" xfId="0" applyFont="1" applyBorder="1" applyAlignment="1">
      <alignment horizontal="left" vertical="center" wrapText="1"/>
    </xf>
    <xf numFmtId="0" fontId="119" fillId="0" borderId="99" xfId="0" applyFont="1" applyBorder="1" applyAlignment="1">
      <alignment horizontal="center" vertical="center" wrapText="1"/>
    </xf>
    <xf numFmtId="0" fontId="119" fillId="0" borderId="7" xfId="0" applyFont="1" applyBorder="1" applyAlignment="1">
      <alignment horizontal="center" vertical="center" wrapText="1"/>
    </xf>
    <xf numFmtId="0" fontId="121" fillId="0" borderId="104" xfId="0" applyFont="1" applyBorder="1" applyAlignment="1">
      <alignment horizontal="left" vertical="center" wrapText="1"/>
    </xf>
    <xf numFmtId="0" fontId="127" fillId="0" borderId="0" xfId="0" applyFont="1"/>
    <xf numFmtId="0" fontId="127" fillId="0" borderId="0" xfId="0" applyFont="1" applyAlignment="1">
      <alignment horizontal="center" vertical="center"/>
    </xf>
    <xf numFmtId="49" fontId="108" fillId="0" borderId="104" xfId="0" applyNumberFormat="1" applyFont="1" applyBorder="1" applyAlignment="1">
      <alignment horizontal="right" vertical="center"/>
    </xf>
    <xf numFmtId="0" fontId="108" fillId="3" borderId="104" xfId="5" applyFont="1" applyFill="1" applyBorder="1" applyAlignment="1" applyProtection="1">
      <alignment horizontal="right" vertical="center"/>
      <protection locked="0"/>
    </xf>
    <xf numFmtId="0" fontId="108" fillId="0" borderId="104" xfId="0" applyFont="1" applyBorder="1" applyAlignment="1">
      <alignment vertical="center" wrapText="1"/>
    </xf>
    <xf numFmtId="0" fontId="108" fillId="81" borderId="104" xfId="0" applyFont="1" applyFill="1" applyBorder="1" applyAlignment="1">
      <alignment horizontal="left" vertical="center" wrapText="1"/>
    </xf>
    <xf numFmtId="0" fontId="128" fillId="0" borderId="104" xfId="0" applyFont="1" applyBorder="1" applyAlignment="1">
      <alignment horizontal="left" vertical="center" wrapText="1"/>
    </xf>
    <xf numFmtId="0" fontId="108" fillId="0" borderId="104" xfId="0" applyFont="1" applyBorder="1" applyAlignment="1">
      <alignment vertical="center"/>
    </xf>
    <xf numFmtId="0" fontId="128" fillId="0" borderId="104" xfId="0" applyFont="1" applyBorder="1" applyAlignment="1">
      <alignment vertical="center" wrapText="1"/>
    </xf>
    <xf numFmtId="2" fontId="108" fillId="3" borderId="104" xfId="5" applyNumberFormat="1" applyFont="1" applyFill="1" applyBorder="1" applyAlignment="1" applyProtection="1">
      <alignment horizontal="right" vertical="center"/>
      <protection locked="0"/>
    </xf>
    <xf numFmtId="0" fontId="108" fillId="0" borderId="104" xfId="0" applyFont="1" applyBorder="1" applyAlignment="1">
      <alignment horizontal="left" vertical="center" wrapText="1"/>
    </xf>
    <xf numFmtId="0" fontId="108" fillId="0" borderId="104" xfId="0" applyFont="1" applyBorder="1" applyAlignment="1">
      <alignment horizontal="right" vertical="center"/>
    </xf>
    <xf numFmtId="0" fontId="129" fillId="0" borderId="0" xfId="0" applyFont="1"/>
    <xf numFmtId="0" fontId="108" fillId="0" borderId="104" xfId="12672" applyFont="1" applyBorder="1" applyAlignment="1">
      <alignment horizontal="left" vertical="center" wrapText="1"/>
    </xf>
    <xf numFmtId="0" fontId="108" fillId="0" borderId="99" xfId="0" applyFont="1" applyBorder="1" applyAlignment="1">
      <alignment horizontal="left" vertical="top" wrapText="1"/>
    </xf>
    <xf numFmtId="0" fontId="130" fillId="0" borderId="104" xfId="0" applyFont="1" applyBorder="1"/>
    <xf numFmtId="0" fontId="128" fillId="0" borderId="104" xfId="0" applyFont="1" applyBorder="1" applyAlignment="1">
      <alignment horizontal="left" vertical="top" wrapText="1"/>
    </xf>
    <xf numFmtId="0" fontId="128" fillId="0" borderId="104" xfId="0" applyFont="1" applyBorder="1"/>
    <xf numFmtId="0" fontId="128" fillId="0" borderId="104" xfId="0" applyFont="1" applyBorder="1" applyAlignment="1">
      <alignment horizontal="left" wrapText="1" indent="2"/>
    </xf>
    <xf numFmtId="0" fontId="108" fillId="0" borderId="104" xfId="12672" applyFont="1" applyBorder="1" applyAlignment="1">
      <alignment horizontal="left" vertical="center" wrapText="1" indent="2"/>
    </xf>
    <xf numFmtId="0" fontId="128" fillId="0" borderId="104" xfId="0" applyFont="1" applyBorder="1" applyAlignment="1">
      <alignment horizontal="left" vertical="top" wrapText="1" indent="2"/>
    </xf>
    <xf numFmtId="0" fontId="130" fillId="0" borderId="7" xfId="0" applyFont="1" applyBorder="1"/>
    <xf numFmtId="0" fontId="128" fillId="0" borderId="104" xfId="0" applyFont="1" applyBorder="1" applyAlignment="1">
      <alignment horizontal="left" indent="1"/>
    </xf>
    <xf numFmtId="0" fontId="128" fillId="0" borderId="104" xfId="0" applyFont="1" applyBorder="1" applyAlignment="1">
      <alignment horizontal="left" indent="2"/>
    </xf>
    <xf numFmtId="49" fontId="128" fillId="0" borderId="104" xfId="0" applyNumberFormat="1" applyFont="1" applyBorder="1" applyAlignment="1">
      <alignment horizontal="left" indent="3"/>
    </xf>
    <xf numFmtId="49" fontId="128" fillId="0" borderId="104" xfId="0" applyNumberFormat="1" applyFont="1" applyBorder="1" applyAlignment="1">
      <alignment horizontal="left" vertical="center" indent="1"/>
    </xf>
    <xf numFmtId="49" fontId="128" fillId="0" borderId="104" xfId="0" applyNumberFormat="1" applyFont="1" applyBorder="1" applyAlignment="1">
      <alignment horizontal="left" vertical="top" wrapText="1" indent="2"/>
    </xf>
    <xf numFmtId="49" fontId="128" fillId="0" borderId="104" xfId="0" applyNumberFormat="1" applyFont="1" applyBorder="1" applyAlignment="1">
      <alignment horizontal="left" vertical="top" wrapText="1"/>
    </xf>
    <xf numFmtId="49" fontId="128" fillId="0" borderId="104" xfId="0" applyNumberFormat="1" applyFont="1" applyBorder="1" applyAlignment="1">
      <alignment horizontal="left" wrapText="1" indent="3"/>
    </xf>
    <xf numFmtId="49" fontId="128" fillId="0" borderId="104" xfId="0" applyNumberFormat="1" applyFont="1" applyBorder="1" applyAlignment="1">
      <alignment horizontal="left" wrapText="1" indent="2"/>
    </xf>
    <xf numFmtId="49" fontId="128" fillId="0" borderId="104" xfId="0" applyNumberFormat="1" applyFont="1" applyBorder="1" applyAlignment="1">
      <alignment vertical="top" wrapText="1"/>
    </xf>
    <xf numFmtId="0" fontId="11" fillId="0" borderId="104" xfId="17" applyFill="1" applyBorder="1" applyAlignment="1" applyProtection="1">
      <alignment wrapText="1"/>
    </xf>
    <xf numFmtId="49" fontId="128" fillId="0" borderId="104" xfId="0" applyNumberFormat="1" applyFont="1" applyBorder="1" applyAlignment="1">
      <alignment horizontal="left" vertical="center" wrapText="1" indent="3"/>
    </xf>
    <xf numFmtId="49" fontId="119" fillId="0" borderId="104" xfId="0" applyNumberFormat="1" applyFont="1" applyBorder="1" applyAlignment="1">
      <alignment horizontal="left" wrapText="1" indent="1"/>
    </xf>
    <xf numFmtId="0" fontId="128" fillId="0" borderId="104" xfId="0" applyFont="1" applyBorder="1" applyAlignment="1">
      <alignment horizontal="left" vertical="center" wrapText="1" indent="2"/>
    </xf>
    <xf numFmtId="0" fontId="119" fillId="0" borderId="0" xfId="0" applyFont="1" applyAlignment="1">
      <alignment horizontal="left" indent="1"/>
    </xf>
    <xf numFmtId="0" fontId="119" fillId="0" borderId="0" xfId="0" applyFont="1" applyAlignment="1">
      <alignment horizontal="left" indent="2"/>
    </xf>
    <xf numFmtId="49" fontId="119" fillId="0" borderId="0" xfId="0" applyNumberFormat="1" applyFont="1" applyAlignment="1">
      <alignment horizontal="left" indent="3"/>
    </xf>
    <xf numFmtId="49" fontId="119" fillId="0" borderId="0" xfId="0" applyNumberFormat="1" applyFont="1" applyAlignment="1">
      <alignment horizontal="left" indent="1"/>
    </xf>
    <xf numFmtId="49" fontId="119" fillId="0" borderId="0" xfId="0" applyNumberFormat="1" applyFont="1" applyAlignment="1">
      <alignment horizontal="left" wrapText="1" indent="2"/>
    </xf>
    <xf numFmtId="49" fontId="119" fillId="0" borderId="0" xfId="0" applyNumberFormat="1" applyFont="1" applyAlignment="1">
      <alignment horizontal="left" wrapText="1" indent="3"/>
    </xf>
    <xf numFmtId="0" fontId="119" fillId="0" borderId="0" xfId="0" applyFont="1" applyAlignment="1">
      <alignment horizontal="left" wrapText="1" indent="1"/>
    </xf>
    <xf numFmtId="49" fontId="107" fillId="0" borderId="104" xfId="0" applyNumberFormat="1" applyFont="1" applyBorder="1" applyAlignment="1">
      <alignment horizontal="right" vertical="center"/>
    </xf>
    <xf numFmtId="0" fontId="108" fillId="0" borderId="103" xfId="0" applyFont="1" applyBorder="1" applyAlignment="1">
      <alignment horizontal="left" vertical="center" wrapText="1"/>
    </xf>
    <xf numFmtId="0" fontId="119" fillId="0" borderId="0" xfId="0" applyFont="1" applyAlignment="1">
      <alignment horizontal="left" vertical="top" wrapText="1"/>
    </xf>
    <xf numFmtId="0" fontId="125" fillId="0" borderId="104" xfId="13" applyFont="1" applyBorder="1" applyAlignment="1" applyProtection="1">
      <alignment horizontal="left" vertical="center" wrapText="1"/>
      <protection locked="0"/>
    </xf>
    <xf numFmtId="49" fontId="119" fillId="0" borderId="104" xfId="0" applyNumberFormat="1" applyFont="1" applyBorder="1" applyAlignment="1">
      <alignment horizontal="center" vertical="center" wrapText="1"/>
    </xf>
    <xf numFmtId="9" fontId="9" fillId="2" borderId="104" xfId="20961" applyFont="1" applyFill="1" applyBorder="1" applyAlignment="1" applyProtection="1">
      <alignment vertical="center"/>
      <protection locked="0"/>
    </xf>
    <xf numFmtId="9" fontId="17" fillId="2" borderId="104" xfId="20961" applyFont="1" applyFill="1" applyBorder="1" applyAlignment="1" applyProtection="1">
      <alignment vertical="center"/>
      <protection locked="0"/>
    </xf>
    <xf numFmtId="9" fontId="17" fillId="2" borderId="119" xfId="20961" applyFont="1" applyFill="1" applyBorder="1" applyAlignment="1" applyProtection="1">
      <alignment vertical="center"/>
      <protection locked="0"/>
    </xf>
    <xf numFmtId="9" fontId="9" fillId="2" borderId="119" xfId="20961" applyFont="1" applyFill="1" applyBorder="1" applyAlignment="1" applyProtection="1">
      <alignment vertical="center"/>
      <protection locked="0"/>
    </xf>
    <xf numFmtId="9" fontId="9" fillId="2" borderId="26" xfId="2096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193" fontId="20" fillId="0" borderId="104" xfId="0" applyNumberFormat="1" applyFont="1" applyBorder="1" applyAlignment="1" applyProtection="1">
      <alignment horizontal="right"/>
      <protection locked="0"/>
    </xf>
    <xf numFmtId="193" fontId="9" fillId="36" borderId="104" xfId="7" applyNumberFormat="1" applyFont="1" applyFill="1" applyBorder="1" applyAlignment="1" applyProtection="1">
      <alignment horizontal="right"/>
    </xf>
    <xf numFmtId="193" fontId="20" fillId="36" borderId="104" xfId="0" applyNumberFormat="1" applyFont="1" applyFill="1" applyBorder="1" applyAlignment="1">
      <alignment horizontal="right"/>
    </xf>
    <xf numFmtId="193" fontId="9" fillId="0" borderId="104" xfId="7" applyNumberFormat="1" applyFont="1" applyFill="1" applyBorder="1" applyAlignment="1" applyProtection="1">
      <alignment horizontal="right"/>
    </xf>
    <xf numFmtId="193" fontId="21" fillId="0" borderId="104" xfId="0" applyNumberFormat="1" applyFont="1" applyBorder="1" applyAlignment="1">
      <alignment horizontal="center"/>
    </xf>
    <xf numFmtId="193" fontId="20" fillId="0" borderId="104" xfId="0" applyNumberFormat="1" applyFont="1" applyBorder="1" applyAlignment="1" applyProtection="1">
      <alignment horizontal="left" indent="1"/>
      <protection locked="0"/>
    </xf>
    <xf numFmtId="193" fontId="9" fillId="36" borderId="104" xfId="7" applyNumberFormat="1" applyFont="1" applyFill="1" applyBorder="1" applyAlignment="1" applyProtection="1"/>
    <xf numFmtId="193" fontId="20" fillId="0" borderId="104" xfId="0" applyNumberFormat="1" applyFont="1" applyBorder="1" applyAlignment="1" applyProtection="1">
      <alignment horizontal="right" vertical="center"/>
      <protection locked="0"/>
    </xf>
    <xf numFmtId="0" fontId="9" fillId="0" borderId="121" xfId="0" applyFont="1" applyBorder="1" applyAlignment="1">
      <alignment vertical="center"/>
    </xf>
    <xf numFmtId="0" fontId="13" fillId="0" borderId="105" xfId="0" applyFont="1" applyBorder="1" applyAlignment="1">
      <alignment wrapText="1"/>
    </xf>
    <xf numFmtId="0" fontId="4" fillId="0" borderId="119" xfId="0" applyFont="1" applyBorder="1"/>
    <xf numFmtId="0" fontId="10" fillId="0" borderId="105" xfId="0" applyFont="1" applyBorder="1" applyAlignment="1">
      <alignment horizontal="center" vertical="center" wrapText="1"/>
    </xf>
    <xf numFmtId="0" fontId="9" fillId="0" borderId="105" xfId="0" applyFont="1" applyBorder="1" applyAlignment="1">
      <alignment wrapText="1"/>
    </xf>
    <xf numFmtId="0" fontId="9" fillId="0" borderId="119" xfId="0" applyFont="1" applyBorder="1"/>
    <xf numFmtId="10" fontId="4" fillId="0" borderId="24" xfId="20961" applyNumberFormat="1" applyFont="1" applyBorder="1" applyAlignment="1"/>
    <xf numFmtId="0" fontId="4" fillId="0" borderId="24" xfId="0" applyFont="1" applyBorder="1"/>
    <xf numFmtId="10" fontId="4" fillId="0" borderId="119" xfId="20961" applyNumberFormat="1" applyFont="1" applyBorder="1" applyAlignment="1"/>
    <xf numFmtId="0" fontId="9" fillId="0" borderId="112" xfId="0" applyFont="1" applyBorder="1" applyAlignment="1">
      <alignment vertical="center"/>
    </xf>
    <xf numFmtId="0" fontId="13" fillId="0" borderId="100" xfId="0" applyFont="1" applyBorder="1" applyAlignment="1">
      <alignment wrapText="1"/>
    </xf>
    <xf numFmtId="10" fontId="4" fillId="0" borderId="113" xfId="20961" applyNumberFormat="1" applyFont="1" applyBorder="1" applyAlignment="1"/>
    <xf numFmtId="0" fontId="4" fillId="0" borderId="27" xfId="0" applyFont="1" applyBorder="1"/>
    <xf numFmtId="0" fontId="25" fillId="0" borderId="121" xfId="0" applyFont="1" applyBorder="1" applyAlignment="1">
      <alignment horizontal="center"/>
    </xf>
    <xf numFmtId="0" fontId="25" fillId="0" borderId="139" xfId="0" applyFont="1" applyBorder="1" applyAlignment="1">
      <alignment wrapText="1"/>
    </xf>
    <xf numFmtId="193" fontId="25" fillId="0" borderId="140" xfId="0" applyNumberFormat="1" applyFont="1" applyBorder="1" applyAlignment="1">
      <alignment vertical="center"/>
    </xf>
    <xf numFmtId="167" fontId="25" fillId="0" borderId="141" xfId="0" applyNumberFormat="1" applyFont="1" applyBorder="1" applyAlignment="1">
      <alignment horizontal="center"/>
    </xf>
    <xf numFmtId="167" fontId="18" fillId="77" borderId="142" xfId="0" applyNumberFormat="1" applyFont="1" applyFill="1" applyBorder="1" applyAlignment="1">
      <alignment horizontal="center"/>
    </xf>
    <xf numFmtId="193" fontId="132" fillId="0" borderId="14" xfId="0" applyNumberFormat="1" applyFont="1" applyBorder="1" applyAlignment="1">
      <alignment vertical="center"/>
    </xf>
    <xf numFmtId="0" fontId="19" fillId="0" borderId="143" xfId="0" applyFont="1" applyBorder="1" applyAlignment="1">
      <alignment horizontal="left" wrapText="1" indent="5"/>
    </xf>
    <xf numFmtId="43" fontId="115" fillId="80" borderId="104" xfId="948" applyFont="1" applyFill="1" applyBorder="1" applyAlignment="1" applyProtection="1">
      <alignment horizontal="right" vertical="center"/>
    </xf>
    <xf numFmtId="43" fontId="119" fillId="0" borderId="104" xfId="7" applyFont="1" applyBorder="1"/>
    <xf numFmtId="43" fontId="122" fillId="0" borderId="104" xfId="7" applyFont="1" applyBorder="1"/>
    <xf numFmtId="43" fontId="119" fillId="0" borderId="104" xfId="7" applyFont="1" applyBorder="1" applyAlignment="1">
      <alignment horizontal="left" indent="1"/>
    </xf>
    <xf numFmtId="43" fontId="119" fillId="0" borderId="104" xfId="7" applyFont="1" applyBorder="1" applyAlignment="1">
      <alignment horizontal="center" vertical="center" wrapText="1"/>
    </xf>
    <xf numFmtId="43" fontId="119" fillId="0" borderId="104" xfId="7" applyFont="1" applyFill="1" applyBorder="1" applyAlignment="1">
      <alignment horizontal="center" vertical="center" wrapText="1"/>
    </xf>
    <xf numFmtId="43" fontId="119" fillId="0" borderId="0" xfId="7" applyFont="1" applyAlignment="1">
      <alignment wrapText="1"/>
    </xf>
    <xf numFmtId="43" fontId="119" fillId="0" borderId="7" xfId="7" applyFont="1" applyBorder="1" applyAlignment="1">
      <alignment horizontal="center" vertical="center" wrapText="1"/>
    </xf>
    <xf numFmtId="43" fontId="119" fillId="0" borderId="99" xfId="7" applyFont="1" applyFill="1" applyBorder="1" applyAlignment="1">
      <alignment horizontal="center" vertical="center" wrapText="1"/>
    </xf>
    <xf numFmtId="43" fontId="119" fillId="83" borderId="104" xfId="7" applyFont="1" applyFill="1" applyBorder="1"/>
    <xf numFmtId="43" fontId="122" fillId="0" borderId="7" xfId="7" applyFont="1" applyBorder="1"/>
    <xf numFmtId="43" fontId="119" fillId="0" borderId="104" xfId="7" applyFont="1" applyBorder="1" applyAlignment="1">
      <alignment horizontal="left" indent="2"/>
    </xf>
    <xf numFmtId="43" fontId="119" fillId="0" borderId="104" xfId="7" applyFont="1" applyFill="1" applyBorder="1" applyAlignment="1">
      <alignment horizontal="left" indent="3"/>
    </xf>
    <xf numFmtId="43" fontId="119" fillId="0" borderId="104" xfId="7" applyFont="1" applyFill="1" applyBorder="1" applyAlignment="1">
      <alignment horizontal="left" indent="1"/>
    </xf>
    <xf numFmtId="43" fontId="119" fillId="84" borderId="104" xfId="7" applyFont="1" applyFill="1" applyBorder="1"/>
    <xf numFmtId="43" fontId="119" fillId="0" borderId="104" xfId="7" applyFont="1" applyFill="1" applyBorder="1" applyAlignment="1">
      <alignment horizontal="left" vertical="top" wrapText="1" indent="2"/>
    </xf>
    <xf numFmtId="43" fontId="119" fillId="0" borderId="104" xfId="7" applyFont="1" applyFill="1" applyBorder="1"/>
    <xf numFmtId="43" fontId="119" fillId="0" borderId="104" xfId="7" applyFont="1" applyFill="1" applyBorder="1" applyAlignment="1">
      <alignment horizontal="left" wrapText="1" indent="3"/>
    </xf>
    <xf numFmtId="43" fontId="119" fillId="0" borderId="104" xfId="7" applyFont="1" applyFill="1" applyBorder="1" applyAlignment="1">
      <alignment horizontal="left" wrapText="1" indent="2"/>
    </xf>
    <xf numFmtId="43" fontId="119" fillId="0" borderId="104" xfId="7" applyFont="1" applyFill="1" applyBorder="1" applyAlignment="1">
      <alignment horizontal="left" wrapText="1" indent="1"/>
    </xf>
    <xf numFmtId="0" fontId="119" fillId="0" borderId="131" xfId="0" applyFont="1" applyBorder="1"/>
    <xf numFmtId="164" fontId="119" fillId="0" borderId="104" xfId="7" applyNumberFormat="1" applyFont="1" applyBorder="1"/>
    <xf numFmtId="164" fontId="122" fillId="0" borderId="104" xfId="7" applyNumberFormat="1" applyFont="1" applyBorder="1"/>
    <xf numFmtId="0" fontId="106" fillId="0" borderId="71" xfId="0" applyFont="1" applyBorder="1" applyAlignment="1">
      <alignment horizontal="left" vertical="center" wrapText="1"/>
    </xf>
    <xf numFmtId="0" fontId="106" fillId="0" borderId="70" xfId="0" applyFont="1" applyBorder="1" applyAlignment="1">
      <alignment horizontal="lef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32" xfId="0" applyFont="1" applyBorder="1" applyAlignment="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xf>
    <xf numFmtId="0" fontId="13" fillId="0" borderId="104" xfId="0" applyFont="1" applyBorder="1" applyAlignment="1">
      <alignment wrapText="1"/>
    </xf>
    <xf numFmtId="0" fontId="4" fillId="0" borderId="119" xfId="0" applyFont="1" applyBorder="1"/>
    <xf numFmtId="0" fontId="10" fillId="0" borderId="105"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105" xfId="0" applyFont="1" applyBorder="1" applyAlignment="1">
      <alignment horizontal="center"/>
    </xf>
    <xf numFmtId="0" fontId="4" fillId="0" borderId="24" xfId="0" applyFont="1" applyBorder="1" applyAlignment="1">
      <alignment horizontal="center"/>
    </xf>
    <xf numFmtId="0" fontId="6" fillId="36" borderId="123"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0" xfId="0" applyFont="1" applyFill="1" applyBorder="1" applyAlignment="1">
      <alignment horizontal="center" vertical="center" wrapText="1"/>
    </xf>
    <xf numFmtId="0" fontId="6" fillId="36" borderId="103" xfId="0" applyFont="1" applyFill="1" applyBorder="1" applyAlignment="1">
      <alignment horizontal="center" vertical="center" wrapText="1"/>
    </xf>
    <xf numFmtId="0" fontId="103" fillId="3" borderId="72" xfId="13" applyFont="1" applyFill="1" applyBorder="1" applyAlignment="1" applyProtection="1">
      <alignment horizontal="center" vertical="center" wrapText="1"/>
      <protection locked="0"/>
    </xf>
    <xf numFmtId="0" fontId="103"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95" xfId="1" applyNumberFormat="1" applyFont="1" applyFill="1" applyBorder="1" applyAlignment="1" applyProtection="1">
      <alignment horizontal="center" vertical="center" wrapText="1"/>
      <protection locked="0"/>
    </xf>
    <xf numFmtId="164" fontId="15" fillId="0" borderId="96" xfId="1" applyNumberFormat="1" applyFont="1" applyFill="1" applyBorder="1" applyAlignment="1" applyProtection="1">
      <alignment horizontal="center" vertical="center" wrapText="1"/>
      <protection locked="0"/>
    </xf>
    <xf numFmtId="0" fontId="4" fillId="0" borderId="72"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66"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111" xfId="0" applyFont="1" applyBorder="1" applyAlignment="1">
      <alignment horizontal="center" vertical="center" wrapText="1"/>
    </xf>
    <xf numFmtId="0" fontId="14" fillId="0" borderId="58" xfId="0" applyFont="1" applyBorder="1" applyAlignment="1">
      <alignment horizontal="left" vertical="center"/>
    </xf>
    <xf numFmtId="0" fontId="14" fillId="0" borderId="59" xfId="0" applyFont="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19" xfId="0" applyFont="1" applyBorder="1" applyAlignment="1">
      <alignment horizontal="center" vertical="center" wrapText="1"/>
    </xf>
    <xf numFmtId="0" fontId="121" fillId="0" borderId="126" xfId="0" applyFont="1" applyBorder="1" applyAlignment="1">
      <alignment horizontal="left" vertical="center" wrapText="1"/>
    </xf>
    <xf numFmtId="0" fontId="121" fillId="0" borderId="127" xfId="0" applyFont="1" applyBorder="1" applyAlignment="1">
      <alignment horizontal="left" vertical="center" wrapText="1"/>
    </xf>
    <xf numFmtId="0" fontId="121" fillId="0" borderId="129" xfId="0" applyFont="1" applyBorder="1" applyAlignment="1">
      <alignment horizontal="left" vertical="center" wrapText="1"/>
    </xf>
    <xf numFmtId="0" fontId="121" fillId="0" borderId="130" xfId="0" applyFont="1" applyBorder="1" applyAlignment="1">
      <alignment horizontal="left" vertical="center" wrapText="1"/>
    </xf>
    <xf numFmtId="0" fontId="121" fillId="0" borderId="132" xfId="0" applyFont="1" applyBorder="1" applyAlignment="1">
      <alignment horizontal="left" vertical="center" wrapText="1"/>
    </xf>
    <xf numFmtId="0" fontId="121" fillId="0" borderId="133" xfId="0" applyFont="1" applyBorder="1" applyAlignment="1">
      <alignment horizontal="left" vertical="center" wrapText="1"/>
    </xf>
    <xf numFmtId="0" fontId="122" fillId="0" borderId="100" xfId="0" applyFont="1" applyBorder="1" applyAlignment="1">
      <alignment horizontal="center" vertical="center" wrapText="1"/>
    </xf>
    <xf numFmtId="0" fontId="122" fillId="0" borderId="118" xfId="0" applyFont="1" applyBorder="1" applyAlignment="1">
      <alignment horizontal="center" vertical="center" wrapText="1"/>
    </xf>
    <xf numFmtId="0" fontId="122" fillId="0" borderId="128" xfId="0" applyFont="1" applyBorder="1" applyAlignment="1">
      <alignment horizontal="center" vertical="center" wrapText="1"/>
    </xf>
    <xf numFmtId="0" fontId="122" fillId="0" borderId="57" xfId="0" applyFont="1" applyBorder="1" applyAlignment="1">
      <alignment horizontal="center" vertical="center" wrapText="1"/>
    </xf>
    <xf numFmtId="0" fontId="122" fillId="0" borderId="131" xfId="0" applyFont="1" applyBorder="1" applyAlignment="1">
      <alignment horizontal="center" vertical="center" wrapText="1"/>
    </xf>
    <xf numFmtId="0" fontId="122" fillId="0" borderId="11" xfId="0" applyFont="1" applyBorder="1" applyAlignment="1">
      <alignment horizontal="center" vertical="center" wrapText="1"/>
    </xf>
    <xf numFmtId="0" fontId="119" fillId="0" borderId="99"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04" xfId="0" applyFont="1" applyBorder="1" applyAlignment="1">
      <alignment horizontal="center" vertical="center" wrapText="1"/>
    </xf>
    <xf numFmtId="0" fontId="126" fillId="0" borderId="104" xfId="0" applyFont="1" applyBorder="1" applyAlignment="1">
      <alignment horizontal="center" vertical="center"/>
    </xf>
    <xf numFmtId="0" fontId="126" fillId="0" borderId="100" xfId="0" applyFont="1" applyBorder="1" applyAlignment="1">
      <alignment horizontal="center" vertical="center"/>
    </xf>
    <xf numFmtId="0" fontId="126" fillId="0" borderId="128" xfId="0" applyFont="1" applyBorder="1" applyAlignment="1">
      <alignment horizontal="center" vertical="center"/>
    </xf>
    <xf numFmtId="0" fontId="126" fillId="0" borderId="57" xfId="0" applyFont="1" applyBorder="1" applyAlignment="1">
      <alignment horizontal="center" vertical="center"/>
    </xf>
    <xf numFmtId="0" fontId="126" fillId="0" borderId="11" xfId="0" applyFont="1" applyBorder="1" applyAlignment="1">
      <alignment horizontal="center" vertical="center"/>
    </xf>
    <xf numFmtId="0" fontId="122" fillId="0" borderId="104" xfId="0" applyFont="1" applyBorder="1" applyAlignment="1">
      <alignment horizontal="center" vertical="center" wrapText="1"/>
    </xf>
    <xf numFmtId="0" fontId="122" fillId="0" borderId="134" xfId="0" applyFont="1" applyBorder="1" applyAlignment="1">
      <alignment horizontal="center" vertical="center" wrapText="1"/>
    </xf>
    <xf numFmtId="0" fontId="122" fillId="0" borderId="135" xfId="0" applyFont="1" applyBorder="1" applyAlignment="1">
      <alignment horizontal="center" vertical="center" wrapText="1"/>
    </xf>
    <xf numFmtId="0" fontId="119" fillId="0" borderId="105" xfId="0" applyFont="1" applyBorder="1" applyAlignment="1">
      <alignment horizontal="center" vertical="center" wrapText="1"/>
    </xf>
    <xf numFmtId="0" fontId="119" fillId="0" borderId="102" xfId="0" applyFont="1" applyBorder="1" applyAlignment="1">
      <alignment horizontal="center" vertical="center" wrapText="1"/>
    </xf>
    <xf numFmtId="0" fontId="119" fillId="0" borderId="103" xfId="0" applyFont="1" applyBorder="1" applyAlignment="1">
      <alignment horizontal="center" vertical="center" wrapText="1"/>
    </xf>
    <xf numFmtId="0" fontId="122" fillId="0" borderId="136" xfId="0" applyFont="1" applyBorder="1" applyAlignment="1">
      <alignment horizontal="center" vertical="center" wrapText="1"/>
    </xf>
    <xf numFmtId="0" fontId="122" fillId="0" borderId="7" xfId="0" applyFont="1" applyBorder="1" applyAlignment="1">
      <alignment horizontal="center" vertical="center" wrapText="1"/>
    </xf>
    <xf numFmtId="0" fontId="119" fillId="0" borderId="136" xfId="0" applyFont="1" applyBorder="1" applyAlignment="1">
      <alignment horizontal="center" vertical="center" wrapText="1"/>
    </xf>
    <xf numFmtId="0" fontId="119" fillId="0" borderId="134" xfId="0" applyFont="1" applyBorder="1" applyAlignment="1">
      <alignment horizontal="center" vertical="center" wrapText="1"/>
    </xf>
    <xf numFmtId="0" fontId="119" fillId="0" borderId="0" xfId="0" applyFont="1" applyAlignment="1">
      <alignment horizontal="center" vertical="center" wrapText="1"/>
    </xf>
    <xf numFmtId="0" fontId="119" fillId="0" borderId="135" xfId="0" applyFont="1" applyBorder="1" applyAlignment="1">
      <alignment horizontal="center" vertical="center" wrapText="1"/>
    </xf>
    <xf numFmtId="0" fontId="119" fillId="0" borderId="11" xfId="0" applyFont="1" applyBorder="1" applyAlignment="1">
      <alignment horizontal="center" vertical="center" wrapText="1"/>
    </xf>
    <xf numFmtId="0" fontId="121" fillId="0" borderId="100" xfId="0" applyFont="1" applyBorder="1" applyAlignment="1">
      <alignment horizontal="left" vertical="top" wrapText="1"/>
    </xf>
    <xf numFmtId="0" fontId="121" fillId="0" borderId="128" xfId="0" applyFont="1" applyBorder="1" applyAlignment="1">
      <alignment horizontal="left" vertical="top" wrapText="1"/>
    </xf>
    <xf numFmtId="0" fontId="121" fillId="0" borderId="134" xfId="0" applyFont="1" applyBorder="1" applyAlignment="1">
      <alignment horizontal="left" vertical="top" wrapText="1"/>
    </xf>
    <xf numFmtId="0" fontId="121" fillId="0" borderId="135" xfId="0" applyFont="1" applyBorder="1" applyAlignment="1">
      <alignment horizontal="left" vertical="top" wrapText="1"/>
    </xf>
    <xf numFmtId="0" fontId="121" fillId="0" borderId="57" xfId="0" applyFont="1" applyBorder="1" applyAlignment="1">
      <alignment horizontal="left" vertical="top" wrapText="1"/>
    </xf>
    <xf numFmtId="0" fontId="121" fillId="0" borderId="11" xfId="0" applyFont="1" applyBorder="1" applyAlignment="1">
      <alignment horizontal="left" vertical="top" wrapText="1"/>
    </xf>
    <xf numFmtId="0" fontId="119" fillId="0" borderId="100" xfId="0" applyFont="1" applyBorder="1" applyAlignment="1">
      <alignment horizontal="center" vertical="center"/>
    </xf>
    <xf numFmtId="0" fontId="119" fillId="0" borderId="118" xfId="0" applyFont="1" applyBorder="1" applyAlignment="1">
      <alignment horizontal="center" vertical="center"/>
    </xf>
    <xf numFmtId="0" fontId="119" fillId="0" borderId="128" xfId="0" applyFont="1" applyBorder="1" applyAlignment="1">
      <alignment horizontal="center" vertical="center"/>
    </xf>
    <xf numFmtId="0" fontId="119" fillId="0" borderId="100" xfId="0" applyFont="1" applyBorder="1" applyAlignment="1">
      <alignment horizontal="center" vertical="center" wrapText="1"/>
    </xf>
    <xf numFmtId="0" fontId="119" fillId="0" borderId="118" xfId="0" applyFont="1" applyBorder="1" applyAlignment="1">
      <alignment horizontal="center" vertical="center" wrapText="1"/>
    </xf>
    <xf numFmtId="0" fontId="119" fillId="0" borderId="128" xfId="0" applyFont="1" applyBorder="1" applyAlignment="1">
      <alignment horizontal="center" vertical="center" wrapText="1"/>
    </xf>
    <xf numFmtId="0" fontId="119" fillId="0" borderId="100" xfId="0" applyFont="1" applyBorder="1" applyAlignment="1">
      <alignment horizontal="center" vertical="top" wrapText="1"/>
    </xf>
    <xf numFmtId="0" fontId="119" fillId="0" borderId="118" xfId="0" applyFont="1" applyBorder="1" applyAlignment="1">
      <alignment horizontal="center" vertical="top" wrapText="1"/>
    </xf>
    <xf numFmtId="0" fontId="119" fillId="0" borderId="128" xfId="0" applyFont="1" applyBorder="1" applyAlignment="1">
      <alignment horizontal="center" vertical="top" wrapText="1"/>
    </xf>
    <xf numFmtId="0" fontId="119" fillId="0" borderId="102" xfId="0" applyFont="1" applyBorder="1" applyAlignment="1">
      <alignment horizontal="center" vertical="top" wrapText="1"/>
    </xf>
    <xf numFmtId="0" fontId="119" fillId="0" borderId="103" xfId="0" applyFont="1" applyBorder="1" applyAlignment="1">
      <alignment horizontal="center" vertical="top" wrapText="1"/>
    </xf>
    <xf numFmtId="0" fontId="119" fillId="0" borderId="99" xfId="0" applyFont="1" applyBorder="1" applyAlignment="1">
      <alignment horizontal="center" vertical="top" wrapText="1"/>
    </xf>
    <xf numFmtId="0" fontId="119" fillId="0" borderId="7" xfId="0" applyFont="1" applyBorder="1" applyAlignment="1">
      <alignment horizontal="center" vertical="top" wrapText="1"/>
    </xf>
    <xf numFmtId="0" fontId="121" fillId="0" borderId="137" xfId="0" applyFont="1" applyBorder="1" applyAlignment="1">
      <alignment horizontal="left" vertical="top" wrapText="1"/>
    </xf>
    <xf numFmtId="0" fontId="121" fillId="0" borderId="138" xfId="0" applyFont="1" applyBorder="1" applyAlignment="1">
      <alignment horizontal="left" vertical="top" wrapText="1"/>
    </xf>
    <xf numFmtId="0" fontId="108" fillId="0" borderId="105" xfId="0" applyFont="1" applyBorder="1" applyAlignment="1">
      <alignment horizontal="left" vertical="center" wrapText="1"/>
    </xf>
    <xf numFmtId="0" fontId="108" fillId="0" borderId="103" xfId="0" applyFont="1" applyBorder="1" applyAlignment="1">
      <alignment horizontal="left" vertical="center" wrapText="1"/>
    </xf>
    <xf numFmtId="0" fontId="108" fillId="0" borderId="105" xfId="0" applyFont="1" applyBorder="1" applyAlignment="1">
      <alignment horizontal="left"/>
    </xf>
    <xf numFmtId="0" fontId="108" fillId="0" borderId="103" xfId="0" applyFont="1" applyBorder="1" applyAlignment="1">
      <alignment horizontal="left"/>
    </xf>
    <xf numFmtId="0" fontId="108" fillId="3" borderId="105" xfId="0" applyFont="1" applyFill="1" applyBorder="1" applyAlignment="1">
      <alignment vertical="center" wrapText="1"/>
    </xf>
    <xf numFmtId="0" fontId="108" fillId="3" borderId="103" xfId="0" applyFont="1" applyFill="1" applyBorder="1" applyAlignment="1">
      <alignment vertical="center" wrapText="1"/>
    </xf>
    <xf numFmtId="0" fontId="107" fillId="0" borderId="75" xfId="0" applyFont="1" applyBorder="1" applyAlignment="1">
      <alignment horizontal="center" vertical="center"/>
    </xf>
    <xf numFmtId="0" fontId="107" fillId="0" borderId="76" xfId="0" applyFont="1" applyBorder="1" applyAlignment="1">
      <alignment horizontal="center" vertical="center"/>
    </xf>
    <xf numFmtId="0" fontId="107" fillId="0" borderId="77" xfId="0" applyFont="1" applyBorder="1" applyAlignment="1">
      <alignment horizontal="center" vertical="center"/>
    </xf>
    <xf numFmtId="0" fontId="108" fillId="0" borderId="104" xfId="0" applyFont="1" applyBorder="1" applyAlignment="1">
      <alignment horizontal="left" vertical="center" wrapText="1"/>
    </xf>
    <xf numFmtId="0" fontId="107" fillId="76" borderId="78" xfId="0" applyFont="1" applyFill="1" applyBorder="1" applyAlignment="1">
      <alignment horizontal="center" vertical="center" wrapText="1"/>
    </xf>
    <xf numFmtId="0" fontId="107" fillId="76" borderId="79" xfId="0" applyFont="1" applyFill="1" applyBorder="1" applyAlignment="1">
      <alignment horizontal="center" vertical="center" wrapText="1"/>
    </xf>
    <xf numFmtId="0" fontId="107" fillId="76" borderId="80" xfId="0" applyFont="1" applyFill="1" applyBorder="1" applyAlignment="1">
      <alignment horizontal="center" vertical="center" wrapText="1"/>
    </xf>
    <xf numFmtId="0" fontId="108" fillId="0" borderId="57" xfId="0" applyFont="1" applyBorder="1" applyAlignment="1">
      <alignment horizontal="left" vertical="center" wrapText="1"/>
    </xf>
    <xf numFmtId="0" fontId="108" fillId="0" borderId="11" xfId="0" applyFont="1" applyBorder="1" applyAlignment="1">
      <alignment horizontal="left" vertical="center" wrapText="1"/>
    </xf>
    <xf numFmtId="0" fontId="108" fillId="0" borderId="105" xfId="0" applyFont="1" applyBorder="1" applyAlignment="1">
      <alignment vertical="center" wrapText="1"/>
    </xf>
    <xf numFmtId="0" fontId="108" fillId="0" borderId="103" xfId="0" applyFont="1" applyBorder="1" applyAlignment="1">
      <alignment vertical="center" wrapText="1"/>
    </xf>
    <xf numFmtId="0" fontId="108" fillId="3" borderId="82" xfId="0" applyFont="1" applyFill="1" applyBorder="1" applyAlignment="1">
      <alignment horizontal="left" vertical="center" wrapText="1"/>
    </xf>
    <xf numFmtId="0" fontId="108" fillId="3" borderId="83" xfId="0" applyFont="1" applyFill="1" applyBorder="1" applyAlignment="1">
      <alignment horizontal="left" vertical="center" wrapText="1"/>
    </xf>
    <xf numFmtId="0" fontId="108" fillId="0" borderId="85" xfId="0" applyFont="1" applyBorder="1" applyAlignment="1">
      <alignment horizontal="left" vertical="center" wrapText="1"/>
    </xf>
    <xf numFmtId="0" fontId="108" fillId="0" borderId="86" xfId="0" applyFont="1" applyBorder="1" applyAlignment="1">
      <alignment horizontal="left" vertical="center" wrapText="1"/>
    </xf>
    <xf numFmtId="0" fontId="108" fillId="0" borderId="57" xfId="0" applyFont="1" applyBorder="1" applyAlignment="1">
      <alignment vertical="center" wrapText="1"/>
    </xf>
    <xf numFmtId="0" fontId="108" fillId="0" borderId="11" xfId="0" applyFont="1" applyBorder="1" applyAlignment="1">
      <alignment vertical="center" wrapText="1"/>
    </xf>
    <xf numFmtId="0" fontId="108" fillId="0" borderId="82" xfId="0" applyFont="1" applyBorder="1" applyAlignment="1">
      <alignment horizontal="left" vertical="center" wrapText="1"/>
    </xf>
    <xf numFmtId="0" fontId="108" fillId="0" borderId="83" xfId="0" applyFont="1" applyBorder="1" applyAlignment="1">
      <alignment horizontal="left" vertical="center" wrapText="1"/>
    </xf>
    <xf numFmtId="0" fontId="108" fillId="0" borderId="82" xfId="0" applyFont="1" applyBorder="1" applyAlignment="1">
      <alignment vertical="center" wrapText="1"/>
    </xf>
    <xf numFmtId="0" fontId="108" fillId="0" borderId="83" xfId="0" applyFont="1" applyBorder="1" applyAlignment="1">
      <alignment vertical="center" wrapText="1"/>
    </xf>
    <xf numFmtId="0" fontId="108" fillId="3" borderId="105" xfId="0" applyFont="1" applyFill="1" applyBorder="1" applyAlignment="1">
      <alignment horizontal="left" vertical="center" wrapText="1"/>
    </xf>
    <xf numFmtId="0" fontId="108" fillId="3" borderId="103" xfId="0" applyFont="1" applyFill="1" applyBorder="1" applyAlignment="1">
      <alignment horizontal="left" vertical="center" wrapText="1"/>
    </xf>
    <xf numFmtId="0" fontId="107" fillId="76" borderId="87" xfId="0" applyFont="1" applyFill="1" applyBorder="1" applyAlignment="1">
      <alignment horizontal="center" vertical="center" wrapText="1"/>
    </xf>
    <xf numFmtId="0" fontId="107" fillId="76" borderId="0" xfId="0" applyFont="1" applyFill="1" applyAlignment="1">
      <alignment horizontal="center" vertical="center" wrapText="1"/>
    </xf>
    <xf numFmtId="0" fontId="107" fillId="76" borderId="88" xfId="0" applyFont="1" applyFill="1" applyBorder="1" applyAlignment="1">
      <alignment horizontal="center" vertical="center" wrapText="1"/>
    </xf>
    <xf numFmtId="0" fontId="108" fillId="78" borderId="105" xfId="0" applyFont="1" applyFill="1" applyBorder="1" applyAlignment="1">
      <alignment vertical="center" wrapText="1"/>
    </xf>
    <xf numFmtId="0" fontId="108" fillId="78" borderId="103" xfId="0" applyFont="1" applyFill="1" applyBorder="1" applyAlignment="1">
      <alignment vertical="center" wrapText="1"/>
    </xf>
    <xf numFmtId="0" fontId="107" fillId="76" borderId="92" xfId="0" applyFont="1" applyFill="1" applyBorder="1" applyAlignment="1">
      <alignment horizontal="center" vertical="center"/>
    </xf>
    <xf numFmtId="0" fontId="107" fillId="76" borderId="93" xfId="0" applyFont="1" applyFill="1" applyBorder="1" applyAlignment="1">
      <alignment horizontal="center" vertical="center"/>
    </xf>
    <xf numFmtId="0" fontId="107" fillId="76" borderId="94" xfId="0" applyFont="1" applyFill="1" applyBorder="1" applyAlignment="1">
      <alignment horizontal="center" vertical="center"/>
    </xf>
    <xf numFmtId="0" fontId="107" fillId="76" borderId="104" xfId="0" applyFont="1" applyFill="1" applyBorder="1" applyAlignment="1">
      <alignment horizontal="center" vertical="center" wrapText="1"/>
    </xf>
    <xf numFmtId="0" fontId="107" fillId="0" borderId="104" xfId="0" applyFont="1" applyBorder="1" applyAlignment="1">
      <alignment horizontal="center" vertical="center"/>
    </xf>
    <xf numFmtId="0" fontId="108" fillId="0" borderId="105" xfId="13" applyFont="1" applyBorder="1" applyAlignment="1" applyProtection="1">
      <alignment horizontal="left" vertical="top" wrapText="1"/>
      <protection locked="0"/>
    </xf>
    <xf numFmtId="0" fontId="108" fillId="0" borderId="103" xfId="13" applyFont="1" applyBorder="1" applyAlignment="1" applyProtection="1">
      <alignment horizontal="left" vertical="top" wrapText="1"/>
      <protection locked="0"/>
    </xf>
    <xf numFmtId="0" fontId="108" fillId="3" borderId="105" xfId="13" applyFont="1" applyFill="1" applyBorder="1" applyAlignment="1" applyProtection="1">
      <alignment horizontal="left" vertical="top" wrapText="1"/>
      <protection locked="0"/>
    </xf>
    <xf numFmtId="0" fontId="108" fillId="3" borderId="103" xfId="13" applyFont="1" applyFill="1" applyBorder="1" applyAlignment="1" applyProtection="1">
      <alignment horizontal="left" vertical="top" wrapText="1"/>
      <protection locked="0"/>
    </xf>
    <xf numFmtId="0" fontId="107" fillId="0" borderId="90" xfId="0" applyFont="1" applyBorder="1" applyAlignment="1">
      <alignment horizontal="center" vertical="center"/>
    </xf>
    <xf numFmtId="0" fontId="108" fillId="81" borderId="105" xfId="0" applyFont="1" applyFill="1" applyBorder="1" applyAlignment="1">
      <alignment horizontal="left" vertical="center" wrapText="1"/>
    </xf>
    <xf numFmtId="0" fontId="108" fillId="81" borderId="103" xfId="0" applyFont="1" applyFill="1" applyBorder="1" applyAlignment="1">
      <alignment horizontal="left" vertical="center" wrapText="1"/>
    </xf>
    <xf numFmtId="0" fontId="107" fillId="76" borderId="105" xfId="0" applyFont="1" applyFill="1" applyBorder="1" applyAlignment="1">
      <alignment horizontal="center" vertical="center" wrapText="1"/>
    </xf>
    <xf numFmtId="0" fontId="107" fillId="76" borderId="103" xfId="0" applyFont="1" applyFill="1" applyBorder="1" applyAlignment="1">
      <alignment horizontal="center" vertical="center" wrapText="1"/>
    </xf>
    <xf numFmtId="0" fontId="108" fillId="81" borderId="105" xfId="0" applyFont="1" applyFill="1" applyBorder="1" applyAlignment="1">
      <alignment horizontal="left" vertical="top" wrapText="1"/>
    </xf>
    <xf numFmtId="0" fontId="108" fillId="81" borderId="103" xfId="0" applyFont="1" applyFill="1" applyBorder="1" applyAlignment="1">
      <alignment horizontal="left" vertical="top" wrapText="1"/>
    </xf>
    <xf numFmtId="0" fontId="108" fillId="0" borderId="99" xfId="12672" applyFont="1" applyBorder="1" applyAlignment="1">
      <alignment horizontal="left" vertical="center" wrapText="1"/>
    </xf>
    <xf numFmtId="0" fontId="108" fillId="0" borderId="136" xfId="12672" applyFont="1" applyBorder="1" applyAlignment="1">
      <alignment horizontal="left" vertical="center" wrapText="1"/>
    </xf>
    <xf numFmtId="0" fontId="108" fillId="0" borderId="7" xfId="12672" applyFont="1" applyBorder="1" applyAlignment="1">
      <alignment horizontal="left" vertical="center" wrapText="1"/>
    </xf>
    <xf numFmtId="0" fontId="108" fillId="0" borderId="104" xfId="0" applyFont="1" applyBorder="1" applyAlignment="1">
      <alignment horizontal="left" vertical="top" wrapText="1"/>
    </xf>
    <xf numFmtId="0" fontId="108" fillId="0" borderId="105" xfId="0" applyFont="1" applyBorder="1" applyAlignment="1">
      <alignment horizontal="left" vertical="top" wrapText="1"/>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4"/>
  <sheetViews>
    <sheetView zoomScale="85" zoomScaleNormal="85" workbookViewId="0">
      <pane xSplit="1" ySplit="7" topLeftCell="B26" activePane="bottomRight" state="frozen"/>
      <selection pane="topRight" activeCell="B1" sqref="B1"/>
      <selection pane="bottomLeft" activeCell="A8" sqref="A8"/>
      <selection pane="bottomRight" activeCell="C2" sqref="C2:C5"/>
    </sheetView>
  </sheetViews>
  <sheetFormatPr defaultRowHeight="15"/>
  <cols>
    <col min="1" max="1" width="10.28515625" style="1" customWidth="1"/>
    <col min="2" max="2" width="153" bestFit="1" customWidth="1"/>
    <col min="3" max="3" width="39.42578125" customWidth="1"/>
    <col min="7" max="7" width="25" customWidth="1"/>
  </cols>
  <sheetData>
    <row r="1" spans="1:3" ht="15.75">
      <c r="A1" s="7"/>
      <c r="B1" s="165" t="s">
        <v>253</v>
      </c>
      <c r="C1" s="79"/>
    </row>
    <row r="2" spans="1:3" s="162" customFormat="1" ht="15.75">
      <c r="A2" s="216">
        <v>1</v>
      </c>
      <c r="B2" s="163" t="s">
        <v>254</v>
      </c>
      <c r="C2" s="161" t="s">
        <v>963</v>
      </c>
    </row>
    <row r="3" spans="1:3" s="162" customFormat="1" ht="15.75">
      <c r="A3" s="216">
        <v>2</v>
      </c>
      <c r="B3" s="164" t="s">
        <v>255</v>
      </c>
      <c r="C3" s="161" t="s">
        <v>964</v>
      </c>
    </row>
    <row r="4" spans="1:3" s="162" customFormat="1" ht="15.75">
      <c r="A4" s="216">
        <v>3</v>
      </c>
      <c r="B4" s="164" t="s">
        <v>256</v>
      </c>
      <c r="C4" s="161" t="s">
        <v>965</v>
      </c>
    </row>
    <row r="5" spans="1:3" s="162" customFormat="1" ht="15.75">
      <c r="A5" s="217">
        <v>4</v>
      </c>
      <c r="B5" s="167" t="s">
        <v>257</v>
      </c>
      <c r="C5" s="161" t="s">
        <v>966</v>
      </c>
    </row>
    <row r="6" spans="1:3" s="166" customFormat="1" ht="65.25" customHeight="1">
      <c r="A6" s="649" t="s">
        <v>490</v>
      </c>
      <c r="B6" s="650"/>
      <c r="C6" s="650"/>
    </row>
    <row r="7" spans="1:3">
      <c r="A7" s="369" t="s">
        <v>403</v>
      </c>
      <c r="B7" s="370" t="s">
        <v>258</v>
      </c>
    </row>
    <row r="8" spans="1:3">
      <c r="A8" s="371">
        <v>1</v>
      </c>
      <c r="B8" s="367" t="s">
        <v>223</v>
      </c>
    </row>
    <row r="9" spans="1:3">
      <c r="A9" s="371">
        <v>2</v>
      </c>
      <c r="B9" s="367" t="s">
        <v>259</v>
      </c>
    </row>
    <row r="10" spans="1:3">
      <c r="A10" s="371">
        <v>3</v>
      </c>
      <c r="B10" s="367" t="s">
        <v>260</v>
      </c>
    </row>
    <row r="11" spans="1:3">
      <c r="A11" s="371">
        <v>4</v>
      </c>
      <c r="B11" s="367" t="s">
        <v>261</v>
      </c>
    </row>
    <row r="12" spans="1:3">
      <c r="A12" s="371">
        <v>5</v>
      </c>
      <c r="B12" s="367" t="s">
        <v>187</v>
      </c>
    </row>
    <row r="13" spans="1:3">
      <c r="A13" s="371">
        <v>6</v>
      </c>
      <c r="B13" s="372" t="s">
        <v>149</v>
      </c>
    </row>
    <row r="14" spans="1:3">
      <c r="A14" s="371">
        <v>7</v>
      </c>
      <c r="B14" s="367" t="s">
        <v>262</v>
      </c>
    </row>
    <row r="15" spans="1:3">
      <c r="A15" s="371">
        <v>8</v>
      </c>
      <c r="B15" s="367" t="s">
        <v>265</v>
      </c>
    </row>
    <row r="16" spans="1:3">
      <c r="A16" s="371">
        <v>9</v>
      </c>
      <c r="B16" s="367" t="s">
        <v>88</v>
      </c>
    </row>
    <row r="17" spans="1:2">
      <c r="A17" s="373" t="s">
        <v>547</v>
      </c>
      <c r="B17" s="367" t="s">
        <v>527</v>
      </c>
    </row>
    <row r="18" spans="1:2">
      <c r="A18" s="371">
        <v>10</v>
      </c>
      <c r="B18" s="367" t="s">
        <v>268</v>
      </c>
    </row>
    <row r="19" spans="1:2">
      <c r="A19" s="371">
        <v>11</v>
      </c>
      <c r="B19" s="372" t="s">
        <v>249</v>
      </c>
    </row>
    <row r="20" spans="1:2">
      <c r="A20" s="371">
        <v>12</v>
      </c>
      <c r="B20" s="372" t="s">
        <v>246</v>
      </c>
    </row>
    <row r="21" spans="1:2">
      <c r="A21" s="371">
        <v>13</v>
      </c>
      <c r="B21" s="374" t="s">
        <v>460</v>
      </c>
    </row>
    <row r="22" spans="1:2">
      <c r="A22" s="371">
        <v>14</v>
      </c>
      <c r="B22" s="375" t="s">
        <v>520</v>
      </c>
    </row>
    <row r="23" spans="1:2">
      <c r="A23" s="371">
        <v>15</v>
      </c>
      <c r="B23" s="372" t="s">
        <v>77</v>
      </c>
    </row>
    <row r="24" spans="1:2">
      <c r="A24" s="371">
        <v>15.1</v>
      </c>
      <c r="B24" s="367" t="s">
        <v>556</v>
      </c>
    </row>
    <row r="25" spans="1:2">
      <c r="A25" s="371">
        <v>16</v>
      </c>
      <c r="B25" s="367" t="s">
        <v>623</v>
      </c>
    </row>
    <row r="26" spans="1:2">
      <c r="A26" s="371">
        <v>17</v>
      </c>
      <c r="B26" s="367" t="s">
        <v>936</v>
      </c>
    </row>
    <row r="27" spans="1:2">
      <c r="A27" s="371">
        <v>18</v>
      </c>
      <c r="B27" s="367" t="s">
        <v>957</v>
      </c>
    </row>
    <row r="28" spans="1:2">
      <c r="A28" s="371">
        <v>19</v>
      </c>
      <c r="B28" s="367" t="s">
        <v>958</v>
      </c>
    </row>
    <row r="29" spans="1:2">
      <c r="A29" s="371">
        <v>20</v>
      </c>
      <c r="B29" s="375" t="s">
        <v>722</v>
      </c>
    </row>
    <row r="30" spans="1:2">
      <c r="A30" s="371">
        <v>21</v>
      </c>
      <c r="B30" s="367" t="s">
        <v>740</v>
      </c>
    </row>
    <row r="31" spans="1:2">
      <c r="A31" s="371">
        <v>22</v>
      </c>
      <c r="B31" s="576" t="s">
        <v>757</v>
      </c>
    </row>
    <row r="32" spans="1:2" ht="26.25">
      <c r="A32" s="371">
        <v>23</v>
      </c>
      <c r="B32" s="576" t="s">
        <v>937</v>
      </c>
    </row>
    <row r="33" spans="1:2">
      <c r="A33" s="371">
        <v>24</v>
      </c>
      <c r="B33" s="367" t="s">
        <v>938</v>
      </c>
    </row>
    <row r="34" spans="1:2">
      <c r="A34" s="371">
        <v>25</v>
      </c>
      <c r="B34" s="367" t="s">
        <v>939</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85" zoomScaleNormal="85" workbookViewId="0">
      <pane xSplit="1" ySplit="5" topLeftCell="C44" activePane="bottomRight" state="frozen"/>
      <selection pane="topRight" activeCell="B1" sqref="B1"/>
      <selection pane="bottomLeft" activeCell="A5" sqref="A5"/>
      <selection pane="bottomRight" activeCell="C6" sqref="C6:C52"/>
    </sheetView>
  </sheetViews>
  <sheetFormatPr defaultRowHeight="15"/>
  <cols>
    <col min="1" max="1" width="9.5703125" style="1" bestFit="1" customWidth="1"/>
    <col min="2" max="2" width="132.42578125" style="1" customWidth="1"/>
    <col min="3" max="3" width="18.42578125" style="1" customWidth="1"/>
  </cols>
  <sheetData>
    <row r="1" spans="1:6" ht="15.75">
      <c r="A1" s="13" t="s">
        <v>188</v>
      </c>
      <c r="B1" s="12" t="str">
        <f>Info!C2</f>
        <v>სს სილქ როუდ ბანკი</v>
      </c>
      <c r="D1" s="1"/>
      <c r="E1" s="1"/>
      <c r="F1" s="1"/>
    </row>
    <row r="2" spans="1:6" s="13" customFormat="1" ht="15.75" customHeight="1">
      <c r="A2" s="13" t="s">
        <v>189</v>
      </c>
      <c r="B2" s="447">
        <f>'1. key ratios'!B2</f>
        <v>44377</v>
      </c>
    </row>
    <row r="3" spans="1:6" s="13" customFormat="1" ht="15.75" customHeight="1"/>
    <row r="4" spans="1:6" ht="15.75" thickBot="1">
      <c r="A4" s="1" t="s">
        <v>412</v>
      </c>
      <c r="B4" s="50" t="s">
        <v>88</v>
      </c>
    </row>
    <row r="5" spans="1:6">
      <c r="A5" s="118" t="s">
        <v>26</v>
      </c>
      <c r="B5" s="119"/>
      <c r="C5" s="120" t="s">
        <v>27</v>
      </c>
    </row>
    <row r="6" spans="1:6">
      <c r="A6" s="121">
        <v>1</v>
      </c>
      <c r="B6" s="69" t="s">
        <v>28</v>
      </c>
      <c r="C6" s="244">
        <f>SUM(C7:C11)</f>
        <v>54253297.509999998</v>
      </c>
    </row>
    <row r="7" spans="1:6">
      <c r="A7" s="121">
        <v>2</v>
      </c>
      <c r="B7" s="66" t="s">
        <v>29</v>
      </c>
      <c r="C7" s="245">
        <v>61146400</v>
      </c>
    </row>
    <row r="8" spans="1:6">
      <c r="A8" s="121">
        <v>3</v>
      </c>
      <c r="B8" s="61" t="s">
        <v>30</v>
      </c>
      <c r="C8" s="245"/>
    </row>
    <row r="9" spans="1:6">
      <c r="A9" s="121">
        <v>4</v>
      </c>
      <c r="B9" s="61" t="s">
        <v>31</v>
      </c>
      <c r="C9" s="245"/>
    </row>
    <row r="10" spans="1:6">
      <c r="A10" s="121">
        <v>5</v>
      </c>
      <c r="B10" s="61" t="s">
        <v>32</v>
      </c>
      <c r="C10" s="245">
        <v>4982432.3</v>
      </c>
    </row>
    <row r="11" spans="1:6">
      <c r="A11" s="121">
        <v>6</v>
      </c>
      <c r="B11" s="67" t="s">
        <v>33</v>
      </c>
      <c r="C11" s="245">
        <v>-11875534.790000001</v>
      </c>
    </row>
    <row r="12" spans="1:6" s="2" customFormat="1">
      <c r="A12" s="121">
        <v>7</v>
      </c>
      <c r="B12" s="69" t="s">
        <v>34</v>
      </c>
      <c r="C12" s="246">
        <f>SUM(C13:C27)</f>
        <v>5259056.74</v>
      </c>
    </row>
    <row r="13" spans="1:6" s="2" customFormat="1">
      <c r="A13" s="121">
        <v>8</v>
      </c>
      <c r="B13" s="68" t="s">
        <v>35</v>
      </c>
      <c r="C13" s="247">
        <v>4982432.3</v>
      </c>
    </row>
    <row r="14" spans="1:6" s="2" customFormat="1" ht="25.5">
      <c r="A14" s="121">
        <v>9</v>
      </c>
      <c r="B14" s="62" t="s">
        <v>36</v>
      </c>
      <c r="C14" s="247"/>
    </row>
    <row r="15" spans="1:6" s="2" customFormat="1">
      <c r="A15" s="121">
        <v>10</v>
      </c>
      <c r="B15" s="63" t="s">
        <v>37</v>
      </c>
      <c r="C15" s="247">
        <v>276624.43999999994</v>
      </c>
    </row>
    <row r="16" spans="1:6" s="2" customFormat="1">
      <c r="A16" s="121">
        <v>11</v>
      </c>
      <c r="B16" s="64" t="s">
        <v>38</v>
      </c>
      <c r="C16" s="247"/>
    </row>
    <row r="17" spans="1:3" s="2" customFormat="1">
      <c r="A17" s="121">
        <v>12</v>
      </c>
      <c r="B17" s="63" t="s">
        <v>39</v>
      </c>
      <c r="C17" s="247"/>
    </row>
    <row r="18" spans="1:3" s="2" customFormat="1">
      <c r="A18" s="121">
        <v>13</v>
      </c>
      <c r="B18" s="63" t="s">
        <v>40</v>
      </c>
      <c r="C18" s="247"/>
    </row>
    <row r="19" spans="1:3" s="2" customFormat="1">
      <c r="A19" s="121">
        <v>14</v>
      </c>
      <c r="B19" s="63" t="s">
        <v>41</v>
      </c>
      <c r="C19" s="247"/>
    </row>
    <row r="20" spans="1:3" s="2" customFormat="1" ht="25.5">
      <c r="A20" s="121">
        <v>15</v>
      </c>
      <c r="B20" s="63" t="s">
        <v>42</v>
      </c>
      <c r="C20" s="247"/>
    </row>
    <row r="21" spans="1:3" s="2" customFormat="1" ht="25.5">
      <c r="A21" s="121">
        <v>16</v>
      </c>
      <c r="B21" s="62" t="s">
        <v>43</v>
      </c>
      <c r="C21" s="247"/>
    </row>
    <row r="22" spans="1:3" s="2" customFormat="1">
      <c r="A22" s="121">
        <v>17</v>
      </c>
      <c r="B22" s="122" t="s">
        <v>44</v>
      </c>
      <c r="C22" s="247"/>
    </row>
    <row r="23" spans="1:3" s="2" customFormat="1" ht="25.5">
      <c r="A23" s="121">
        <v>18</v>
      </c>
      <c r="B23" s="62" t="s">
        <v>45</v>
      </c>
      <c r="C23" s="247"/>
    </row>
    <row r="24" spans="1:3" s="2" customFormat="1" ht="25.5">
      <c r="A24" s="121">
        <v>19</v>
      </c>
      <c r="B24" s="62" t="s">
        <v>46</v>
      </c>
      <c r="C24" s="247"/>
    </row>
    <row r="25" spans="1:3" s="2" customFormat="1" ht="25.5">
      <c r="A25" s="121">
        <v>20</v>
      </c>
      <c r="B25" s="64" t="s">
        <v>47</v>
      </c>
      <c r="C25" s="247"/>
    </row>
    <row r="26" spans="1:3" s="2" customFormat="1">
      <c r="A26" s="121">
        <v>21</v>
      </c>
      <c r="B26" s="64" t="s">
        <v>48</v>
      </c>
      <c r="C26" s="247"/>
    </row>
    <row r="27" spans="1:3" s="2" customFormat="1" ht="25.5">
      <c r="A27" s="121">
        <v>22</v>
      </c>
      <c r="B27" s="64" t="s">
        <v>49</v>
      </c>
      <c r="C27" s="247"/>
    </row>
    <row r="28" spans="1:3" s="2" customFormat="1">
      <c r="A28" s="121">
        <v>23</v>
      </c>
      <c r="B28" s="70" t="s">
        <v>23</v>
      </c>
      <c r="C28" s="246">
        <f>C6-C12</f>
        <v>48994240.769999996</v>
      </c>
    </row>
    <row r="29" spans="1:3" s="2" customFormat="1">
      <c r="A29" s="123"/>
      <c r="B29" s="65"/>
      <c r="C29" s="247"/>
    </row>
    <row r="30" spans="1:3" s="2" customFormat="1">
      <c r="A30" s="123">
        <v>24</v>
      </c>
      <c r="B30" s="70" t="s">
        <v>50</v>
      </c>
      <c r="C30" s="246">
        <f>C31+C34</f>
        <v>0</v>
      </c>
    </row>
    <row r="31" spans="1:3" s="2" customFormat="1">
      <c r="A31" s="123">
        <v>25</v>
      </c>
      <c r="B31" s="61" t="s">
        <v>51</v>
      </c>
      <c r="C31" s="248">
        <f>C32+C33</f>
        <v>0</v>
      </c>
    </row>
    <row r="32" spans="1:3" s="2" customFormat="1">
      <c r="A32" s="123">
        <v>26</v>
      </c>
      <c r="B32" s="159" t="s">
        <v>52</v>
      </c>
      <c r="C32" s="247"/>
    </row>
    <row r="33" spans="1:3" s="2" customFormat="1">
      <c r="A33" s="123">
        <v>27</v>
      </c>
      <c r="B33" s="159" t="s">
        <v>53</v>
      </c>
      <c r="C33" s="247"/>
    </row>
    <row r="34" spans="1:3" s="2" customFormat="1">
      <c r="A34" s="123">
        <v>28</v>
      </c>
      <c r="B34" s="61" t="s">
        <v>54</v>
      </c>
      <c r="C34" s="247"/>
    </row>
    <row r="35" spans="1:3" s="2" customFormat="1">
      <c r="A35" s="123">
        <v>29</v>
      </c>
      <c r="B35" s="70" t="s">
        <v>55</v>
      </c>
      <c r="C35" s="246">
        <f>SUM(C36:C40)</f>
        <v>0</v>
      </c>
    </row>
    <row r="36" spans="1:3" s="2" customFormat="1">
      <c r="A36" s="123">
        <v>30</v>
      </c>
      <c r="B36" s="62" t="s">
        <v>56</v>
      </c>
      <c r="C36" s="247"/>
    </row>
    <row r="37" spans="1:3" s="2" customFormat="1">
      <c r="A37" s="123">
        <v>31</v>
      </c>
      <c r="B37" s="63" t="s">
        <v>57</v>
      </c>
      <c r="C37" s="247"/>
    </row>
    <row r="38" spans="1:3" s="2" customFormat="1" ht="25.5">
      <c r="A38" s="123">
        <v>32</v>
      </c>
      <c r="B38" s="62" t="s">
        <v>58</v>
      </c>
      <c r="C38" s="247"/>
    </row>
    <row r="39" spans="1:3" s="2" customFormat="1" ht="25.5">
      <c r="A39" s="123">
        <v>33</v>
      </c>
      <c r="B39" s="62" t="s">
        <v>46</v>
      </c>
      <c r="C39" s="247"/>
    </row>
    <row r="40" spans="1:3" s="2" customFormat="1" ht="25.5">
      <c r="A40" s="123">
        <v>34</v>
      </c>
      <c r="B40" s="64" t="s">
        <v>59</v>
      </c>
      <c r="C40" s="247"/>
    </row>
    <row r="41" spans="1:3" s="2" customFormat="1">
      <c r="A41" s="123">
        <v>35</v>
      </c>
      <c r="B41" s="70" t="s">
        <v>24</v>
      </c>
      <c r="C41" s="246">
        <f>C30-C35</f>
        <v>0</v>
      </c>
    </row>
    <row r="42" spans="1:3" s="2" customFormat="1">
      <c r="A42" s="123"/>
      <c r="B42" s="65"/>
      <c r="C42" s="247"/>
    </row>
    <row r="43" spans="1:3" s="2" customFormat="1">
      <c r="A43" s="123">
        <v>36</v>
      </c>
      <c r="B43" s="71" t="s">
        <v>60</v>
      </c>
      <c r="C43" s="246">
        <f>SUM(C44:C46)</f>
        <v>185878.77</v>
      </c>
    </row>
    <row r="44" spans="1:3" s="2" customFormat="1">
      <c r="A44" s="123">
        <v>37</v>
      </c>
      <c r="B44" s="61" t="s">
        <v>61</v>
      </c>
      <c r="C44" s="247"/>
    </row>
    <row r="45" spans="1:3" s="2" customFormat="1">
      <c r="A45" s="123">
        <v>38</v>
      </c>
      <c r="B45" s="61" t="s">
        <v>62</v>
      </c>
      <c r="C45" s="247"/>
    </row>
    <row r="46" spans="1:3" s="2" customFormat="1">
      <c r="A46" s="123">
        <v>39</v>
      </c>
      <c r="B46" s="61" t="s">
        <v>63</v>
      </c>
      <c r="C46" s="247">
        <v>185878.77</v>
      </c>
    </row>
    <row r="47" spans="1:3" s="2" customFormat="1">
      <c r="A47" s="123">
        <v>40</v>
      </c>
      <c r="B47" s="71" t="s">
        <v>64</v>
      </c>
      <c r="C47" s="246">
        <f>SUM(C48:C51)</f>
        <v>0</v>
      </c>
    </row>
    <row r="48" spans="1:3" s="2" customFormat="1">
      <c r="A48" s="123">
        <v>41</v>
      </c>
      <c r="B48" s="62" t="s">
        <v>65</v>
      </c>
      <c r="C48" s="247"/>
    </row>
    <row r="49" spans="1:3" s="2" customFormat="1">
      <c r="A49" s="123">
        <v>42</v>
      </c>
      <c r="B49" s="63" t="s">
        <v>66</v>
      </c>
      <c r="C49" s="247"/>
    </row>
    <row r="50" spans="1:3" s="2" customFormat="1" ht="25.5">
      <c r="A50" s="123">
        <v>43</v>
      </c>
      <c r="B50" s="62" t="s">
        <v>67</v>
      </c>
      <c r="C50" s="247"/>
    </row>
    <row r="51" spans="1:3" s="2" customFormat="1" ht="25.5">
      <c r="A51" s="123">
        <v>44</v>
      </c>
      <c r="B51" s="62" t="s">
        <v>46</v>
      </c>
      <c r="C51" s="247"/>
    </row>
    <row r="52" spans="1:3" s="2" customFormat="1" ht="15.75" thickBot="1">
      <c r="A52" s="124">
        <v>45</v>
      </c>
      <c r="B52" s="125" t="s">
        <v>25</v>
      </c>
      <c r="C52" s="249">
        <f>C43-C47</f>
        <v>185878.77</v>
      </c>
    </row>
    <row r="55" spans="1:3">
      <c r="B55" s="1"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topLeftCell="A10" workbookViewId="0">
      <selection activeCell="D17" sqref="C7:D17"/>
    </sheetView>
  </sheetViews>
  <sheetFormatPr defaultColWidth="9.28515625" defaultRowHeight="12.75"/>
  <cols>
    <col min="1" max="1" width="10.7109375" style="1" bestFit="1" customWidth="1"/>
    <col min="2" max="2" width="59" style="1" customWidth="1"/>
    <col min="3" max="3" width="16.7109375" style="1" bestFit="1" customWidth="1"/>
    <col min="4" max="4" width="22.28515625" style="1" customWidth="1"/>
    <col min="5" max="16384" width="9.28515625" style="1"/>
  </cols>
  <sheetData>
    <row r="1" spans="1:4" ht="15">
      <c r="A1" s="13" t="s">
        <v>188</v>
      </c>
      <c r="B1" s="12" t="str">
        <f>Info!C2</f>
        <v>სს სილქ როუდ ბანკი</v>
      </c>
    </row>
    <row r="2" spans="1:4" s="13" customFormat="1" ht="15.75" customHeight="1">
      <c r="A2" s="13" t="s">
        <v>189</v>
      </c>
      <c r="B2" s="447">
        <f>'1. key ratios'!B2</f>
        <v>44377</v>
      </c>
    </row>
    <row r="3" spans="1:4" s="13" customFormat="1" ht="15.75" customHeight="1"/>
    <row r="4" spans="1:4" ht="13.5" thickBot="1">
      <c r="A4" s="1" t="s">
        <v>526</v>
      </c>
      <c r="B4" s="356" t="s">
        <v>527</v>
      </c>
    </row>
    <row r="5" spans="1:4" s="56" customFormat="1">
      <c r="A5" s="668" t="s">
        <v>528</v>
      </c>
      <c r="B5" s="669"/>
      <c r="C5" s="346" t="s">
        <v>529</v>
      </c>
      <c r="D5" s="347" t="s">
        <v>530</v>
      </c>
    </row>
    <row r="6" spans="1:4" s="357" customFormat="1">
      <c r="A6" s="348">
        <v>1</v>
      </c>
      <c r="B6" s="349" t="s">
        <v>531</v>
      </c>
      <c r="C6" s="349"/>
      <c r="D6" s="350"/>
    </row>
    <row r="7" spans="1:4" s="357" customFormat="1">
      <c r="A7" s="351" t="s">
        <v>532</v>
      </c>
      <c r="B7" s="352" t="s">
        <v>533</v>
      </c>
      <c r="C7" s="406">
        <v>4.4999999999999998E-2</v>
      </c>
      <c r="D7" s="401">
        <f>C7*'5. RWA'!$C$13</f>
        <v>3003781.5191848953</v>
      </c>
    </row>
    <row r="8" spans="1:4" s="357" customFormat="1">
      <c r="A8" s="351" t="s">
        <v>534</v>
      </c>
      <c r="B8" s="352" t="s">
        <v>535</v>
      </c>
      <c r="C8" s="407">
        <v>0.06</v>
      </c>
      <c r="D8" s="401">
        <f>C8*'5. RWA'!$C$13</f>
        <v>4005042.0255798604</v>
      </c>
    </row>
    <row r="9" spans="1:4" s="357" customFormat="1">
      <c r="A9" s="351" t="s">
        <v>536</v>
      </c>
      <c r="B9" s="352" t="s">
        <v>537</v>
      </c>
      <c r="C9" s="407">
        <v>0.08</v>
      </c>
      <c r="D9" s="401">
        <f>C9*'5. RWA'!$C$13</f>
        <v>5340056.0341064809</v>
      </c>
    </row>
    <row r="10" spans="1:4" s="357" customFormat="1">
      <c r="A10" s="348" t="s">
        <v>538</v>
      </c>
      <c r="B10" s="349" t="s">
        <v>539</v>
      </c>
      <c r="C10" s="408"/>
      <c r="D10" s="402"/>
    </row>
    <row r="11" spans="1:4" s="358" customFormat="1">
      <c r="A11" s="353" t="s">
        <v>540</v>
      </c>
      <c r="B11" s="354" t="s">
        <v>602</v>
      </c>
      <c r="C11" s="409">
        <v>0</v>
      </c>
      <c r="D11" s="403">
        <f>C11*'5. RWA'!$C$13</f>
        <v>0</v>
      </c>
    </row>
    <row r="12" spans="1:4" s="358" customFormat="1">
      <c r="A12" s="353" t="s">
        <v>541</v>
      </c>
      <c r="B12" s="354" t="s">
        <v>542</v>
      </c>
      <c r="C12" s="409">
        <v>0</v>
      </c>
      <c r="D12" s="403">
        <f>C12*'5. RWA'!$C$13</f>
        <v>0</v>
      </c>
    </row>
    <row r="13" spans="1:4" s="358" customFormat="1">
      <c r="A13" s="353" t="s">
        <v>543</v>
      </c>
      <c r="B13" s="354" t="s">
        <v>544</v>
      </c>
      <c r="C13" s="409"/>
      <c r="D13" s="403">
        <f>C13*'5. RWA'!$C$13</f>
        <v>0</v>
      </c>
    </row>
    <row r="14" spans="1:4" s="357" customFormat="1">
      <c r="A14" s="348" t="s">
        <v>545</v>
      </c>
      <c r="B14" s="349" t="s">
        <v>600</v>
      </c>
      <c r="C14" s="410"/>
      <c r="D14" s="402"/>
    </row>
    <row r="15" spans="1:4" s="357" customFormat="1">
      <c r="A15" s="368" t="s">
        <v>548</v>
      </c>
      <c r="B15" s="354" t="s">
        <v>601</v>
      </c>
      <c r="C15" s="409">
        <v>4.0229510988565337E-2</v>
      </c>
      <c r="D15" s="403">
        <v>2685348.0362955164</v>
      </c>
    </row>
    <row r="16" spans="1:4" s="357" customFormat="1">
      <c r="A16" s="368" t="s">
        <v>549</v>
      </c>
      <c r="B16" s="354" t="s">
        <v>551</v>
      </c>
      <c r="C16" s="409">
        <v>5.3642847775484989E-2</v>
      </c>
      <c r="D16" s="403">
        <v>3580697.6618766752</v>
      </c>
    </row>
    <row r="17" spans="1:4" s="357" customFormat="1">
      <c r="A17" s="368" t="s">
        <v>550</v>
      </c>
      <c r="B17" s="354" t="s">
        <v>598</v>
      </c>
      <c r="C17" s="409">
        <v>0.13318842437177186</v>
      </c>
      <c r="D17" s="403">
        <v>8890420.6154951882</v>
      </c>
    </row>
    <row r="18" spans="1:4" s="56" customFormat="1">
      <c r="A18" s="670" t="s">
        <v>599</v>
      </c>
      <c r="B18" s="671"/>
      <c r="C18" s="411" t="s">
        <v>529</v>
      </c>
      <c r="D18" s="404" t="s">
        <v>530</v>
      </c>
    </row>
    <row r="19" spans="1:4" s="357" customFormat="1">
      <c r="A19" s="355">
        <v>4</v>
      </c>
      <c r="B19" s="354" t="s">
        <v>23</v>
      </c>
      <c r="C19" s="409">
        <f>C7+C11+C12+C13+C15</f>
        <v>8.5229510988565335E-2</v>
      </c>
      <c r="D19" s="401">
        <f>C19*'5. RWA'!$C$13</f>
        <v>5689129.5554804113</v>
      </c>
    </row>
    <row r="20" spans="1:4" s="357" customFormat="1">
      <c r="A20" s="355">
        <v>5</v>
      </c>
      <c r="B20" s="354" t="s">
        <v>89</v>
      </c>
      <c r="C20" s="409">
        <f>C8+C11+C12+C13+C16</f>
        <v>0.11364284777548499</v>
      </c>
      <c r="D20" s="401">
        <f>C20*'5. RWA'!$C$13</f>
        <v>7585739.6874565352</v>
      </c>
    </row>
    <row r="21" spans="1:4" s="357" customFormat="1" ht="13.5" thickBot="1">
      <c r="A21" s="359" t="s">
        <v>546</v>
      </c>
      <c r="B21" s="360" t="s">
        <v>88</v>
      </c>
      <c r="C21" s="412">
        <f>C9+C11+C12+C13+C17</f>
        <v>0.21318842437177188</v>
      </c>
      <c r="D21" s="405">
        <f>C21*'5. RWA'!$C$13</f>
        <v>14230476.649601668</v>
      </c>
    </row>
    <row r="23" spans="1:4" ht="63.75">
      <c r="B23" s="17" t="s">
        <v>603</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5"/>
  <sheetViews>
    <sheetView zoomScale="70" zoomScaleNormal="70" workbookViewId="0">
      <pane xSplit="1" ySplit="5" topLeftCell="B6" activePane="bottomRight" state="frozen"/>
      <selection pane="topRight" activeCell="B1" sqref="B1"/>
      <selection pane="bottomLeft" activeCell="A5" sqref="A5"/>
      <selection pane="bottomRight" activeCell="C13" sqref="C13"/>
    </sheetView>
  </sheetViews>
  <sheetFormatPr defaultRowHeight="15.75"/>
  <cols>
    <col min="1" max="1" width="10.7109375" style="57" customWidth="1"/>
    <col min="2" max="2" width="91.7109375" style="57" customWidth="1"/>
    <col min="3" max="3" width="53.28515625" style="57" customWidth="1"/>
    <col min="4" max="4" width="32.28515625" style="57" customWidth="1"/>
    <col min="5" max="5" width="9.42578125" customWidth="1"/>
  </cols>
  <sheetData>
    <row r="1" spans="1:6">
      <c r="A1" s="13" t="s">
        <v>188</v>
      </c>
      <c r="B1" s="14" t="str">
        <f>Info!C2</f>
        <v>სს სილქ როუდ ბანკი</v>
      </c>
      <c r="E1" s="1"/>
      <c r="F1" s="1"/>
    </row>
    <row r="2" spans="1:6" s="13" customFormat="1" ht="15.75" customHeight="1">
      <c r="A2" s="13" t="s">
        <v>189</v>
      </c>
      <c r="B2" s="447">
        <f>'1. key ratios'!B2</f>
        <v>44377</v>
      </c>
    </row>
    <row r="3" spans="1:6" s="13" customFormat="1" ht="15.75" customHeight="1">
      <c r="A3" s="20"/>
    </row>
    <row r="4" spans="1:6" s="13" customFormat="1" ht="15.75" customHeight="1" thickBot="1">
      <c r="A4" s="13" t="s">
        <v>413</v>
      </c>
      <c r="B4" s="182" t="s">
        <v>268</v>
      </c>
      <c r="D4" s="184" t="s">
        <v>93</v>
      </c>
    </row>
    <row r="5" spans="1:6" ht="38.25">
      <c r="A5" s="134" t="s">
        <v>26</v>
      </c>
      <c r="B5" s="135" t="s">
        <v>231</v>
      </c>
      <c r="C5" s="136" t="s">
        <v>236</v>
      </c>
      <c r="D5" s="183" t="s">
        <v>269</v>
      </c>
    </row>
    <row r="6" spans="1:6">
      <c r="A6" s="619">
        <v>1</v>
      </c>
      <c r="B6" s="620" t="s">
        <v>154</v>
      </c>
      <c r="C6" s="621">
        <v>1666139.92</v>
      </c>
      <c r="D6" s="622"/>
      <c r="E6" s="5"/>
    </row>
    <row r="7" spans="1:6">
      <c r="A7" s="619">
        <v>2</v>
      </c>
      <c r="B7" s="72" t="s">
        <v>155</v>
      </c>
      <c r="C7" s="250">
        <v>9576352.4000000004</v>
      </c>
      <c r="D7" s="126"/>
      <c r="E7" s="5"/>
    </row>
    <row r="8" spans="1:6">
      <c r="A8" s="619">
        <v>3</v>
      </c>
      <c r="B8" s="72" t="s">
        <v>156</v>
      </c>
      <c r="C8" s="250">
        <v>12062978.050000001</v>
      </c>
      <c r="D8" s="126"/>
      <c r="E8" s="5"/>
    </row>
    <row r="9" spans="1:6">
      <c r="A9" s="619">
        <v>4</v>
      </c>
      <c r="B9" s="72" t="s">
        <v>185</v>
      </c>
      <c r="C9" s="250">
        <v>0</v>
      </c>
      <c r="D9" s="126"/>
      <c r="E9" s="5"/>
    </row>
    <row r="10" spans="1:6">
      <c r="A10" s="619">
        <v>5</v>
      </c>
      <c r="B10" s="72" t="s">
        <v>157</v>
      </c>
      <c r="C10" s="250">
        <v>39931437.770000003</v>
      </c>
      <c r="D10" s="126"/>
      <c r="E10" s="5"/>
    </row>
    <row r="11" spans="1:6">
      <c r="A11" s="619">
        <v>6.1</v>
      </c>
      <c r="B11" s="72" t="s">
        <v>158</v>
      </c>
      <c r="C11" s="251">
        <v>12407773.890000001</v>
      </c>
      <c r="D11" s="127"/>
      <c r="E11" s="6"/>
    </row>
    <row r="12" spans="1:6">
      <c r="A12" s="619">
        <v>6.2</v>
      </c>
      <c r="B12" s="73" t="s">
        <v>159</v>
      </c>
      <c r="C12" s="251">
        <f>-1370990.72397401+19</f>
        <v>-1370971.72397401</v>
      </c>
      <c r="D12" s="127"/>
      <c r="E12" s="6"/>
    </row>
    <row r="13" spans="1:6">
      <c r="A13" s="619" t="s">
        <v>487</v>
      </c>
      <c r="B13" s="74" t="s">
        <v>488</v>
      </c>
      <c r="C13" s="251">
        <v>-185878.77</v>
      </c>
      <c r="D13" s="218" t="s">
        <v>984</v>
      </c>
      <c r="E13" s="6"/>
    </row>
    <row r="14" spans="1:6">
      <c r="A14" s="619" t="s">
        <v>621</v>
      </c>
      <c r="B14" s="74" t="s">
        <v>985</v>
      </c>
      <c r="C14" s="251">
        <v>-206445.44</v>
      </c>
      <c r="D14" s="623"/>
      <c r="E14" s="6"/>
    </row>
    <row r="15" spans="1:6">
      <c r="A15" s="619">
        <v>6</v>
      </c>
      <c r="B15" s="72" t="s">
        <v>160</v>
      </c>
      <c r="C15" s="256">
        <v>11036783.166025991</v>
      </c>
      <c r="D15" s="256"/>
      <c r="E15" s="5"/>
    </row>
    <row r="16" spans="1:6">
      <c r="A16" s="619">
        <v>7</v>
      </c>
      <c r="B16" s="72" t="s">
        <v>161</v>
      </c>
      <c r="C16" s="250">
        <v>1218115.7</v>
      </c>
      <c r="D16" s="126"/>
      <c r="E16" s="5"/>
    </row>
    <row r="17" spans="1:5">
      <c r="A17" s="619">
        <v>8</v>
      </c>
      <c r="B17" s="72" t="s">
        <v>162</v>
      </c>
      <c r="C17" s="250">
        <v>280730.19</v>
      </c>
      <c r="D17" s="126"/>
      <c r="E17" s="5"/>
    </row>
    <row r="18" spans="1:5">
      <c r="A18" s="619">
        <v>9</v>
      </c>
      <c r="B18" s="72" t="s">
        <v>163</v>
      </c>
      <c r="C18" s="250">
        <v>20000</v>
      </c>
      <c r="D18" s="126"/>
      <c r="E18" s="5"/>
    </row>
    <row r="19" spans="1:5">
      <c r="A19" s="619">
        <v>9.1</v>
      </c>
      <c r="B19" s="74" t="s">
        <v>245</v>
      </c>
      <c r="C19" s="251"/>
      <c r="D19" s="126"/>
      <c r="E19" s="5"/>
    </row>
    <row r="20" spans="1:5">
      <c r="A20" s="619">
        <v>9.1999999999999993</v>
      </c>
      <c r="B20" s="74" t="s">
        <v>235</v>
      </c>
      <c r="C20" s="251"/>
      <c r="D20" s="126"/>
      <c r="E20" s="5"/>
    </row>
    <row r="21" spans="1:5">
      <c r="A21" s="619">
        <v>9.3000000000000007</v>
      </c>
      <c r="B21" s="74" t="s">
        <v>234</v>
      </c>
      <c r="C21" s="251"/>
      <c r="D21" s="126"/>
      <c r="E21" s="5"/>
    </row>
    <row r="22" spans="1:5">
      <c r="A22" s="619">
        <v>10</v>
      </c>
      <c r="B22" s="72" t="s">
        <v>164</v>
      </c>
      <c r="C22" s="250">
        <v>15120328.160000002</v>
      </c>
      <c r="D22" s="126"/>
      <c r="E22" s="5"/>
    </row>
    <row r="23" spans="1:5">
      <c r="A23" s="619">
        <v>10.1</v>
      </c>
      <c r="B23" s="74" t="s">
        <v>233</v>
      </c>
      <c r="C23" s="624">
        <v>276624.43999999994</v>
      </c>
      <c r="D23" s="218" t="s">
        <v>440</v>
      </c>
      <c r="E23" s="5"/>
    </row>
    <row r="24" spans="1:5">
      <c r="A24" s="619">
        <v>11</v>
      </c>
      <c r="B24" s="72" t="s">
        <v>165</v>
      </c>
      <c r="C24" s="250">
        <v>6009624.7599999998</v>
      </c>
      <c r="D24" s="126"/>
      <c r="E24" s="5"/>
    </row>
    <row r="25" spans="1:5">
      <c r="A25" s="619">
        <v>11.1</v>
      </c>
      <c r="B25" s="625" t="s">
        <v>986</v>
      </c>
      <c r="C25" s="250">
        <v>-19.440000000000001</v>
      </c>
      <c r="D25" s="218" t="s">
        <v>984</v>
      </c>
      <c r="E25" s="4"/>
    </row>
    <row r="26" spans="1:5">
      <c r="A26" s="619">
        <v>12</v>
      </c>
      <c r="B26" s="77" t="s">
        <v>166</v>
      </c>
      <c r="C26" s="253">
        <f>SUM(C6:C10,C15:C18,C22,C24)</f>
        <v>96922490.116025999</v>
      </c>
      <c r="D26" s="129"/>
      <c r="E26" s="5"/>
    </row>
    <row r="27" spans="1:5">
      <c r="A27" s="619">
        <v>13</v>
      </c>
      <c r="B27" s="72" t="s">
        <v>167</v>
      </c>
      <c r="C27" s="254">
        <v>0</v>
      </c>
      <c r="D27" s="130"/>
      <c r="E27" s="5"/>
    </row>
    <row r="28" spans="1:5">
      <c r="A28" s="619">
        <v>14</v>
      </c>
      <c r="B28" s="72" t="s">
        <v>168</v>
      </c>
      <c r="C28" s="254">
        <v>6813325.2800000003</v>
      </c>
      <c r="D28" s="126"/>
      <c r="E28" s="5"/>
    </row>
    <row r="29" spans="1:5">
      <c r="A29" s="619">
        <v>15</v>
      </c>
      <c r="B29" s="72" t="s">
        <v>169</v>
      </c>
      <c r="C29" s="254">
        <v>1034463.45</v>
      </c>
      <c r="D29" s="126"/>
      <c r="E29" s="5"/>
    </row>
    <row r="30" spans="1:5">
      <c r="A30" s="619">
        <v>16</v>
      </c>
      <c r="B30" s="72" t="s">
        <v>170</v>
      </c>
      <c r="C30" s="254">
        <v>2209891.2400000002</v>
      </c>
      <c r="D30" s="126"/>
      <c r="E30" s="5"/>
    </row>
    <row r="31" spans="1:5">
      <c r="A31" s="619">
        <v>17</v>
      </c>
      <c r="B31" s="72" t="s">
        <v>171</v>
      </c>
      <c r="C31" s="254">
        <v>0</v>
      </c>
      <c r="D31" s="126"/>
      <c r="E31" s="5"/>
    </row>
    <row r="32" spans="1:5">
      <c r="A32" s="619">
        <v>18</v>
      </c>
      <c r="B32" s="72" t="s">
        <v>172</v>
      </c>
      <c r="C32" s="254">
        <v>28777506.109999999</v>
      </c>
      <c r="D32" s="126"/>
      <c r="E32" s="5"/>
    </row>
    <row r="33" spans="1:5">
      <c r="A33" s="619">
        <v>19</v>
      </c>
      <c r="B33" s="72" t="s">
        <v>173</v>
      </c>
      <c r="C33" s="254">
        <v>168247.32</v>
      </c>
      <c r="D33" s="126"/>
      <c r="E33" s="5"/>
    </row>
    <row r="34" spans="1:5">
      <c r="A34" s="619">
        <v>20</v>
      </c>
      <c r="B34" s="72" t="s">
        <v>95</v>
      </c>
      <c r="C34" s="254">
        <v>3665758.6900000004</v>
      </c>
      <c r="D34" s="126"/>
      <c r="E34" s="5"/>
    </row>
    <row r="35" spans="1:5">
      <c r="A35" s="619">
        <v>20.100000000000001</v>
      </c>
      <c r="B35" s="76" t="s">
        <v>486</v>
      </c>
      <c r="C35" s="252">
        <v>-3132.06</v>
      </c>
      <c r="D35" s="128"/>
      <c r="E35" s="5"/>
    </row>
    <row r="36" spans="1:5">
      <c r="A36" s="619">
        <v>21</v>
      </c>
      <c r="B36" s="75" t="s">
        <v>174</v>
      </c>
      <c r="C36" s="252">
        <v>0</v>
      </c>
      <c r="D36" s="128"/>
      <c r="E36" s="5"/>
    </row>
    <row r="37" spans="1:5">
      <c r="A37" s="619">
        <v>22</v>
      </c>
      <c r="B37" s="77" t="s">
        <v>175</v>
      </c>
      <c r="C37" s="253">
        <f>SUM(C27:C34,C36)</f>
        <v>42669192.089999996</v>
      </c>
      <c r="D37" s="129"/>
      <c r="E37" s="4"/>
    </row>
    <row r="38" spans="1:5">
      <c r="A38" s="619">
        <v>23</v>
      </c>
      <c r="B38" s="75" t="s">
        <v>176</v>
      </c>
      <c r="C38" s="250">
        <v>61146400</v>
      </c>
      <c r="D38" s="218" t="s">
        <v>987</v>
      </c>
      <c r="E38" s="5"/>
    </row>
    <row r="39" spans="1:5">
      <c r="A39" s="619">
        <v>24</v>
      </c>
      <c r="B39" s="75" t="s">
        <v>177</v>
      </c>
      <c r="C39" s="250"/>
      <c r="D39" s="126"/>
      <c r="E39" s="5"/>
    </row>
    <row r="40" spans="1:5">
      <c r="A40" s="619">
        <v>25</v>
      </c>
      <c r="B40" s="75" t="s">
        <v>232</v>
      </c>
      <c r="C40" s="250"/>
      <c r="D40" s="126"/>
      <c r="E40" s="5"/>
    </row>
    <row r="41" spans="1:5">
      <c r="A41" s="619">
        <v>26</v>
      </c>
      <c r="B41" s="75" t="s">
        <v>179</v>
      </c>
      <c r="C41" s="250"/>
      <c r="D41" s="126"/>
      <c r="E41" s="5"/>
    </row>
    <row r="42" spans="1:5">
      <c r="A42" s="619">
        <v>27</v>
      </c>
      <c r="B42" s="75" t="s">
        <v>180</v>
      </c>
      <c r="C42" s="250"/>
      <c r="D42" s="126"/>
      <c r="E42" s="5"/>
    </row>
    <row r="43" spans="1:5">
      <c r="A43" s="619">
        <v>28</v>
      </c>
      <c r="B43" s="75" t="s">
        <v>181</v>
      </c>
      <c r="C43" s="250">
        <v>-11875534.790000001</v>
      </c>
      <c r="D43" s="218" t="s">
        <v>988</v>
      </c>
      <c r="E43" s="5"/>
    </row>
    <row r="44" spans="1:5">
      <c r="A44" s="619">
        <v>29</v>
      </c>
      <c r="B44" s="75" t="s">
        <v>35</v>
      </c>
      <c r="C44" s="250">
        <v>4982432.3</v>
      </c>
      <c r="D44" s="218" t="s">
        <v>989</v>
      </c>
      <c r="E44" s="5"/>
    </row>
    <row r="45" spans="1:5" ht="16.5" thickBot="1">
      <c r="A45" s="131">
        <v>30</v>
      </c>
      <c r="B45" s="132" t="s">
        <v>182</v>
      </c>
      <c r="C45" s="255">
        <f>SUM(C38:C44)</f>
        <v>54253297.509999998</v>
      </c>
      <c r="D45" s="133"/>
      <c r="E45" s="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topLeftCell="C7" zoomScale="85" zoomScaleNormal="85" workbookViewId="0">
      <selection activeCell="C8" sqref="C8:S22"/>
    </sheetView>
  </sheetViews>
  <sheetFormatPr defaultColWidth="9.28515625" defaultRowHeight="12.75"/>
  <cols>
    <col min="1" max="1" width="10.5703125" style="1" bestFit="1" customWidth="1"/>
    <col min="2" max="2" width="95" style="1" customWidth="1"/>
    <col min="3" max="3" width="9.42578125" style="1" bestFit="1" customWidth="1"/>
    <col min="4" max="4" width="13.28515625" style="1" bestFit="1" customWidth="1"/>
    <col min="5" max="5" width="9.42578125" style="1" bestFit="1" customWidth="1"/>
    <col min="6" max="6" width="13.28515625" style="1" bestFit="1" customWidth="1"/>
    <col min="7" max="7" width="9.42578125" style="1" bestFit="1" customWidth="1"/>
    <col min="8" max="8" width="13.28515625" style="1" bestFit="1" customWidth="1"/>
    <col min="9" max="9" width="9.42578125" style="1" bestFit="1" customWidth="1"/>
    <col min="10" max="10" width="13.28515625" style="1" bestFit="1" customWidth="1"/>
    <col min="11" max="11" width="9.42578125" style="1" bestFit="1" customWidth="1"/>
    <col min="12" max="12" width="13.28515625" style="1" bestFit="1" customWidth="1"/>
    <col min="13" max="13" width="9.42578125" style="1" bestFit="1" customWidth="1"/>
    <col min="14" max="14" width="13.28515625" style="1" bestFit="1" customWidth="1"/>
    <col min="15" max="15" width="9.42578125" style="1" bestFit="1" customWidth="1"/>
    <col min="16" max="16" width="13.28515625" style="1" bestFit="1" customWidth="1"/>
    <col min="17" max="17" width="9.42578125" style="1" bestFit="1" customWidth="1"/>
    <col min="18" max="18" width="13.28515625" style="1" bestFit="1" customWidth="1"/>
    <col min="19" max="19" width="31.5703125" style="1" bestFit="1" customWidth="1"/>
    <col min="20" max="16384" width="9.28515625" style="9"/>
  </cols>
  <sheetData>
    <row r="1" spans="1:19">
      <c r="A1" s="1" t="s">
        <v>188</v>
      </c>
      <c r="B1" s="1" t="str">
        <f>Info!C2</f>
        <v>სს სილქ როუდ ბანკი</v>
      </c>
    </row>
    <row r="2" spans="1:19">
      <c r="A2" s="1" t="s">
        <v>189</v>
      </c>
      <c r="B2" s="447">
        <f>'1. key ratios'!B2</f>
        <v>44377</v>
      </c>
    </row>
    <row r="4" spans="1:19" ht="26.25" thickBot="1">
      <c r="A4" s="56" t="s">
        <v>414</v>
      </c>
      <c r="B4" s="280" t="s">
        <v>457</v>
      </c>
    </row>
    <row r="5" spans="1:19">
      <c r="A5" s="115"/>
      <c r="B5" s="117"/>
      <c r="C5" s="101" t="s">
        <v>0</v>
      </c>
      <c r="D5" s="101" t="s">
        <v>1</v>
      </c>
      <c r="E5" s="101" t="s">
        <v>2</v>
      </c>
      <c r="F5" s="101" t="s">
        <v>3</v>
      </c>
      <c r="G5" s="101" t="s">
        <v>4</v>
      </c>
      <c r="H5" s="101" t="s">
        <v>5</v>
      </c>
      <c r="I5" s="101" t="s">
        <v>237</v>
      </c>
      <c r="J5" s="101" t="s">
        <v>238</v>
      </c>
      <c r="K5" s="101" t="s">
        <v>239</v>
      </c>
      <c r="L5" s="101" t="s">
        <v>240</v>
      </c>
      <c r="M5" s="101" t="s">
        <v>241</v>
      </c>
      <c r="N5" s="101" t="s">
        <v>242</v>
      </c>
      <c r="O5" s="101" t="s">
        <v>444</v>
      </c>
      <c r="P5" s="101" t="s">
        <v>445</v>
      </c>
      <c r="Q5" s="101" t="s">
        <v>446</v>
      </c>
      <c r="R5" s="273" t="s">
        <v>447</v>
      </c>
      <c r="S5" s="102" t="s">
        <v>448</v>
      </c>
    </row>
    <row r="6" spans="1:19" ht="46.5" customHeight="1">
      <c r="A6" s="137"/>
      <c r="B6" s="676" t="s">
        <v>449</v>
      </c>
      <c r="C6" s="674">
        <v>0</v>
      </c>
      <c r="D6" s="675"/>
      <c r="E6" s="674">
        <v>0.2</v>
      </c>
      <c r="F6" s="675"/>
      <c r="G6" s="674">
        <v>0.35</v>
      </c>
      <c r="H6" s="675"/>
      <c r="I6" s="674">
        <v>0.5</v>
      </c>
      <c r="J6" s="675"/>
      <c r="K6" s="674">
        <v>0.75</v>
      </c>
      <c r="L6" s="675"/>
      <c r="M6" s="674">
        <v>1</v>
      </c>
      <c r="N6" s="675"/>
      <c r="O6" s="674">
        <v>1.5</v>
      </c>
      <c r="P6" s="675"/>
      <c r="Q6" s="674">
        <v>2.5</v>
      </c>
      <c r="R6" s="675"/>
      <c r="S6" s="672" t="s">
        <v>250</v>
      </c>
    </row>
    <row r="7" spans="1:19">
      <c r="A7" s="137"/>
      <c r="B7" s="677"/>
      <c r="C7" s="279" t="s">
        <v>442</v>
      </c>
      <c r="D7" s="279" t="s">
        <v>443</v>
      </c>
      <c r="E7" s="279" t="s">
        <v>442</v>
      </c>
      <c r="F7" s="279" t="s">
        <v>443</v>
      </c>
      <c r="G7" s="279" t="s">
        <v>442</v>
      </c>
      <c r="H7" s="279" t="s">
        <v>443</v>
      </c>
      <c r="I7" s="279" t="s">
        <v>442</v>
      </c>
      <c r="J7" s="279" t="s">
        <v>443</v>
      </c>
      <c r="K7" s="279" t="s">
        <v>442</v>
      </c>
      <c r="L7" s="279" t="s">
        <v>443</v>
      </c>
      <c r="M7" s="279" t="s">
        <v>442</v>
      </c>
      <c r="N7" s="279" t="s">
        <v>443</v>
      </c>
      <c r="O7" s="279" t="s">
        <v>442</v>
      </c>
      <c r="P7" s="279" t="s">
        <v>443</v>
      </c>
      <c r="Q7" s="279" t="s">
        <v>442</v>
      </c>
      <c r="R7" s="279" t="s">
        <v>443</v>
      </c>
      <c r="S7" s="673"/>
    </row>
    <row r="8" spans="1:19">
      <c r="A8" s="105">
        <v>1</v>
      </c>
      <c r="B8" s="158" t="s">
        <v>216</v>
      </c>
      <c r="C8" s="257">
        <v>42696565.140000008</v>
      </c>
      <c r="D8" s="257"/>
      <c r="E8" s="257">
        <v>0</v>
      </c>
      <c r="F8" s="274"/>
      <c r="G8" s="257">
        <v>0</v>
      </c>
      <c r="H8" s="257"/>
      <c r="I8" s="257">
        <v>0</v>
      </c>
      <c r="J8" s="257"/>
      <c r="K8" s="257">
        <v>0</v>
      </c>
      <c r="L8" s="257"/>
      <c r="M8" s="257">
        <v>2831507.43</v>
      </c>
      <c r="N8" s="257"/>
      <c r="O8" s="257">
        <v>0</v>
      </c>
      <c r="P8" s="257"/>
      <c r="Q8" s="257">
        <v>0</v>
      </c>
      <c r="R8" s="274"/>
      <c r="S8" s="283">
        <f>$C$6*SUM(C8:D8)+$E$6*SUM(E8:F8)+$G$6*SUM(G8:H8)+$I$6*SUM(I8:J8)+$K$6*SUM(K8:L8)+$M$6*SUM(M8:N8)+$O$6*SUM(O8:P8)+$Q$6*SUM(Q8:R8)</f>
        <v>2831507.43</v>
      </c>
    </row>
    <row r="9" spans="1:19">
      <c r="A9" s="105">
        <v>2</v>
      </c>
      <c r="B9" s="158" t="s">
        <v>217</v>
      </c>
      <c r="C9" s="257">
        <v>0</v>
      </c>
      <c r="D9" s="257"/>
      <c r="E9" s="257">
        <v>0</v>
      </c>
      <c r="F9" s="257"/>
      <c r="G9" s="257">
        <v>0</v>
      </c>
      <c r="H9" s="257"/>
      <c r="I9" s="257">
        <v>0</v>
      </c>
      <c r="J9" s="257"/>
      <c r="K9" s="257">
        <v>0</v>
      </c>
      <c r="L9" s="257"/>
      <c r="M9" s="257">
        <v>0</v>
      </c>
      <c r="N9" s="257"/>
      <c r="O9" s="257">
        <v>0</v>
      </c>
      <c r="P9" s="257"/>
      <c r="Q9" s="257">
        <v>0</v>
      </c>
      <c r="R9" s="274"/>
      <c r="S9" s="283">
        <f t="shared" ref="S9:S21" si="0">$C$6*SUM(C9:D9)+$E$6*SUM(E9:F9)+$G$6*SUM(G9:H9)+$I$6*SUM(I9:J9)+$K$6*SUM(K9:L9)+$M$6*SUM(M9:N9)+$O$6*SUM(O9:P9)+$Q$6*SUM(Q9:R9)</f>
        <v>0</v>
      </c>
    </row>
    <row r="10" spans="1:19">
      <c r="A10" s="105">
        <v>3</v>
      </c>
      <c r="B10" s="158" t="s">
        <v>218</v>
      </c>
      <c r="C10" s="257">
        <v>0</v>
      </c>
      <c r="D10" s="257"/>
      <c r="E10" s="257">
        <v>0</v>
      </c>
      <c r="F10" s="257"/>
      <c r="G10" s="257">
        <v>0</v>
      </c>
      <c r="H10" s="257"/>
      <c r="I10" s="257">
        <v>0</v>
      </c>
      <c r="J10" s="257"/>
      <c r="K10" s="257">
        <v>0</v>
      </c>
      <c r="L10" s="257"/>
      <c r="M10" s="257">
        <v>0</v>
      </c>
      <c r="N10" s="257"/>
      <c r="O10" s="257">
        <v>0</v>
      </c>
      <c r="P10" s="257"/>
      <c r="Q10" s="257">
        <v>0</v>
      </c>
      <c r="R10" s="274"/>
      <c r="S10" s="283">
        <f t="shared" si="0"/>
        <v>0</v>
      </c>
    </row>
    <row r="11" spans="1:19">
      <c r="A11" s="105">
        <v>4</v>
      </c>
      <c r="B11" s="158" t="s">
        <v>219</v>
      </c>
      <c r="C11" s="257">
        <v>0</v>
      </c>
      <c r="D11" s="257"/>
      <c r="E11" s="257">
        <v>0</v>
      </c>
      <c r="F11" s="257"/>
      <c r="G11" s="257">
        <v>0</v>
      </c>
      <c r="H11" s="257"/>
      <c r="I11" s="257">
        <v>0</v>
      </c>
      <c r="J11" s="257"/>
      <c r="K11" s="257">
        <v>0</v>
      </c>
      <c r="L11" s="257"/>
      <c r="M11" s="257">
        <v>0</v>
      </c>
      <c r="N11" s="257"/>
      <c r="O11" s="257">
        <v>0</v>
      </c>
      <c r="P11" s="257"/>
      <c r="Q11" s="257">
        <v>0</v>
      </c>
      <c r="R11" s="274"/>
      <c r="S11" s="283">
        <f t="shared" si="0"/>
        <v>0</v>
      </c>
    </row>
    <row r="12" spans="1:19">
      <c r="A12" s="105">
        <v>5</v>
      </c>
      <c r="B12" s="158" t="s">
        <v>220</v>
      </c>
      <c r="C12" s="257">
        <v>0</v>
      </c>
      <c r="D12" s="257"/>
      <c r="E12" s="257">
        <v>0</v>
      </c>
      <c r="F12" s="257"/>
      <c r="G12" s="257">
        <v>0</v>
      </c>
      <c r="H12" s="257"/>
      <c r="I12" s="257">
        <v>0</v>
      </c>
      <c r="J12" s="257"/>
      <c r="K12" s="257">
        <v>0</v>
      </c>
      <c r="L12" s="257"/>
      <c r="M12" s="257">
        <v>0</v>
      </c>
      <c r="N12" s="257"/>
      <c r="O12" s="257">
        <v>0</v>
      </c>
      <c r="P12" s="257"/>
      <c r="Q12" s="257">
        <v>0</v>
      </c>
      <c r="R12" s="274"/>
      <c r="S12" s="283">
        <f t="shared" si="0"/>
        <v>0</v>
      </c>
    </row>
    <row r="13" spans="1:19">
      <c r="A13" s="105">
        <v>6</v>
      </c>
      <c r="B13" s="158" t="s">
        <v>221</v>
      </c>
      <c r="C13" s="257">
        <v>0</v>
      </c>
      <c r="D13" s="257"/>
      <c r="E13" s="257">
        <v>259390.65</v>
      </c>
      <c r="F13" s="257"/>
      <c r="G13" s="257">
        <v>0</v>
      </c>
      <c r="H13" s="257"/>
      <c r="I13" s="257">
        <v>0</v>
      </c>
      <c r="J13" s="257"/>
      <c r="K13" s="257">
        <v>0</v>
      </c>
      <c r="L13" s="257"/>
      <c r="M13" s="257">
        <v>11803346.67</v>
      </c>
      <c r="N13" s="257"/>
      <c r="O13" s="257">
        <v>0</v>
      </c>
      <c r="P13" s="257"/>
      <c r="Q13" s="257">
        <v>0</v>
      </c>
      <c r="R13" s="274"/>
      <c r="S13" s="283">
        <f t="shared" si="0"/>
        <v>11855224.800000001</v>
      </c>
    </row>
    <row r="14" spans="1:19">
      <c r="A14" s="105">
        <v>7</v>
      </c>
      <c r="B14" s="158" t="s">
        <v>73</v>
      </c>
      <c r="C14" s="257">
        <v>0</v>
      </c>
      <c r="D14" s="257"/>
      <c r="E14" s="257">
        <v>0</v>
      </c>
      <c r="F14" s="257"/>
      <c r="G14" s="257">
        <v>0</v>
      </c>
      <c r="H14" s="257"/>
      <c r="I14" s="257">
        <v>0</v>
      </c>
      <c r="J14" s="257"/>
      <c r="K14" s="257">
        <v>0</v>
      </c>
      <c r="L14" s="257"/>
      <c r="M14" s="257">
        <v>5435379.7000000002</v>
      </c>
      <c r="N14" s="257">
        <v>156603</v>
      </c>
      <c r="O14" s="257">
        <v>0</v>
      </c>
      <c r="P14" s="257"/>
      <c r="Q14" s="257">
        <v>0</v>
      </c>
      <c r="R14" s="274"/>
      <c r="S14" s="283">
        <f t="shared" si="0"/>
        <v>5591982.7000000002</v>
      </c>
    </row>
    <row r="15" spans="1:19">
      <c r="A15" s="105">
        <v>8</v>
      </c>
      <c r="B15" s="158" t="s">
        <v>74</v>
      </c>
      <c r="C15" s="257">
        <v>0</v>
      </c>
      <c r="D15" s="257"/>
      <c r="E15" s="257">
        <v>0</v>
      </c>
      <c r="F15" s="257"/>
      <c r="G15" s="257">
        <v>0</v>
      </c>
      <c r="H15" s="257"/>
      <c r="I15" s="257">
        <v>0</v>
      </c>
      <c r="J15" s="257"/>
      <c r="K15" s="257">
        <v>0</v>
      </c>
      <c r="L15" s="257"/>
      <c r="M15" s="257">
        <v>5012498.54</v>
      </c>
      <c r="N15" s="257"/>
      <c r="O15" s="257">
        <v>0</v>
      </c>
      <c r="P15" s="257"/>
      <c r="Q15" s="257">
        <v>0</v>
      </c>
      <c r="R15" s="274"/>
      <c r="S15" s="283">
        <f t="shared" si="0"/>
        <v>5012498.54</v>
      </c>
    </row>
    <row r="16" spans="1:19">
      <c r="A16" s="105">
        <v>9</v>
      </c>
      <c r="B16" s="158" t="s">
        <v>75</v>
      </c>
      <c r="C16" s="257">
        <v>0</v>
      </c>
      <c r="D16" s="257"/>
      <c r="E16" s="257">
        <v>0</v>
      </c>
      <c r="F16" s="257"/>
      <c r="G16" s="257">
        <v>0</v>
      </c>
      <c r="H16" s="257"/>
      <c r="I16" s="257">
        <v>0</v>
      </c>
      <c r="J16" s="257"/>
      <c r="K16" s="257">
        <v>0</v>
      </c>
      <c r="L16" s="257"/>
      <c r="M16" s="257">
        <v>0</v>
      </c>
      <c r="N16" s="257"/>
      <c r="O16" s="257">
        <v>0</v>
      </c>
      <c r="P16" s="257"/>
      <c r="Q16" s="257">
        <v>0</v>
      </c>
      <c r="R16" s="274"/>
      <c r="S16" s="283">
        <f t="shared" si="0"/>
        <v>0</v>
      </c>
    </row>
    <row r="17" spans="1:19">
      <c r="A17" s="105">
        <v>10</v>
      </c>
      <c r="B17" s="158" t="s">
        <v>69</v>
      </c>
      <c r="C17" s="257">
        <v>0</v>
      </c>
      <c r="D17" s="257"/>
      <c r="E17" s="257">
        <v>0</v>
      </c>
      <c r="F17" s="257"/>
      <c r="G17" s="257">
        <v>0</v>
      </c>
      <c r="H17" s="257"/>
      <c r="I17" s="257">
        <v>0</v>
      </c>
      <c r="J17" s="257"/>
      <c r="K17" s="257">
        <v>0</v>
      </c>
      <c r="L17" s="257"/>
      <c r="M17" s="257">
        <v>956259.1799999997</v>
      </c>
      <c r="N17" s="257"/>
      <c r="O17" s="257">
        <v>0</v>
      </c>
      <c r="P17" s="257"/>
      <c r="Q17" s="257">
        <v>0</v>
      </c>
      <c r="R17" s="274"/>
      <c r="S17" s="283">
        <f t="shared" si="0"/>
        <v>956259.1799999997</v>
      </c>
    </row>
    <row r="18" spans="1:19">
      <c r="A18" s="105">
        <v>11</v>
      </c>
      <c r="B18" s="158" t="s">
        <v>70</v>
      </c>
      <c r="C18" s="257">
        <v>0</v>
      </c>
      <c r="D18" s="257"/>
      <c r="E18" s="257">
        <v>0</v>
      </c>
      <c r="F18" s="257"/>
      <c r="G18" s="257">
        <v>0</v>
      </c>
      <c r="H18" s="257"/>
      <c r="I18" s="257">
        <v>0</v>
      </c>
      <c r="J18" s="257"/>
      <c r="K18" s="257">
        <v>0</v>
      </c>
      <c r="L18" s="257"/>
      <c r="M18" s="257">
        <v>0</v>
      </c>
      <c r="N18" s="257"/>
      <c r="O18" s="257">
        <v>163532.44999999998</v>
      </c>
      <c r="P18" s="257"/>
      <c r="Q18" s="257">
        <v>0</v>
      </c>
      <c r="R18" s="274"/>
      <c r="S18" s="283">
        <f t="shared" si="0"/>
        <v>245298.67499999999</v>
      </c>
    </row>
    <row r="19" spans="1:19">
      <c r="A19" s="105">
        <v>12</v>
      </c>
      <c r="B19" s="158" t="s">
        <v>71</v>
      </c>
      <c r="C19" s="257">
        <v>0</v>
      </c>
      <c r="D19" s="257"/>
      <c r="E19" s="257">
        <v>0</v>
      </c>
      <c r="F19" s="257"/>
      <c r="G19" s="257">
        <v>0</v>
      </c>
      <c r="H19" s="257"/>
      <c r="I19" s="257">
        <v>0</v>
      </c>
      <c r="J19" s="257"/>
      <c r="K19" s="257">
        <v>0</v>
      </c>
      <c r="L19" s="257"/>
      <c r="M19" s="257">
        <v>0</v>
      </c>
      <c r="N19" s="257"/>
      <c r="O19" s="257">
        <v>0</v>
      </c>
      <c r="P19" s="257"/>
      <c r="Q19" s="257">
        <v>0</v>
      </c>
      <c r="R19" s="274"/>
      <c r="S19" s="283">
        <f t="shared" si="0"/>
        <v>0</v>
      </c>
    </row>
    <row r="20" spans="1:19">
      <c r="A20" s="105">
        <v>13</v>
      </c>
      <c r="B20" s="158" t="s">
        <v>72</v>
      </c>
      <c r="C20" s="257">
        <v>0</v>
      </c>
      <c r="D20" s="257"/>
      <c r="E20" s="257">
        <v>0</v>
      </c>
      <c r="F20" s="257"/>
      <c r="G20" s="257">
        <v>0</v>
      </c>
      <c r="H20" s="257"/>
      <c r="I20" s="257">
        <v>0</v>
      </c>
      <c r="J20" s="257"/>
      <c r="K20" s="257">
        <v>0</v>
      </c>
      <c r="L20" s="257"/>
      <c r="M20" s="257">
        <v>0</v>
      </c>
      <c r="N20" s="257"/>
      <c r="O20" s="257">
        <v>0</v>
      </c>
      <c r="P20" s="257"/>
      <c r="Q20" s="257">
        <v>0</v>
      </c>
      <c r="R20" s="274"/>
      <c r="S20" s="283">
        <f t="shared" si="0"/>
        <v>0</v>
      </c>
    </row>
    <row r="21" spans="1:19">
      <c r="A21" s="105">
        <v>14</v>
      </c>
      <c r="B21" s="158" t="s">
        <v>248</v>
      </c>
      <c r="C21" s="257">
        <v>1576905.18</v>
      </c>
      <c r="D21" s="257"/>
      <c r="E21" s="257">
        <v>89234.74</v>
      </c>
      <c r="F21" s="257"/>
      <c r="G21" s="257">
        <v>0</v>
      </c>
      <c r="H21" s="257"/>
      <c r="I21" s="257">
        <v>0</v>
      </c>
      <c r="J21" s="257"/>
      <c r="K21" s="257">
        <v>0</v>
      </c>
      <c r="L21" s="257"/>
      <c r="M21" s="257">
        <v>26213569.700000003</v>
      </c>
      <c r="N21" s="257"/>
      <c r="O21" s="257">
        <v>0</v>
      </c>
      <c r="P21" s="257"/>
      <c r="Q21" s="257">
        <v>0</v>
      </c>
      <c r="R21" s="274"/>
      <c r="S21" s="283">
        <f t="shared" si="0"/>
        <v>26231416.648000002</v>
      </c>
    </row>
    <row r="22" spans="1:19" ht="13.5" thickBot="1">
      <c r="A22" s="88"/>
      <c r="B22" s="142" t="s">
        <v>68</v>
      </c>
      <c r="C22" s="258">
        <f>SUM(C8:C21)</f>
        <v>44273470.320000008</v>
      </c>
      <c r="D22" s="258">
        <f t="shared" ref="D22:S22" si="1">SUM(D8:D21)</f>
        <v>0</v>
      </c>
      <c r="E22" s="258">
        <f t="shared" si="1"/>
        <v>348625.39</v>
      </c>
      <c r="F22" s="258">
        <f t="shared" si="1"/>
        <v>0</v>
      </c>
      <c r="G22" s="258">
        <f t="shared" si="1"/>
        <v>0</v>
      </c>
      <c r="H22" s="258">
        <f t="shared" si="1"/>
        <v>0</v>
      </c>
      <c r="I22" s="258">
        <f t="shared" si="1"/>
        <v>0</v>
      </c>
      <c r="J22" s="258">
        <f t="shared" si="1"/>
        <v>0</v>
      </c>
      <c r="K22" s="258">
        <f t="shared" si="1"/>
        <v>0</v>
      </c>
      <c r="L22" s="258">
        <f t="shared" si="1"/>
        <v>0</v>
      </c>
      <c r="M22" s="258">
        <f t="shared" si="1"/>
        <v>52252561.219999999</v>
      </c>
      <c r="N22" s="258">
        <f t="shared" si="1"/>
        <v>156603</v>
      </c>
      <c r="O22" s="258">
        <f t="shared" si="1"/>
        <v>163532.44999999998</v>
      </c>
      <c r="P22" s="258">
        <f t="shared" si="1"/>
        <v>0</v>
      </c>
      <c r="Q22" s="258">
        <f t="shared" si="1"/>
        <v>0</v>
      </c>
      <c r="R22" s="258">
        <f t="shared" si="1"/>
        <v>0</v>
      </c>
      <c r="S22" s="284">
        <f t="shared" si="1"/>
        <v>52724187.973000005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topLeftCell="A7" zoomScale="70" zoomScaleNormal="70" workbookViewId="0">
      <selection activeCell="B2" sqref="B2"/>
    </sheetView>
  </sheetViews>
  <sheetFormatPr defaultColWidth="9.28515625" defaultRowHeight="12.75"/>
  <cols>
    <col min="1" max="1" width="10.5703125" style="1" bestFit="1" customWidth="1"/>
    <col min="2" max="2" width="74.5703125" style="1" customWidth="1"/>
    <col min="3" max="3" width="19" style="1" customWidth="1"/>
    <col min="4" max="4" width="19.5703125" style="1" customWidth="1"/>
    <col min="5" max="5" width="31.28515625" style="1" customWidth="1"/>
    <col min="6" max="6" width="29.28515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71093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28515625" style="1" customWidth="1"/>
    <col min="22" max="22" width="20" style="1" customWidth="1"/>
    <col min="23" max="16384" width="9.28515625" style="9"/>
  </cols>
  <sheetData>
    <row r="1" spans="1:22">
      <c r="A1" s="1" t="s">
        <v>188</v>
      </c>
      <c r="B1" s="1" t="str">
        <f>Info!C2</f>
        <v>სს სილქ როუდ ბანკი</v>
      </c>
    </row>
    <row r="2" spans="1:22">
      <c r="A2" s="1" t="s">
        <v>189</v>
      </c>
      <c r="B2" s="447">
        <f>'1. key ratios'!B2</f>
        <v>44377</v>
      </c>
    </row>
    <row r="4" spans="1:22" ht="27.75" thickBot="1">
      <c r="A4" s="1" t="s">
        <v>415</v>
      </c>
      <c r="B4" s="280" t="s">
        <v>458</v>
      </c>
      <c r="V4" s="184" t="s">
        <v>93</v>
      </c>
    </row>
    <row r="5" spans="1:22">
      <c r="A5" s="86"/>
      <c r="B5" s="87"/>
      <c r="C5" s="678" t="s">
        <v>198</v>
      </c>
      <c r="D5" s="679"/>
      <c r="E5" s="679"/>
      <c r="F5" s="679"/>
      <c r="G5" s="679"/>
      <c r="H5" s="679"/>
      <c r="I5" s="679"/>
      <c r="J5" s="679"/>
      <c r="K5" s="679"/>
      <c r="L5" s="680"/>
      <c r="M5" s="678" t="s">
        <v>199</v>
      </c>
      <c r="N5" s="679"/>
      <c r="O5" s="679"/>
      <c r="P5" s="679"/>
      <c r="Q5" s="679"/>
      <c r="R5" s="679"/>
      <c r="S5" s="680"/>
      <c r="T5" s="683" t="s">
        <v>456</v>
      </c>
      <c r="U5" s="683" t="s">
        <v>455</v>
      </c>
      <c r="V5" s="681" t="s">
        <v>200</v>
      </c>
    </row>
    <row r="6" spans="1:22" s="56" customFormat="1" ht="127.5">
      <c r="A6" s="103"/>
      <c r="B6" s="160"/>
      <c r="C6" s="84" t="s">
        <v>201</v>
      </c>
      <c r="D6" s="83" t="s">
        <v>202</v>
      </c>
      <c r="E6" s="81" t="s">
        <v>203</v>
      </c>
      <c r="F6" s="81" t="s">
        <v>450</v>
      </c>
      <c r="G6" s="83" t="s">
        <v>204</v>
      </c>
      <c r="H6" s="83" t="s">
        <v>205</v>
      </c>
      <c r="I6" s="83" t="s">
        <v>206</v>
      </c>
      <c r="J6" s="83" t="s">
        <v>247</v>
      </c>
      <c r="K6" s="83" t="s">
        <v>207</v>
      </c>
      <c r="L6" s="85" t="s">
        <v>208</v>
      </c>
      <c r="M6" s="84" t="s">
        <v>209</v>
      </c>
      <c r="N6" s="83" t="s">
        <v>210</v>
      </c>
      <c r="O6" s="83" t="s">
        <v>211</v>
      </c>
      <c r="P6" s="83" t="s">
        <v>212</v>
      </c>
      <c r="Q6" s="83" t="s">
        <v>213</v>
      </c>
      <c r="R6" s="83" t="s">
        <v>214</v>
      </c>
      <c r="S6" s="85" t="s">
        <v>215</v>
      </c>
      <c r="T6" s="684"/>
      <c r="U6" s="684"/>
      <c r="V6" s="682"/>
    </row>
    <row r="7" spans="1:22">
      <c r="A7" s="141">
        <v>1</v>
      </c>
      <c r="B7" s="140" t="s">
        <v>216</v>
      </c>
      <c r="C7" s="259"/>
      <c r="D7" s="257"/>
      <c r="E7" s="257"/>
      <c r="F7" s="257"/>
      <c r="G7" s="257"/>
      <c r="H7" s="257"/>
      <c r="I7" s="257"/>
      <c r="J7" s="257"/>
      <c r="K7" s="257"/>
      <c r="L7" s="260"/>
      <c r="M7" s="259"/>
      <c r="N7" s="257"/>
      <c r="O7" s="257"/>
      <c r="P7" s="257"/>
      <c r="Q7" s="257"/>
      <c r="R7" s="257"/>
      <c r="S7" s="260"/>
      <c r="T7" s="277"/>
      <c r="U7" s="276"/>
      <c r="V7" s="261">
        <f>SUM(C7:S7)</f>
        <v>0</v>
      </c>
    </row>
    <row r="8" spans="1:22">
      <c r="A8" s="141">
        <v>2</v>
      </c>
      <c r="B8" s="140" t="s">
        <v>217</v>
      </c>
      <c r="C8" s="259"/>
      <c r="D8" s="257"/>
      <c r="E8" s="257"/>
      <c r="F8" s="257"/>
      <c r="G8" s="257"/>
      <c r="H8" s="257"/>
      <c r="I8" s="257"/>
      <c r="J8" s="257"/>
      <c r="K8" s="257"/>
      <c r="L8" s="260"/>
      <c r="M8" s="259"/>
      <c r="N8" s="257"/>
      <c r="O8" s="257"/>
      <c r="P8" s="257"/>
      <c r="Q8" s="257"/>
      <c r="R8" s="257"/>
      <c r="S8" s="260"/>
      <c r="T8" s="276"/>
      <c r="U8" s="276"/>
      <c r="V8" s="261">
        <f t="shared" ref="V8:V20" si="0">SUM(C8:S8)</f>
        <v>0</v>
      </c>
    </row>
    <row r="9" spans="1:22">
      <c r="A9" s="141">
        <v>3</v>
      </c>
      <c r="B9" s="140" t="s">
        <v>218</v>
      </c>
      <c r="C9" s="259"/>
      <c r="D9" s="257"/>
      <c r="E9" s="257"/>
      <c r="F9" s="257"/>
      <c r="G9" s="257"/>
      <c r="H9" s="257"/>
      <c r="I9" s="257"/>
      <c r="J9" s="257"/>
      <c r="K9" s="257"/>
      <c r="L9" s="260"/>
      <c r="M9" s="259"/>
      <c r="N9" s="257"/>
      <c r="O9" s="257"/>
      <c r="P9" s="257"/>
      <c r="Q9" s="257"/>
      <c r="R9" s="257"/>
      <c r="S9" s="260"/>
      <c r="T9" s="276"/>
      <c r="U9" s="276"/>
      <c r="V9" s="261">
        <f>SUM(C9:S9)</f>
        <v>0</v>
      </c>
    </row>
    <row r="10" spans="1:22">
      <c r="A10" s="141">
        <v>4</v>
      </c>
      <c r="B10" s="140" t="s">
        <v>219</v>
      </c>
      <c r="C10" s="259"/>
      <c r="D10" s="257"/>
      <c r="E10" s="257"/>
      <c r="F10" s="257"/>
      <c r="G10" s="257"/>
      <c r="H10" s="257"/>
      <c r="I10" s="257"/>
      <c r="J10" s="257"/>
      <c r="K10" s="257"/>
      <c r="L10" s="260"/>
      <c r="M10" s="259"/>
      <c r="N10" s="257"/>
      <c r="O10" s="257"/>
      <c r="P10" s="257"/>
      <c r="Q10" s="257"/>
      <c r="R10" s="257"/>
      <c r="S10" s="260"/>
      <c r="T10" s="276"/>
      <c r="U10" s="276"/>
      <c r="V10" s="261">
        <f t="shared" si="0"/>
        <v>0</v>
      </c>
    </row>
    <row r="11" spans="1:22">
      <c r="A11" s="141">
        <v>5</v>
      </c>
      <c r="B11" s="140" t="s">
        <v>220</v>
      </c>
      <c r="C11" s="259"/>
      <c r="D11" s="257"/>
      <c r="E11" s="257"/>
      <c r="F11" s="257"/>
      <c r="G11" s="257"/>
      <c r="H11" s="257"/>
      <c r="I11" s="257"/>
      <c r="J11" s="257"/>
      <c r="K11" s="257"/>
      <c r="L11" s="260"/>
      <c r="M11" s="259"/>
      <c r="N11" s="257"/>
      <c r="O11" s="257"/>
      <c r="P11" s="257"/>
      <c r="Q11" s="257"/>
      <c r="R11" s="257"/>
      <c r="S11" s="260"/>
      <c r="T11" s="276"/>
      <c r="U11" s="276"/>
      <c r="V11" s="261">
        <f t="shared" si="0"/>
        <v>0</v>
      </c>
    </row>
    <row r="12" spans="1:22">
      <c r="A12" s="141">
        <v>6</v>
      </c>
      <c r="B12" s="140" t="s">
        <v>221</v>
      </c>
      <c r="C12" s="259"/>
      <c r="D12" s="257"/>
      <c r="E12" s="257"/>
      <c r="F12" s="257"/>
      <c r="G12" s="257"/>
      <c r="H12" s="257"/>
      <c r="I12" s="257"/>
      <c r="J12" s="257"/>
      <c r="K12" s="257"/>
      <c r="L12" s="260"/>
      <c r="M12" s="259"/>
      <c r="N12" s="257"/>
      <c r="O12" s="257"/>
      <c r="P12" s="257"/>
      <c r="Q12" s="257"/>
      <c r="R12" s="257"/>
      <c r="S12" s="260"/>
      <c r="T12" s="276"/>
      <c r="U12" s="276"/>
      <c r="V12" s="261">
        <f t="shared" si="0"/>
        <v>0</v>
      </c>
    </row>
    <row r="13" spans="1:22">
      <c r="A13" s="141">
        <v>7</v>
      </c>
      <c r="B13" s="140" t="s">
        <v>73</v>
      </c>
      <c r="C13" s="259"/>
      <c r="D13" s="257"/>
      <c r="E13" s="257"/>
      <c r="F13" s="257"/>
      <c r="G13" s="257"/>
      <c r="H13" s="257"/>
      <c r="I13" s="257"/>
      <c r="J13" s="257"/>
      <c r="K13" s="257"/>
      <c r="L13" s="260"/>
      <c r="M13" s="259"/>
      <c r="N13" s="257"/>
      <c r="O13" s="257"/>
      <c r="P13" s="257"/>
      <c r="Q13" s="257"/>
      <c r="R13" s="257"/>
      <c r="S13" s="260"/>
      <c r="T13" s="276"/>
      <c r="U13" s="276"/>
      <c r="V13" s="261">
        <f t="shared" si="0"/>
        <v>0</v>
      </c>
    </row>
    <row r="14" spans="1:22">
      <c r="A14" s="141">
        <v>8</v>
      </c>
      <c r="B14" s="140" t="s">
        <v>74</v>
      </c>
      <c r="C14" s="259"/>
      <c r="D14" s="257"/>
      <c r="E14" s="257"/>
      <c r="F14" s="257"/>
      <c r="G14" s="257"/>
      <c r="H14" s="257"/>
      <c r="I14" s="257"/>
      <c r="J14" s="257"/>
      <c r="K14" s="257"/>
      <c r="L14" s="260"/>
      <c r="M14" s="259"/>
      <c r="N14" s="257"/>
      <c r="O14" s="257"/>
      <c r="P14" s="257"/>
      <c r="Q14" s="257"/>
      <c r="R14" s="257"/>
      <c r="S14" s="260"/>
      <c r="T14" s="276"/>
      <c r="U14" s="276"/>
      <c r="V14" s="261">
        <f t="shared" si="0"/>
        <v>0</v>
      </c>
    </row>
    <row r="15" spans="1:22">
      <c r="A15" s="141">
        <v>9</v>
      </c>
      <c r="B15" s="140" t="s">
        <v>75</v>
      </c>
      <c r="C15" s="259"/>
      <c r="D15" s="257"/>
      <c r="E15" s="257"/>
      <c r="F15" s="257"/>
      <c r="G15" s="257"/>
      <c r="H15" s="257"/>
      <c r="I15" s="257"/>
      <c r="J15" s="257"/>
      <c r="K15" s="257"/>
      <c r="L15" s="260"/>
      <c r="M15" s="259"/>
      <c r="N15" s="257"/>
      <c r="O15" s="257"/>
      <c r="P15" s="257"/>
      <c r="Q15" s="257"/>
      <c r="R15" s="257"/>
      <c r="S15" s="260"/>
      <c r="T15" s="276"/>
      <c r="U15" s="276"/>
      <c r="V15" s="261">
        <f t="shared" si="0"/>
        <v>0</v>
      </c>
    </row>
    <row r="16" spans="1:22">
      <c r="A16" s="141">
        <v>10</v>
      </c>
      <c r="B16" s="140" t="s">
        <v>69</v>
      </c>
      <c r="C16" s="259"/>
      <c r="D16" s="257"/>
      <c r="E16" s="257"/>
      <c r="F16" s="257"/>
      <c r="G16" s="257"/>
      <c r="H16" s="257"/>
      <c r="I16" s="257"/>
      <c r="J16" s="257"/>
      <c r="K16" s="257"/>
      <c r="L16" s="260"/>
      <c r="M16" s="259"/>
      <c r="N16" s="257"/>
      <c r="O16" s="257"/>
      <c r="P16" s="257"/>
      <c r="Q16" s="257"/>
      <c r="R16" s="257"/>
      <c r="S16" s="260"/>
      <c r="T16" s="276"/>
      <c r="U16" s="276"/>
      <c r="V16" s="261">
        <f t="shared" si="0"/>
        <v>0</v>
      </c>
    </row>
    <row r="17" spans="1:22">
      <c r="A17" s="141">
        <v>11</v>
      </c>
      <c r="B17" s="140" t="s">
        <v>70</v>
      </c>
      <c r="C17" s="259"/>
      <c r="D17" s="257"/>
      <c r="E17" s="257"/>
      <c r="F17" s="257"/>
      <c r="G17" s="257"/>
      <c r="H17" s="257"/>
      <c r="I17" s="257"/>
      <c r="J17" s="257"/>
      <c r="K17" s="257"/>
      <c r="L17" s="260"/>
      <c r="M17" s="259"/>
      <c r="N17" s="257"/>
      <c r="O17" s="257"/>
      <c r="P17" s="257"/>
      <c r="Q17" s="257"/>
      <c r="R17" s="257"/>
      <c r="S17" s="260"/>
      <c r="T17" s="276"/>
      <c r="U17" s="276"/>
      <c r="V17" s="261">
        <f t="shared" si="0"/>
        <v>0</v>
      </c>
    </row>
    <row r="18" spans="1:22">
      <c r="A18" s="141">
        <v>12</v>
      </c>
      <c r="B18" s="140" t="s">
        <v>71</v>
      </c>
      <c r="C18" s="259"/>
      <c r="D18" s="257"/>
      <c r="E18" s="257"/>
      <c r="F18" s="257"/>
      <c r="G18" s="257"/>
      <c r="H18" s="257"/>
      <c r="I18" s="257"/>
      <c r="J18" s="257"/>
      <c r="K18" s="257"/>
      <c r="L18" s="260"/>
      <c r="M18" s="259"/>
      <c r="N18" s="257"/>
      <c r="O18" s="257"/>
      <c r="P18" s="257"/>
      <c r="Q18" s="257"/>
      <c r="R18" s="257"/>
      <c r="S18" s="260"/>
      <c r="T18" s="276"/>
      <c r="U18" s="276"/>
      <c r="V18" s="261">
        <f t="shared" si="0"/>
        <v>0</v>
      </c>
    </row>
    <row r="19" spans="1:22">
      <c r="A19" s="141">
        <v>13</v>
      </c>
      <c r="B19" s="140" t="s">
        <v>72</v>
      </c>
      <c r="C19" s="259"/>
      <c r="D19" s="257"/>
      <c r="E19" s="257"/>
      <c r="F19" s="257"/>
      <c r="G19" s="257"/>
      <c r="H19" s="257"/>
      <c r="I19" s="257"/>
      <c r="J19" s="257"/>
      <c r="K19" s="257"/>
      <c r="L19" s="260"/>
      <c r="M19" s="259"/>
      <c r="N19" s="257"/>
      <c r="O19" s="257"/>
      <c r="P19" s="257"/>
      <c r="Q19" s="257"/>
      <c r="R19" s="257"/>
      <c r="S19" s="260"/>
      <c r="T19" s="276"/>
      <c r="U19" s="276"/>
      <c r="V19" s="261">
        <f t="shared" si="0"/>
        <v>0</v>
      </c>
    </row>
    <row r="20" spans="1:22">
      <c r="A20" s="141">
        <v>14</v>
      </c>
      <c r="B20" s="140" t="s">
        <v>248</v>
      </c>
      <c r="C20" s="259"/>
      <c r="D20" s="257"/>
      <c r="E20" s="257"/>
      <c r="F20" s="257"/>
      <c r="G20" s="257"/>
      <c r="H20" s="257"/>
      <c r="I20" s="257"/>
      <c r="J20" s="257"/>
      <c r="K20" s="257"/>
      <c r="L20" s="260"/>
      <c r="M20" s="259"/>
      <c r="N20" s="257"/>
      <c r="O20" s="257"/>
      <c r="P20" s="257"/>
      <c r="Q20" s="257"/>
      <c r="R20" s="257"/>
      <c r="S20" s="260"/>
      <c r="T20" s="276"/>
      <c r="U20" s="276"/>
      <c r="V20" s="261">
        <f t="shared" si="0"/>
        <v>0</v>
      </c>
    </row>
    <row r="21" spans="1:22" ht="13.5" thickBot="1">
      <c r="A21" s="88"/>
      <c r="B21" s="89" t="s">
        <v>68</v>
      </c>
      <c r="C21" s="262">
        <f>SUM(C7:C20)</f>
        <v>0</v>
      </c>
      <c r="D21" s="258">
        <f t="shared" ref="D21:V21" si="1">SUM(D7:D20)</f>
        <v>0</v>
      </c>
      <c r="E21" s="258">
        <f t="shared" si="1"/>
        <v>0</v>
      </c>
      <c r="F21" s="258">
        <f t="shared" si="1"/>
        <v>0</v>
      </c>
      <c r="G21" s="258">
        <f t="shared" si="1"/>
        <v>0</v>
      </c>
      <c r="H21" s="258">
        <f t="shared" si="1"/>
        <v>0</v>
      </c>
      <c r="I21" s="258">
        <f t="shared" si="1"/>
        <v>0</v>
      </c>
      <c r="J21" s="258">
        <f t="shared" si="1"/>
        <v>0</v>
      </c>
      <c r="K21" s="258">
        <f t="shared" si="1"/>
        <v>0</v>
      </c>
      <c r="L21" s="263">
        <f t="shared" si="1"/>
        <v>0</v>
      </c>
      <c r="M21" s="262">
        <f t="shared" si="1"/>
        <v>0</v>
      </c>
      <c r="N21" s="258">
        <f t="shared" si="1"/>
        <v>0</v>
      </c>
      <c r="O21" s="258">
        <f t="shared" si="1"/>
        <v>0</v>
      </c>
      <c r="P21" s="258">
        <f t="shared" si="1"/>
        <v>0</v>
      </c>
      <c r="Q21" s="258">
        <f t="shared" si="1"/>
        <v>0</v>
      </c>
      <c r="R21" s="258">
        <f t="shared" si="1"/>
        <v>0</v>
      </c>
      <c r="S21" s="263">
        <f t="shared" si="1"/>
        <v>0</v>
      </c>
      <c r="T21" s="263">
        <f>SUM(T7:T20)</f>
        <v>0</v>
      </c>
      <c r="U21" s="263">
        <f t="shared" si="1"/>
        <v>0</v>
      </c>
      <c r="V21" s="264">
        <f t="shared" si="1"/>
        <v>0</v>
      </c>
    </row>
    <row r="24" spans="1:22">
      <c r="C24" s="60"/>
      <c r="D24" s="60"/>
      <c r="E24" s="60"/>
    </row>
    <row r="25" spans="1:22">
      <c r="A25" s="55"/>
      <c r="B25" s="55"/>
      <c r="D25" s="60"/>
      <c r="E25" s="60"/>
    </row>
    <row r="26" spans="1:22">
      <c r="A26" s="55"/>
      <c r="B26" s="82"/>
      <c r="D26" s="60"/>
      <c r="E26" s="60"/>
    </row>
    <row r="27" spans="1:22">
      <c r="A27" s="55"/>
      <c r="B27" s="55"/>
      <c r="D27" s="60"/>
      <c r="E27" s="60"/>
    </row>
    <row r="28" spans="1:22">
      <c r="A28" s="55"/>
      <c r="B28" s="82"/>
      <c r="D28" s="60"/>
      <c r="E28" s="6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topLeftCell="C8" zoomScaleNormal="100" workbookViewId="0">
      <selection activeCell="C8" sqref="C8:H22"/>
    </sheetView>
  </sheetViews>
  <sheetFormatPr defaultColWidth="9.28515625" defaultRowHeight="12.75"/>
  <cols>
    <col min="1" max="1" width="10.5703125" style="1" bestFit="1" customWidth="1"/>
    <col min="2" max="2" width="101.7109375" style="1" customWidth="1"/>
    <col min="3" max="3" width="13.7109375" style="1" customWidth="1"/>
    <col min="4" max="4" width="14.7109375" style="1" bestFit="1" customWidth="1"/>
    <col min="5" max="5" width="17.7109375" style="1" customWidth="1"/>
    <col min="6" max="6" width="15.7109375" style="1" customWidth="1"/>
    <col min="7" max="7" width="17.42578125" style="1" customWidth="1"/>
    <col min="8" max="8" width="15.28515625" style="1" customWidth="1"/>
    <col min="9" max="16384" width="9.28515625" style="9"/>
  </cols>
  <sheetData>
    <row r="1" spans="1:9">
      <c r="A1" s="1" t="s">
        <v>188</v>
      </c>
      <c r="B1" s="1" t="str">
        <f>Info!C2</f>
        <v>სს სილქ როუდ ბანკი</v>
      </c>
    </row>
    <row r="2" spans="1:9">
      <c r="A2" s="1" t="s">
        <v>189</v>
      </c>
      <c r="B2" s="447">
        <f>'1. key ratios'!B2</f>
        <v>44377</v>
      </c>
    </row>
    <row r="4" spans="1:9" ht="13.5" thickBot="1">
      <c r="A4" s="1" t="s">
        <v>416</v>
      </c>
      <c r="B4" s="50" t="s">
        <v>459</v>
      </c>
    </row>
    <row r="5" spans="1:9">
      <c r="A5" s="86"/>
      <c r="B5" s="138"/>
      <c r="C5" s="143" t="s">
        <v>0</v>
      </c>
      <c r="D5" s="143" t="s">
        <v>1</v>
      </c>
      <c r="E5" s="143" t="s">
        <v>2</v>
      </c>
      <c r="F5" s="143" t="s">
        <v>3</v>
      </c>
      <c r="G5" s="275" t="s">
        <v>4</v>
      </c>
      <c r="H5" s="144" t="s">
        <v>5</v>
      </c>
      <c r="I5" s="18"/>
    </row>
    <row r="6" spans="1:9" ht="15" customHeight="1">
      <c r="A6" s="137"/>
      <c r="B6" s="16"/>
      <c r="C6" s="676" t="s">
        <v>451</v>
      </c>
      <c r="D6" s="687" t="s">
        <v>472</v>
      </c>
      <c r="E6" s="688"/>
      <c r="F6" s="676" t="s">
        <v>478</v>
      </c>
      <c r="G6" s="676" t="s">
        <v>479</v>
      </c>
      <c r="H6" s="685" t="s">
        <v>453</v>
      </c>
      <c r="I6" s="18"/>
    </row>
    <row r="7" spans="1:9" ht="63.75">
      <c r="A7" s="137"/>
      <c r="B7" s="16"/>
      <c r="C7" s="677"/>
      <c r="D7" s="278" t="s">
        <v>454</v>
      </c>
      <c r="E7" s="278" t="s">
        <v>452</v>
      </c>
      <c r="F7" s="677"/>
      <c r="G7" s="677"/>
      <c r="H7" s="686"/>
      <c r="I7" s="18"/>
    </row>
    <row r="8" spans="1:9">
      <c r="A8" s="78">
        <v>1</v>
      </c>
      <c r="B8" s="62" t="s">
        <v>216</v>
      </c>
      <c r="C8" s="257">
        <v>45528072.570000008</v>
      </c>
      <c r="D8" s="257"/>
      <c r="E8" s="257"/>
      <c r="F8" s="257">
        <v>2831507.43</v>
      </c>
      <c r="G8" s="274">
        <v>2831507.43</v>
      </c>
      <c r="H8" s="281">
        <f>G8/(C8+E8)</f>
        <v>6.2192560988531209E-2</v>
      </c>
    </row>
    <row r="9" spans="1:9" ht="15" customHeight="1">
      <c r="A9" s="78">
        <v>2</v>
      </c>
      <c r="B9" s="62" t="s">
        <v>217</v>
      </c>
      <c r="C9" s="257">
        <v>0</v>
      </c>
      <c r="D9" s="257"/>
      <c r="E9" s="257"/>
      <c r="F9" s="257">
        <v>0</v>
      </c>
      <c r="G9" s="274">
        <v>0</v>
      </c>
      <c r="H9" s="281" t="e">
        <f t="shared" ref="H9:H21" si="0">G9/(C9+E9)</f>
        <v>#DIV/0!</v>
      </c>
    </row>
    <row r="10" spans="1:9">
      <c r="A10" s="78">
        <v>3</v>
      </c>
      <c r="B10" s="62" t="s">
        <v>218</v>
      </c>
      <c r="C10" s="257">
        <v>0</v>
      </c>
      <c r="D10" s="257"/>
      <c r="E10" s="257"/>
      <c r="F10" s="257">
        <v>0</v>
      </c>
      <c r="G10" s="274">
        <v>0</v>
      </c>
      <c r="H10" s="281" t="e">
        <f t="shared" si="0"/>
        <v>#DIV/0!</v>
      </c>
    </row>
    <row r="11" spans="1:9">
      <c r="A11" s="78">
        <v>4</v>
      </c>
      <c r="B11" s="62" t="s">
        <v>219</v>
      </c>
      <c r="C11" s="257">
        <v>0</v>
      </c>
      <c r="D11" s="257"/>
      <c r="E11" s="257"/>
      <c r="F11" s="257">
        <v>0</v>
      </c>
      <c r="G11" s="274">
        <v>0</v>
      </c>
      <c r="H11" s="281" t="e">
        <f t="shared" si="0"/>
        <v>#DIV/0!</v>
      </c>
    </row>
    <row r="12" spans="1:9">
      <c r="A12" s="78">
        <v>5</v>
      </c>
      <c r="B12" s="62" t="s">
        <v>220</v>
      </c>
      <c r="C12" s="257">
        <v>0</v>
      </c>
      <c r="D12" s="257"/>
      <c r="E12" s="257"/>
      <c r="F12" s="257">
        <v>0</v>
      </c>
      <c r="G12" s="274">
        <v>0</v>
      </c>
      <c r="H12" s="281" t="e">
        <f t="shared" si="0"/>
        <v>#DIV/0!</v>
      </c>
    </row>
    <row r="13" spans="1:9">
      <c r="A13" s="78">
        <v>6</v>
      </c>
      <c r="B13" s="62" t="s">
        <v>221</v>
      </c>
      <c r="C13" s="257">
        <v>12062737.32</v>
      </c>
      <c r="D13" s="257"/>
      <c r="E13" s="257"/>
      <c r="F13" s="257">
        <v>11855224.800000001</v>
      </c>
      <c r="G13" s="274">
        <v>11855224.800000001</v>
      </c>
      <c r="H13" s="281">
        <f t="shared" si="0"/>
        <v>0.9827972279844025</v>
      </c>
    </row>
    <row r="14" spans="1:9">
      <c r="A14" s="78">
        <v>7</v>
      </c>
      <c r="B14" s="62" t="s">
        <v>73</v>
      </c>
      <c r="C14" s="257">
        <v>5435379.7000000002</v>
      </c>
      <c r="D14" s="257">
        <v>240254.98</v>
      </c>
      <c r="E14" s="257">
        <v>156603</v>
      </c>
      <c r="F14" s="257">
        <v>5591982.7000000002</v>
      </c>
      <c r="G14" s="274">
        <v>5591982.7000000002</v>
      </c>
      <c r="H14" s="281">
        <f>G14/(C14+E14)</f>
        <v>1</v>
      </c>
    </row>
    <row r="15" spans="1:9">
      <c r="A15" s="78">
        <v>8</v>
      </c>
      <c r="B15" s="62" t="s">
        <v>74</v>
      </c>
      <c r="C15" s="257">
        <v>5012498.54</v>
      </c>
      <c r="D15" s="257"/>
      <c r="E15" s="257"/>
      <c r="F15" s="257">
        <v>5012498.54</v>
      </c>
      <c r="G15" s="274">
        <v>5012498.54</v>
      </c>
      <c r="H15" s="281">
        <f t="shared" si="0"/>
        <v>1</v>
      </c>
    </row>
    <row r="16" spans="1:9">
      <c r="A16" s="78">
        <v>9</v>
      </c>
      <c r="B16" s="62" t="s">
        <v>75</v>
      </c>
      <c r="C16" s="257">
        <v>0</v>
      </c>
      <c r="D16" s="257"/>
      <c r="E16" s="257"/>
      <c r="F16" s="257">
        <v>0</v>
      </c>
      <c r="G16" s="274">
        <v>0</v>
      </c>
      <c r="H16" s="281" t="e">
        <f t="shared" si="0"/>
        <v>#DIV/0!</v>
      </c>
    </row>
    <row r="17" spans="1:8">
      <c r="A17" s="78">
        <v>10</v>
      </c>
      <c r="B17" s="62" t="s">
        <v>69</v>
      </c>
      <c r="C17" s="257">
        <v>956259.1799999997</v>
      </c>
      <c r="D17" s="257"/>
      <c r="E17" s="257"/>
      <c r="F17" s="257">
        <v>956259.1799999997</v>
      </c>
      <c r="G17" s="274">
        <v>956259.1799999997</v>
      </c>
      <c r="H17" s="281">
        <f t="shared" si="0"/>
        <v>1</v>
      </c>
    </row>
    <row r="18" spans="1:8">
      <c r="A18" s="78">
        <v>11</v>
      </c>
      <c r="B18" s="62" t="s">
        <v>70</v>
      </c>
      <c r="C18" s="257">
        <v>163532.44999999998</v>
      </c>
      <c r="D18" s="257"/>
      <c r="E18" s="257"/>
      <c r="F18" s="257">
        <v>245298.67499999999</v>
      </c>
      <c r="G18" s="274">
        <v>245298.67499999999</v>
      </c>
      <c r="H18" s="281">
        <f t="shared" si="0"/>
        <v>1.5</v>
      </c>
    </row>
    <row r="19" spans="1:8">
      <c r="A19" s="78">
        <v>12</v>
      </c>
      <c r="B19" s="62" t="s">
        <v>71</v>
      </c>
      <c r="C19" s="257">
        <v>0</v>
      </c>
      <c r="D19" s="257"/>
      <c r="E19" s="257"/>
      <c r="F19" s="257">
        <v>0</v>
      </c>
      <c r="G19" s="274">
        <v>0</v>
      </c>
      <c r="H19" s="281" t="e">
        <f t="shared" si="0"/>
        <v>#DIV/0!</v>
      </c>
    </row>
    <row r="20" spans="1:8">
      <c r="A20" s="78">
        <v>13</v>
      </c>
      <c r="B20" s="62" t="s">
        <v>72</v>
      </c>
      <c r="C20" s="257">
        <v>0</v>
      </c>
      <c r="D20" s="257"/>
      <c r="E20" s="257"/>
      <c r="F20" s="257">
        <v>0</v>
      </c>
      <c r="G20" s="274">
        <v>0</v>
      </c>
      <c r="H20" s="281" t="e">
        <f t="shared" si="0"/>
        <v>#DIV/0!</v>
      </c>
    </row>
    <row r="21" spans="1:8">
      <c r="A21" s="78">
        <v>14</v>
      </c>
      <c r="B21" s="62" t="s">
        <v>248</v>
      </c>
      <c r="C21" s="257">
        <v>27879709.620000001</v>
      </c>
      <c r="D21" s="257"/>
      <c r="E21" s="257"/>
      <c r="F21" s="257">
        <v>26231416.648000002</v>
      </c>
      <c r="G21" s="274">
        <v>26231416.648000002</v>
      </c>
      <c r="H21" s="281">
        <f t="shared" si="0"/>
        <v>0.94087840244872678</v>
      </c>
    </row>
    <row r="22" spans="1:8" ht="13.5" thickBot="1">
      <c r="A22" s="139"/>
      <c r="B22" s="145" t="s">
        <v>68</v>
      </c>
      <c r="C22" s="258">
        <f>SUM(C8:C21)</f>
        <v>97038189.38000001</v>
      </c>
      <c r="D22" s="258">
        <f>SUM(D8:D21)</f>
        <v>240254.98</v>
      </c>
      <c r="E22" s="258">
        <f>SUM(E8:E21)</f>
        <v>156603</v>
      </c>
      <c r="F22" s="258">
        <f>SUM(F8:F21)</f>
        <v>52724187.973000005</v>
      </c>
      <c r="G22" s="258">
        <f>SUM(G8:G21)</f>
        <v>52724187.973000005</v>
      </c>
      <c r="H22" s="282">
        <f>G22/(C22+E22)</f>
        <v>0.54245898038308049</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90" zoomScaleNormal="90" workbookViewId="0">
      <pane xSplit="2" ySplit="6" topLeftCell="H17" activePane="bottomRight" state="frozen"/>
      <selection pane="topRight" activeCell="C1" sqref="C1"/>
      <selection pane="bottomLeft" activeCell="A6" sqref="A6"/>
      <selection pane="bottomRight" activeCell="F23" sqref="F23:K25"/>
    </sheetView>
  </sheetViews>
  <sheetFormatPr defaultColWidth="9.28515625" defaultRowHeight="12.75"/>
  <cols>
    <col min="1" max="1" width="10.5703125" style="1" bestFit="1" customWidth="1"/>
    <col min="2" max="2" width="66.7109375" style="1" customWidth="1"/>
    <col min="3" max="11" width="12.7109375" style="1" customWidth="1"/>
    <col min="12" max="16384" width="9.28515625" style="1"/>
  </cols>
  <sheetData>
    <row r="1" spans="1:11">
      <c r="A1" s="1" t="s">
        <v>188</v>
      </c>
      <c r="B1" s="1" t="str">
        <f>Info!C2</f>
        <v>სს სილქ როუდ ბანკი</v>
      </c>
    </row>
    <row r="2" spans="1:11">
      <c r="A2" s="1" t="s">
        <v>189</v>
      </c>
      <c r="B2" s="447">
        <f>'1. key ratios'!B2</f>
        <v>44377</v>
      </c>
    </row>
    <row r="4" spans="1:11" ht="13.5" thickBot="1">
      <c r="A4" s="1" t="s">
        <v>521</v>
      </c>
      <c r="B4" s="50" t="s">
        <v>520</v>
      </c>
    </row>
    <row r="5" spans="1:11" ht="30" customHeight="1">
      <c r="A5" s="692"/>
      <c r="B5" s="693"/>
      <c r="C5" s="690" t="s">
        <v>553</v>
      </c>
      <c r="D5" s="690"/>
      <c r="E5" s="690"/>
      <c r="F5" s="690" t="s">
        <v>554</v>
      </c>
      <c r="G5" s="690"/>
      <c r="H5" s="690"/>
      <c r="I5" s="690" t="s">
        <v>555</v>
      </c>
      <c r="J5" s="690"/>
      <c r="K5" s="691"/>
    </row>
    <row r="6" spans="1:11">
      <c r="A6" s="316"/>
      <c r="B6" s="317"/>
      <c r="C6" s="318" t="s">
        <v>27</v>
      </c>
      <c r="D6" s="318" t="s">
        <v>96</v>
      </c>
      <c r="E6" s="318" t="s">
        <v>68</v>
      </c>
      <c r="F6" s="318" t="s">
        <v>27</v>
      </c>
      <c r="G6" s="318" t="s">
        <v>96</v>
      </c>
      <c r="H6" s="318" t="s">
        <v>68</v>
      </c>
      <c r="I6" s="318" t="s">
        <v>27</v>
      </c>
      <c r="J6" s="318" t="s">
        <v>96</v>
      </c>
      <c r="K6" s="320" t="s">
        <v>68</v>
      </c>
    </row>
    <row r="7" spans="1:11">
      <c r="A7" s="321" t="s">
        <v>491</v>
      </c>
      <c r="B7" s="315"/>
      <c r="C7" s="315"/>
      <c r="D7" s="315"/>
      <c r="E7" s="315"/>
      <c r="F7" s="315"/>
      <c r="G7" s="315"/>
      <c r="H7" s="315"/>
      <c r="I7" s="315"/>
      <c r="J7" s="315"/>
      <c r="K7" s="322"/>
    </row>
    <row r="8" spans="1:11">
      <c r="A8" s="314">
        <v>1</v>
      </c>
      <c r="B8" s="290" t="s">
        <v>491</v>
      </c>
      <c r="C8" s="288"/>
      <c r="D8" s="288"/>
      <c r="E8" s="288"/>
      <c r="F8" s="291">
        <v>41417556.769999996</v>
      </c>
      <c r="G8" s="291">
        <v>12016584.049999999</v>
      </c>
      <c r="H8" s="291">
        <v>53434140.819999993</v>
      </c>
      <c r="I8" s="291">
        <v>37731625.149999999</v>
      </c>
      <c r="J8" s="291">
        <v>2756512.98</v>
      </c>
      <c r="K8" s="301">
        <v>40488138.129999995</v>
      </c>
    </row>
    <row r="9" spans="1:11">
      <c r="A9" s="321" t="s">
        <v>492</v>
      </c>
      <c r="B9" s="315"/>
      <c r="C9" s="315"/>
      <c r="D9" s="315"/>
      <c r="E9" s="315"/>
      <c r="F9" s="315"/>
      <c r="G9" s="315"/>
      <c r="H9" s="315"/>
      <c r="I9" s="315"/>
      <c r="J9" s="315"/>
      <c r="K9" s="322"/>
    </row>
    <row r="10" spans="1:11">
      <c r="A10" s="323">
        <v>2</v>
      </c>
      <c r="B10" s="292" t="s">
        <v>493</v>
      </c>
      <c r="C10" s="292">
        <v>2080452.86</v>
      </c>
      <c r="D10" s="293">
        <v>1423963.42</v>
      </c>
      <c r="E10" s="293">
        <v>3504416.2800000003</v>
      </c>
      <c r="F10" s="293">
        <v>820788.99780000013</v>
      </c>
      <c r="G10" s="293">
        <v>501352.61894999997</v>
      </c>
      <c r="H10" s="293">
        <v>1322141.61675</v>
      </c>
      <c r="I10" s="293">
        <v>106645.6295</v>
      </c>
      <c r="J10" s="293">
        <v>77572.470000000016</v>
      </c>
      <c r="K10" s="324">
        <v>184218.09950000001</v>
      </c>
    </row>
    <row r="11" spans="1:11">
      <c r="A11" s="323">
        <v>3</v>
      </c>
      <c r="B11" s="292" t="s">
        <v>494</v>
      </c>
      <c r="C11" s="292">
        <v>18016551.649999999</v>
      </c>
      <c r="D11" s="293">
        <v>5194321.1400000006</v>
      </c>
      <c r="E11" s="293">
        <v>23210872.789999999</v>
      </c>
      <c r="F11" s="293">
        <v>14097164.28325</v>
      </c>
      <c r="G11" s="293">
        <v>3633999.5294999992</v>
      </c>
      <c r="H11" s="293">
        <v>17731163.812750001</v>
      </c>
      <c r="I11" s="293">
        <v>11865575.43</v>
      </c>
      <c r="J11" s="293">
        <v>1557811.0350000001</v>
      </c>
      <c r="K11" s="324">
        <v>13423386.465</v>
      </c>
    </row>
    <row r="12" spans="1:11">
      <c r="A12" s="323">
        <v>4</v>
      </c>
      <c r="B12" s="292" t="s">
        <v>495</v>
      </c>
      <c r="C12" s="292">
        <v>19581458.120000001</v>
      </c>
      <c r="D12" s="293">
        <v>0</v>
      </c>
      <c r="E12" s="293">
        <v>19581458.120000001</v>
      </c>
      <c r="F12" s="293"/>
      <c r="G12" s="293"/>
      <c r="H12" s="293">
        <v>0</v>
      </c>
      <c r="I12" s="293"/>
      <c r="J12" s="293"/>
      <c r="K12" s="324">
        <v>0</v>
      </c>
    </row>
    <row r="13" spans="1:11">
      <c r="A13" s="323">
        <v>5</v>
      </c>
      <c r="B13" s="292" t="s">
        <v>496</v>
      </c>
      <c r="C13" s="292">
        <v>179031.83000000002</v>
      </c>
      <c r="D13" s="293">
        <v>66542.64</v>
      </c>
      <c r="E13" s="293">
        <v>245574.47000000003</v>
      </c>
      <c r="F13" s="293">
        <v>22598.5798</v>
      </c>
      <c r="G13" s="293">
        <v>3327.1320000000001</v>
      </c>
      <c r="H13" s="293">
        <v>25925.711800000001</v>
      </c>
      <c r="I13" s="293">
        <v>9263.39</v>
      </c>
      <c r="J13" s="293">
        <v>4990.6980000000003</v>
      </c>
      <c r="K13" s="324">
        <v>14254.088</v>
      </c>
    </row>
    <row r="14" spans="1:11">
      <c r="A14" s="323">
        <v>6</v>
      </c>
      <c r="B14" s="292" t="s">
        <v>511</v>
      </c>
      <c r="C14" s="292">
        <v>0</v>
      </c>
      <c r="D14" s="293">
        <v>0</v>
      </c>
      <c r="E14" s="293">
        <v>0</v>
      </c>
      <c r="F14" s="293">
        <v>0</v>
      </c>
      <c r="G14" s="293">
        <v>0</v>
      </c>
      <c r="H14" s="293">
        <v>0</v>
      </c>
      <c r="I14" s="293">
        <v>0</v>
      </c>
      <c r="J14" s="293">
        <v>0</v>
      </c>
      <c r="K14" s="324">
        <v>0</v>
      </c>
    </row>
    <row r="15" spans="1:11">
      <c r="A15" s="323">
        <v>7</v>
      </c>
      <c r="B15" s="292" t="s">
        <v>498</v>
      </c>
      <c r="C15" s="292">
        <v>1935552.06</v>
      </c>
      <c r="D15" s="293">
        <v>926796.78999999992</v>
      </c>
      <c r="E15" s="293">
        <v>2862348.85</v>
      </c>
      <c r="F15" s="293">
        <v>1725904.68</v>
      </c>
      <c r="G15" s="293">
        <v>918101.33</v>
      </c>
      <c r="H15" s="293">
        <v>2644006.0099999998</v>
      </c>
      <c r="I15" s="293">
        <v>1725904.68</v>
      </c>
      <c r="J15" s="293">
        <v>918101.33</v>
      </c>
      <c r="K15" s="324">
        <v>2644006.0099999998</v>
      </c>
    </row>
    <row r="16" spans="1:11">
      <c r="A16" s="323">
        <v>8</v>
      </c>
      <c r="B16" s="294" t="s">
        <v>499</v>
      </c>
      <c r="C16" s="292">
        <v>41793046.519999996</v>
      </c>
      <c r="D16" s="293">
        <v>7611623.9900000002</v>
      </c>
      <c r="E16" s="293">
        <v>49404670.509999998</v>
      </c>
      <c r="F16" s="293">
        <v>16666456.54085</v>
      </c>
      <c r="G16" s="293">
        <v>5056780.6104499996</v>
      </c>
      <c r="H16" s="293">
        <v>21723237.151299998</v>
      </c>
      <c r="I16" s="293">
        <v>13707389.1295</v>
      </c>
      <c r="J16" s="293">
        <v>2558475.5330000003</v>
      </c>
      <c r="K16" s="324">
        <v>16265864.6625</v>
      </c>
    </row>
    <row r="17" spans="1:11">
      <c r="A17" s="321" t="s">
        <v>500</v>
      </c>
      <c r="B17" s="315"/>
      <c r="C17" s="315"/>
      <c r="D17" s="315"/>
      <c r="E17" s="315"/>
      <c r="F17" s="315"/>
      <c r="G17" s="315"/>
      <c r="H17" s="315"/>
      <c r="I17" s="315"/>
      <c r="J17" s="315"/>
      <c r="K17" s="322"/>
    </row>
    <row r="18" spans="1:11">
      <c r="A18" s="323">
        <v>9</v>
      </c>
      <c r="B18" s="292" t="s">
        <v>501</v>
      </c>
      <c r="C18" s="292">
        <v>0</v>
      </c>
      <c r="D18" s="293">
        <v>0</v>
      </c>
      <c r="E18" s="293">
        <v>0</v>
      </c>
      <c r="F18" s="293"/>
      <c r="G18" s="293"/>
      <c r="H18" s="293">
        <v>0</v>
      </c>
      <c r="I18" s="293"/>
      <c r="J18" s="293"/>
      <c r="K18" s="324">
        <v>0</v>
      </c>
    </row>
    <row r="19" spans="1:11">
      <c r="A19" s="323">
        <v>10</v>
      </c>
      <c r="B19" s="292" t="s">
        <v>502</v>
      </c>
      <c r="C19" s="292">
        <v>10515566.57</v>
      </c>
      <c r="D19" s="293">
        <v>11636341.539999999</v>
      </c>
      <c r="E19" s="293">
        <v>22151908.109999999</v>
      </c>
      <c r="F19" s="293">
        <v>130048.03499999999</v>
      </c>
      <c r="G19" s="293">
        <v>24599.775000000001</v>
      </c>
      <c r="H19" s="293">
        <v>154647.81</v>
      </c>
      <c r="I19" s="293">
        <v>3815979.6550000003</v>
      </c>
      <c r="J19" s="293">
        <v>9288904.9649999999</v>
      </c>
      <c r="K19" s="324">
        <v>13104884.620000001</v>
      </c>
    </row>
    <row r="20" spans="1:11">
      <c r="A20" s="323">
        <v>11</v>
      </c>
      <c r="B20" s="292" t="s">
        <v>503</v>
      </c>
      <c r="C20" s="292">
        <v>2773370.55</v>
      </c>
      <c r="D20" s="293">
        <v>0</v>
      </c>
      <c r="E20" s="293">
        <v>2773370.55</v>
      </c>
      <c r="F20" s="293"/>
      <c r="G20" s="293">
        <v>0</v>
      </c>
      <c r="H20" s="293">
        <v>0</v>
      </c>
      <c r="I20" s="293">
        <v>0</v>
      </c>
      <c r="J20" s="293">
        <v>0</v>
      </c>
      <c r="K20" s="324">
        <v>0</v>
      </c>
    </row>
    <row r="21" spans="1:11" ht="13.5" thickBot="1">
      <c r="A21" s="201">
        <v>12</v>
      </c>
      <c r="B21" s="325" t="s">
        <v>504</v>
      </c>
      <c r="C21" s="326">
        <v>13288937.120000001</v>
      </c>
      <c r="D21" s="327">
        <v>11636341.539999999</v>
      </c>
      <c r="E21" s="326">
        <v>24925278.66</v>
      </c>
      <c r="F21" s="327">
        <v>130048.03499999999</v>
      </c>
      <c r="G21" s="327">
        <v>24599.775000000001</v>
      </c>
      <c r="H21" s="327">
        <v>154647.81</v>
      </c>
      <c r="I21" s="327">
        <v>3815979.6550000003</v>
      </c>
      <c r="J21" s="327">
        <v>9288904.9649999999</v>
      </c>
      <c r="K21" s="328">
        <v>13104884.620000001</v>
      </c>
    </row>
    <row r="22" spans="1:11" ht="38.25" customHeight="1" thickBot="1">
      <c r="A22" s="312"/>
      <c r="B22" s="313"/>
      <c r="C22" s="313"/>
      <c r="D22" s="313"/>
      <c r="E22" s="313"/>
      <c r="F22" s="689" t="s">
        <v>505</v>
      </c>
      <c r="G22" s="690"/>
      <c r="H22" s="690"/>
      <c r="I22" s="689" t="s">
        <v>506</v>
      </c>
      <c r="J22" s="690"/>
      <c r="K22" s="691"/>
    </row>
    <row r="23" spans="1:11">
      <c r="A23" s="302">
        <v>13</v>
      </c>
      <c r="B23" s="295" t="s">
        <v>491</v>
      </c>
      <c r="C23" s="311"/>
      <c r="D23" s="311"/>
      <c r="E23" s="311"/>
      <c r="F23" s="296">
        <v>41417556.769999996</v>
      </c>
      <c r="G23" s="296">
        <v>12016584.049999999</v>
      </c>
      <c r="H23" s="296">
        <v>53434140.819999993</v>
      </c>
      <c r="I23" s="296">
        <v>37731625.149999999</v>
      </c>
      <c r="J23" s="296">
        <v>2756512.98</v>
      </c>
      <c r="K23" s="303">
        <v>40488138.129999995</v>
      </c>
    </row>
    <row r="24" spans="1:11" ht="13.5" thickBot="1">
      <c r="A24" s="304">
        <v>14</v>
      </c>
      <c r="B24" s="297" t="s">
        <v>507</v>
      </c>
      <c r="C24" s="329"/>
      <c r="D24" s="309"/>
      <c r="E24" s="310"/>
      <c r="F24" s="298">
        <v>16536408.505849998</v>
      </c>
      <c r="G24" s="298">
        <v>5032180.8354499992</v>
      </c>
      <c r="H24" s="298">
        <v>21568589.341299996</v>
      </c>
      <c r="I24" s="298">
        <v>9891409.4745000005</v>
      </c>
      <c r="J24" s="298">
        <v>639618.88325000007</v>
      </c>
      <c r="K24" s="305">
        <v>4365203.1740000006</v>
      </c>
    </row>
    <row r="25" spans="1:11" ht="13.5" thickBot="1">
      <c r="A25" s="306">
        <v>15</v>
      </c>
      <c r="B25" s="299" t="s">
        <v>508</v>
      </c>
      <c r="C25" s="308"/>
      <c r="D25" s="308"/>
      <c r="E25" s="308"/>
      <c r="F25" s="300">
        <v>2.5046283027749299</v>
      </c>
      <c r="G25" s="300">
        <v>2.3879475803705739</v>
      </c>
      <c r="H25" s="300">
        <v>2.4774054517178441</v>
      </c>
      <c r="I25" s="300">
        <v>3.8145852971987382</v>
      </c>
      <c r="J25" s="300">
        <v>4.3096178868168202</v>
      </c>
      <c r="K25" s="307">
        <v>9.2752012944449476</v>
      </c>
    </row>
    <row r="28" spans="1:11" ht="51">
      <c r="B28" s="17" t="s">
        <v>552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C8" sqref="C8"/>
    </sheetView>
  </sheetViews>
  <sheetFormatPr defaultColWidth="9.28515625" defaultRowHeight="15"/>
  <cols>
    <col min="1" max="1" width="10.5703125" style="57" bestFit="1" customWidth="1"/>
    <col min="2" max="2" width="95" style="57" customWidth="1"/>
    <col min="3" max="3" width="12.5703125" style="57" bestFit="1" customWidth="1"/>
    <col min="4" max="4" width="10" style="57" bestFit="1" customWidth="1"/>
    <col min="5" max="5" width="18.28515625" style="57" bestFit="1" customWidth="1"/>
    <col min="6" max="13" width="10.7109375" style="57" customWidth="1"/>
    <col min="14" max="14" width="31" style="57" bestFit="1" customWidth="1"/>
    <col min="15" max="16384" width="9.28515625" style="9"/>
  </cols>
  <sheetData>
    <row r="1" spans="1:14">
      <c r="A1" s="1" t="s">
        <v>188</v>
      </c>
      <c r="B1" s="57" t="str">
        <f>Info!C2</f>
        <v>სს სილქ როუდ ბანკი</v>
      </c>
    </row>
    <row r="2" spans="1:14" ht="14.25" customHeight="1">
      <c r="A2" s="57" t="s">
        <v>189</v>
      </c>
      <c r="B2" s="447">
        <f>'1. key ratios'!B2</f>
        <v>44377</v>
      </c>
    </row>
    <row r="3" spans="1:14" ht="14.25" customHeight="1"/>
    <row r="4" spans="1:14" ht="15.75" thickBot="1">
      <c r="A4" s="1" t="s">
        <v>417</v>
      </c>
      <c r="B4" s="80" t="s">
        <v>77</v>
      </c>
    </row>
    <row r="5" spans="1:14" s="19" customFormat="1" ht="12.75">
      <c r="A5" s="154"/>
      <c r="B5" s="155"/>
      <c r="C5" s="156" t="s">
        <v>0</v>
      </c>
      <c r="D5" s="156" t="s">
        <v>1</v>
      </c>
      <c r="E5" s="156" t="s">
        <v>2</v>
      </c>
      <c r="F5" s="156" t="s">
        <v>3</v>
      </c>
      <c r="G5" s="156" t="s">
        <v>4</v>
      </c>
      <c r="H5" s="156" t="s">
        <v>5</v>
      </c>
      <c r="I5" s="156" t="s">
        <v>237</v>
      </c>
      <c r="J5" s="156" t="s">
        <v>238</v>
      </c>
      <c r="K5" s="156" t="s">
        <v>239</v>
      </c>
      <c r="L5" s="156" t="s">
        <v>240</v>
      </c>
      <c r="M5" s="156" t="s">
        <v>241</v>
      </c>
      <c r="N5" s="157" t="s">
        <v>242</v>
      </c>
    </row>
    <row r="6" spans="1:14" ht="45">
      <c r="A6" s="146"/>
      <c r="B6" s="90"/>
      <c r="C6" s="91" t="s">
        <v>87</v>
      </c>
      <c r="D6" s="92" t="s">
        <v>76</v>
      </c>
      <c r="E6" s="93" t="s">
        <v>86</v>
      </c>
      <c r="F6" s="94">
        <v>0</v>
      </c>
      <c r="G6" s="94">
        <v>0.2</v>
      </c>
      <c r="H6" s="94">
        <v>0.35</v>
      </c>
      <c r="I6" s="94">
        <v>0.5</v>
      </c>
      <c r="J6" s="94">
        <v>0.75</v>
      </c>
      <c r="K6" s="94">
        <v>1</v>
      </c>
      <c r="L6" s="94">
        <v>1.5</v>
      </c>
      <c r="M6" s="94">
        <v>2.5</v>
      </c>
      <c r="N6" s="147" t="s">
        <v>77</v>
      </c>
    </row>
    <row r="7" spans="1:14">
      <c r="A7" s="148">
        <v>1</v>
      </c>
      <c r="B7" s="95" t="s">
        <v>78</v>
      </c>
      <c r="C7" s="265">
        <f>SUM(C8:C13)</f>
        <v>28486000</v>
      </c>
      <c r="D7" s="90"/>
      <c r="E7" s="268">
        <f t="shared" ref="E7:M7" si="0">SUM(E8:E13)</f>
        <v>569720</v>
      </c>
      <c r="F7" s="265">
        <f>SUM(F8:F13)</f>
        <v>0</v>
      </c>
      <c r="G7" s="265">
        <f t="shared" si="0"/>
        <v>0</v>
      </c>
      <c r="H7" s="265">
        <f t="shared" si="0"/>
        <v>0</v>
      </c>
      <c r="I7" s="265">
        <f t="shared" si="0"/>
        <v>0</v>
      </c>
      <c r="J7" s="265">
        <f t="shared" si="0"/>
        <v>0</v>
      </c>
      <c r="K7" s="265">
        <f t="shared" si="0"/>
        <v>569720</v>
      </c>
      <c r="L7" s="265">
        <f t="shared" si="0"/>
        <v>0</v>
      </c>
      <c r="M7" s="265">
        <f t="shared" si="0"/>
        <v>0</v>
      </c>
      <c r="N7" s="149">
        <f>SUM(N8:N13)</f>
        <v>569720</v>
      </c>
    </row>
    <row r="8" spans="1:14">
      <c r="A8" s="148">
        <v>1.1000000000000001</v>
      </c>
      <c r="B8" s="96" t="s">
        <v>79</v>
      </c>
      <c r="C8" s="266">
        <v>28486000</v>
      </c>
      <c r="D8" s="97">
        <v>0.02</v>
      </c>
      <c r="E8" s="268">
        <f>C8*D8</f>
        <v>569720</v>
      </c>
      <c r="F8" s="266"/>
      <c r="G8" s="266"/>
      <c r="H8" s="266"/>
      <c r="I8" s="266"/>
      <c r="J8" s="266"/>
      <c r="K8" s="266">
        <f>E8</f>
        <v>569720</v>
      </c>
      <c r="L8" s="266"/>
      <c r="M8" s="266"/>
      <c r="N8" s="149">
        <f>SUMPRODUCT($F$6:$M$6,F8:M8)</f>
        <v>569720</v>
      </c>
    </row>
    <row r="9" spans="1:14">
      <c r="A9" s="148">
        <v>1.2</v>
      </c>
      <c r="B9" s="96" t="s">
        <v>80</v>
      </c>
      <c r="C9" s="266">
        <v>0</v>
      </c>
      <c r="D9" s="97">
        <v>0.05</v>
      </c>
      <c r="E9" s="268">
        <f>C9*D9</f>
        <v>0</v>
      </c>
      <c r="F9" s="266"/>
      <c r="G9" s="266"/>
      <c r="H9" s="266"/>
      <c r="I9" s="266"/>
      <c r="J9" s="266"/>
      <c r="K9" s="266"/>
      <c r="L9" s="266"/>
      <c r="M9" s="266"/>
      <c r="N9" s="149">
        <f t="shared" ref="N9:N12" si="1">SUMPRODUCT($F$6:$M$6,F9:M9)</f>
        <v>0</v>
      </c>
    </row>
    <row r="10" spans="1:14">
      <c r="A10" s="148">
        <v>1.3</v>
      </c>
      <c r="B10" s="96" t="s">
        <v>81</v>
      </c>
      <c r="C10" s="266">
        <v>0</v>
      </c>
      <c r="D10" s="97">
        <v>0.08</v>
      </c>
      <c r="E10" s="268">
        <f>C10*D10</f>
        <v>0</v>
      </c>
      <c r="F10" s="266"/>
      <c r="G10" s="266"/>
      <c r="H10" s="266"/>
      <c r="I10" s="266"/>
      <c r="J10" s="266"/>
      <c r="K10" s="266"/>
      <c r="L10" s="266"/>
      <c r="M10" s="266"/>
      <c r="N10" s="149">
        <f>SUMPRODUCT($F$6:$M$6,F10:M10)</f>
        <v>0</v>
      </c>
    </row>
    <row r="11" spans="1:14">
      <c r="A11" s="148">
        <v>1.4</v>
      </c>
      <c r="B11" s="96" t="s">
        <v>82</v>
      </c>
      <c r="C11" s="266">
        <v>0</v>
      </c>
      <c r="D11" s="97">
        <v>0.11</v>
      </c>
      <c r="E11" s="268">
        <f>C11*D11</f>
        <v>0</v>
      </c>
      <c r="F11" s="266"/>
      <c r="G11" s="266"/>
      <c r="H11" s="266"/>
      <c r="I11" s="266"/>
      <c r="J11" s="266"/>
      <c r="K11" s="266"/>
      <c r="L11" s="266"/>
      <c r="M11" s="266"/>
      <c r="N11" s="149">
        <f t="shared" si="1"/>
        <v>0</v>
      </c>
    </row>
    <row r="12" spans="1:14">
      <c r="A12" s="148">
        <v>1.5</v>
      </c>
      <c r="B12" s="96" t="s">
        <v>83</v>
      </c>
      <c r="C12" s="266">
        <v>0</v>
      </c>
      <c r="D12" s="97">
        <v>0.14000000000000001</v>
      </c>
      <c r="E12" s="268">
        <f>C12*D12</f>
        <v>0</v>
      </c>
      <c r="F12" s="266"/>
      <c r="G12" s="266"/>
      <c r="H12" s="266"/>
      <c r="I12" s="266"/>
      <c r="J12" s="266"/>
      <c r="K12" s="266"/>
      <c r="L12" s="266"/>
      <c r="M12" s="266"/>
      <c r="N12" s="149">
        <f t="shared" si="1"/>
        <v>0</v>
      </c>
    </row>
    <row r="13" spans="1:14">
      <c r="A13" s="148">
        <v>1.6</v>
      </c>
      <c r="B13" s="98" t="s">
        <v>84</v>
      </c>
      <c r="C13" s="266">
        <v>0</v>
      </c>
      <c r="D13" s="99"/>
      <c r="E13" s="266"/>
      <c r="F13" s="266"/>
      <c r="G13" s="266"/>
      <c r="H13" s="266"/>
      <c r="I13" s="266"/>
      <c r="J13" s="266"/>
      <c r="K13" s="266"/>
      <c r="L13" s="266"/>
      <c r="M13" s="266"/>
      <c r="N13" s="149">
        <f>SUMPRODUCT($F$6:$M$6,F13:M13)</f>
        <v>0</v>
      </c>
    </row>
    <row r="14" spans="1:14">
      <c r="A14" s="148">
        <v>2</v>
      </c>
      <c r="B14" s="100" t="s">
        <v>85</v>
      </c>
      <c r="C14" s="265">
        <f>SUM(C15:C20)</f>
        <v>0</v>
      </c>
      <c r="D14" s="90"/>
      <c r="E14" s="268">
        <f t="shared" ref="E14:M14" si="2">SUM(E15:E20)</f>
        <v>0</v>
      </c>
      <c r="F14" s="266">
        <f t="shared" si="2"/>
        <v>0</v>
      </c>
      <c r="G14" s="266">
        <f t="shared" si="2"/>
        <v>0</v>
      </c>
      <c r="H14" s="266">
        <f t="shared" si="2"/>
        <v>0</v>
      </c>
      <c r="I14" s="266">
        <f t="shared" si="2"/>
        <v>0</v>
      </c>
      <c r="J14" s="266">
        <f t="shared" si="2"/>
        <v>0</v>
      </c>
      <c r="K14" s="266">
        <f t="shared" si="2"/>
        <v>0</v>
      </c>
      <c r="L14" s="266">
        <f t="shared" si="2"/>
        <v>0</v>
      </c>
      <c r="M14" s="266">
        <f t="shared" si="2"/>
        <v>0</v>
      </c>
      <c r="N14" s="149">
        <f>SUM(N15:N20)</f>
        <v>0</v>
      </c>
    </row>
    <row r="15" spans="1:14">
      <c r="A15" s="148">
        <v>2.1</v>
      </c>
      <c r="B15" s="98" t="s">
        <v>79</v>
      </c>
      <c r="C15" s="266"/>
      <c r="D15" s="97">
        <v>5.0000000000000001E-3</v>
      </c>
      <c r="E15" s="268">
        <f>C15*D15</f>
        <v>0</v>
      </c>
      <c r="F15" s="266"/>
      <c r="G15" s="266"/>
      <c r="H15" s="266"/>
      <c r="I15" s="266"/>
      <c r="J15" s="266"/>
      <c r="K15" s="266"/>
      <c r="L15" s="266"/>
      <c r="M15" s="266"/>
      <c r="N15" s="149">
        <f>SUMPRODUCT($F$6:$M$6,F15:M15)</f>
        <v>0</v>
      </c>
    </row>
    <row r="16" spans="1:14">
      <c r="A16" s="148">
        <v>2.2000000000000002</v>
      </c>
      <c r="B16" s="98" t="s">
        <v>80</v>
      </c>
      <c r="C16" s="266"/>
      <c r="D16" s="97">
        <v>0.01</v>
      </c>
      <c r="E16" s="268">
        <f>C16*D16</f>
        <v>0</v>
      </c>
      <c r="F16" s="266"/>
      <c r="G16" s="266"/>
      <c r="H16" s="266"/>
      <c r="I16" s="266"/>
      <c r="J16" s="266"/>
      <c r="K16" s="266"/>
      <c r="L16" s="266"/>
      <c r="M16" s="266"/>
      <c r="N16" s="149">
        <f t="shared" ref="N16:N20" si="3">SUMPRODUCT($F$6:$M$6,F16:M16)</f>
        <v>0</v>
      </c>
    </row>
    <row r="17" spans="1:14">
      <c r="A17" s="148">
        <v>2.2999999999999998</v>
      </c>
      <c r="B17" s="98" t="s">
        <v>81</v>
      </c>
      <c r="C17" s="266"/>
      <c r="D17" s="97">
        <v>0.02</v>
      </c>
      <c r="E17" s="268">
        <f>C17*D17</f>
        <v>0</v>
      </c>
      <c r="F17" s="266"/>
      <c r="G17" s="266"/>
      <c r="H17" s="266"/>
      <c r="I17" s="266"/>
      <c r="J17" s="266"/>
      <c r="K17" s="266"/>
      <c r="L17" s="266"/>
      <c r="M17" s="266"/>
      <c r="N17" s="149">
        <f t="shared" si="3"/>
        <v>0</v>
      </c>
    </row>
    <row r="18" spans="1:14">
      <c r="A18" s="148">
        <v>2.4</v>
      </c>
      <c r="B18" s="98" t="s">
        <v>82</v>
      </c>
      <c r="C18" s="266"/>
      <c r="D18" s="97">
        <v>0.03</v>
      </c>
      <c r="E18" s="268">
        <f>C18*D18</f>
        <v>0</v>
      </c>
      <c r="F18" s="266"/>
      <c r="G18" s="266"/>
      <c r="H18" s="266"/>
      <c r="I18" s="266"/>
      <c r="J18" s="266"/>
      <c r="K18" s="266"/>
      <c r="L18" s="266"/>
      <c r="M18" s="266"/>
      <c r="N18" s="149">
        <f t="shared" si="3"/>
        <v>0</v>
      </c>
    </row>
    <row r="19" spans="1:14">
      <c r="A19" s="148">
        <v>2.5</v>
      </c>
      <c r="B19" s="98" t="s">
        <v>83</v>
      </c>
      <c r="C19" s="266"/>
      <c r="D19" s="97">
        <v>0.04</v>
      </c>
      <c r="E19" s="268">
        <f>C19*D19</f>
        <v>0</v>
      </c>
      <c r="F19" s="266"/>
      <c r="G19" s="266"/>
      <c r="H19" s="266"/>
      <c r="I19" s="266"/>
      <c r="J19" s="266"/>
      <c r="K19" s="266"/>
      <c r="L19" s="266"/>
      <c r="M19" s="266"/>
      <c r="N19" s="149">
        <f t="shared" si="3"/>
        <v>0</v>
      </c>
    </row>
    <row r="20" spans="1:14">
      <c r="A20" s="148">
        <v>2.6</v>
      </c>
      <c r="B20" s="98" t="s">
        <v>84</v>
      </c>
      <c r="C20" s="266"/>
      <c r="D20" s="99"/>
      <c r="E20" s="269"/>
      <c r="F20" s="266"/>
      <c r="G20" s="266"/>
      <c r="H20" s="266"/>
      <c r="I20" s="266"/>
      <c r="J20" s="266"/>
      <c r="K20" s="266"/>
      <c r="L20" s="266"/>
      <c r="M20" s="266"/>
      <c r="N20" s="149">
        <f t="shared" si="3"/>
        <v>0</v>
      </c>
    </row>
    <row r="21" spans="1:14" ht="15.75" thickBot="1">
      <c r="A21" s="150">
        <v>3</v>
      </c>
      <c r="B21" s="151" t="s">
        <v>68</v>
      </c>
      <c r="C21" s="267">
        <f>C14+C7</f>
        <v>28486000</v>
      </c>
      <c r="D21" s="152"/>
      <c r="E21" s="270">
        <f>E14+E7</f>
        <v>569720</v>
      </c>
      <c r="F21" s="271">
        <f>F7+F14</f>
        <v>0</v>
      </c>
      <c r="G21" s="271">
        <f t="shared" ref="G21:L21" si="4">G7+G14</f>
        <v>0</v>
      </c>
      <c r="H21" s="271">
        <f t="shared" si="4"/>
        <v>0</v>
      </c>
      <c r="I21" s="271">
        <f t="shared" si="4"/>
        <v>0</v>
      </c>
      <c r="J21" s="271">
        <f t="shared" si="4"/>
        <v>0</v>
      </c>
      <c r="K21" s="271">
        <f t="shared" si="4"/>
        <v>569720</v>
      </c>
      <c r="L21" s="271">
        <f t="shared" si="4"/>
        <v>0</v>
      </c>
      <c r="M21" s="271">
        <f>M7+M14</f>
        <v>0</v>
      </c>
      <c r="N21" s="153">
        <f>N14+N7</f>
        <v>569720</v>
      </c>
    </row>
    <row r="22" spans="1:14">
      <c r="E22" s="272"/>
      <c r="F22" s="272"/>
      <c r="G22" s="272"/>
      <c r="H22" s="272"/>
      <c r="I22" s="272"/>
      <c r="J22" s="272"/>
      <c r="K22" s="272"/>
      <c r="L22" s="272"/>
      <c r="M22" s="272"/>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topLeftCell="A34" workbookViewId="0">
      <selection activeCell="C41" sqref="C6:C41"/>
    </sheetView>
  </sheetViews>
  <sheetFormatPr defaultRowHeight="15"/>
  <cols>
    <col min="1" max="1" width="11.42578125" customWidth="1"/>
    <col min="2" max="2" width="76.7109375" style="2" customWidth="1"/>
    <col min="3" max="3" width="22.7109375" customWidth="1"/>
  </cols>
  <sheetData>
    <row r="1" spans="1:3">
      <c r="A1" s="1" t="s">
        <v>188</v>
      </c>
      <c r="B1" t="str">
        <f>Info!C2</f>
        <v>სს სილქ როუდ ბანკი</v>
      </c>
    </row>
    <row r="2" spans="1:3">
      <c r="A2" s="1" t="s">
        <v>189</v>
      </c>
      <c r="B2" s="447">
        <f>'1. key ratios'!B2</f>
        <v>44377</v>
      </c>
    </row>
    <row r="3" spans="1:3">
      <c r="A3" s="1"/>
      <c r="B3"/>
    </row>
    <row r="4" spans="1:3">
      <c r="A4" s="1" t="s">
        <v>597</v>
      </c>
      <c r="B4" t="s">
        <v>556</v>
      </c>
    </row>
    <row r="5" spans="1:3">
      <c r="A5" s="376"/>
      <c r="B5" s="376" t="s">
        <v>557</v>
      </c>
      <c r="C5" s="388"/>
    </row>
    <row r="6" spans="1:3">
      <c r="A6" s="377">
        <v>1</v>
      </c>
      <c r="B6" s="389" t="s">
        <v>609</v>
      </c>
      <c r="C6" s="390">
        <v>97108368.380000025</v>
      </c>
    </row>
    <row r="7" spans="1:3">
      <c r="A7" s="377">
        <v>2</v>
      </c>
      <c r="B7" s="389" t="s">
        <v>558</v>
      </c>
      <c r="C7" s="390">
        <v>-5259056.74</v>
      </c>
    </row>
    <row r="8" spans="1:3">
      <c r="A8" s="378">
        <v>3</v>
      </c>
      <c r="B8" s="391" t="s">
        <v>559</v>
      </c>
      <c r="C8" s="392">
        <v>91849311.64000003</v>
      </c>
    </row>
    <row r="9" spans="1:3">
      <c r="A9" s="379"/>
      <c r="B9" s="379" t="s">
        <v>560</v>
      </c>
      <c r="C9" s="393"/>
    </row>
    <row r="10" spans="1:3">
      <c r="A10" s="380">
        <v>4</v>
      </c>
      <c r="B10" s="394" t="s">
        <v>561</v>
      </c>
      <c r="C10" s="390"/>
    </row>
    <row r="11" spans="1:3">
      <c r="A11" s="380">
        <v>5</v>
      </c>
      <c r="B11" s="395" t="s">
        <v>562</v>
      </c>
      <c r="C11" s="390"/>
    </row>
    <row r="12" spans="1:3">
      <c r="A12" s="380" t="s">
        <v>563</v>
      </c>
      <c r="B12" s="389" t="s">
        <v>564</v>
      </c>
      <c r="C12" s="392">
        <v>569720</v>
      </c>
    </row>
    <row r="13" spans="1:3">
      <c r="A13" s="381">
        <v>6</v>
      </c>
      <c r="B13" s="396" t="s">
        <v>565</v>
      </c>
      <c r="C13" s="390"/>
    </row>
    <row r="14" spans="1:3">
      <c r="A14" s="381">
        <v>7</v>
      </c>
      <c r="B14" s="397" t="s">
        <v>566</v>
      </c>
      <c r="C14" s="390"/>
    </row>
    <row r="15" spans="1:3">
      <c r="A15" s="382">
        <v>8</v>
      </c>
      <c r="B15" s="389" t="s">
        <v>567</v>
      </c>
      <c r="C15" s="390"/>
    </row>
    <row r="16" spans="1:3" ht="24">
      <c r="A16" s="381">
        <v>9</v>
      </c>
      <c r="B16" s="397" t="s">
        <v>568</v>
      </c>
      <c r="C16" s="390"/>
    </row>
    <row r="17" spans="1:3">
      <c r="A17" s="381">
        <v>10</v>
      </c>
      <c r="B17" s="397" t="s">
        <v>569</v>
      </c>
      <c r="C17" s="390"/>
    </row>
    <row r="18" spans="1:3">
      <c r="A18" s="383">
        <v>11</v>
      </c>
      <c r="B18" s="398" t="s">
        <v>570</v>
      </c>
      <c r="C18" s="392">
        <v>569720</v>
      </c>
    </row>
    <row r="19" spans="1:3">
      <c r="A19" s="379"/>
      <c r="B19" s="379" t="s">
        <v>571</v>
      </c>
      <c r="C19" s="399"/>
    </row>
    <row r="20" spans="1:3">
      <c r="A20" s="381">
        <v>12</v>
      </c>
      <c r="B20" s="394" t="s">
        <v>572</v>
      </c>
      <c r="C20" s="390"/>
    </row>
    <row r="21" spans="1:3">
      <c r="A21" s="381">
        <v>13</v>
      </c>
      <c r="B21" s="394" t="s">
        <v>573</v>
      </c>
      <c r="C21" s="390"/>
    </row>
    <row r="22" spans="1:3">
      <c r="A22" s="381">
        <v>14</v>
      </c>
      <c r="B22" s="394" t="s">
        <v>574</v>
      </c>
      <c r="C22" s="390"/>
    </row>
    <row r="23" spans="1:3" ht="24">
      <c r="A23" s="381" t="s">
        <v>575</v>
      </c>
      <c r="B23" s="394" t="s">
        <v>576</v>
      </c>
      <c r="C23" s="390"/>
    </row>
    <row r="24" spans="1:3">
      <c r="A24" s="381">
        <v>15</v>
      </c>
      <c r="B24" s="394" t="s">
        <v>577</v>
      </c>
      <c r="C24" s="390"/>
    </row>
    <row r="25" spans="1:3">
      <c r="A25" s="381" t="s">
        <v>578</v>
      </c>
      <c r="B25" s="389" t="s">
        <v>579</v>
      </c>
      <c r="C25" s="390"/>
    </row>
    <row r="26" spans="1:3">
      <c r="A26" s="383">
        <v>16</v>
      </c>
      <c r="B26" s="398" t="s">
        <v>580</v>
      </c>
      <c r="C26" s="392">
        <v>0</v>
      </c>
    </row>
    <row r="27" spans="1:3">
      <c r="A27" s="379"/>
      <c r="B27" s="379" t="s">
        <v>581</v>
      </c>
      <c r="C27" s="393"/>
    </row>
    <row r="28" spans="1:3">
      <c r="A28" s="380">
        <v>17</v>
      </c>
      <c r="B28" s="389" t="s">
        <v>582</v>
      </c>
      <c r="C28" s="390">
        <v>240254.98</v>
      </c>
    </row>
    <row r="29" spans="1:3">
      <c r="A29" s="380">
        <v>18</v>
      </c>
      <c r="B29" s="389" t="s">
        <v>583</v>
      </c>
      <c r="C29" s="390">
        <v>-75286.782000000007</v>
      </c>
    </row>
    <row r="30" spans="1:3">
      <c r="A30" s="383">
        <v>19</v>
      </c>
      <c r="B30" s="398" t="s">
        <v>584</v>
      </c>
      <c r="C30" s="392">
        <v>164968.198</v>
      </c>
    </row>
    <row r="31" spans="1:3">
      <c r="A31" s="384"/>
      <c r="B31" s="379" t="s">
        <v>585</v>
      </c>
      <c r="C31" s="393"/>
    </row>
    <row r="32" spans="1:3">
      <c r="A32" s="380" t="s">
        <v>586</v>
      </c>
      <c r="B32" s="394" t="s">
        <v>587</v>
      </c>
      <c r="C32" s="400"/>
    </row>
    <row r="33" spans="1:3">
      <c r="A33" s="380" t="s">
        <v>588</v>
      </c>
      <c r="B33" s="395" t="s">
        <v>589</v>
      </c>
      <c r="C33" s="400"/>
    </row>
    <row r="34" spans="1:3">
      <c r="A34" s="379"/>
      <c r="B34" s="379" t="s">
        <v>590</v>
      </c>
      <c r="C34" s="393"/>
    </row>
    <row r="35" spans="1:3">
      <c r="A35" s="383">
        <v>20</v>
      </c>
      <c r="B35" s="398" t="s">
        <v>89</v>
      </c>
      <c r="C35" s="392">
        <v>48994240.769999996</v>
      </c>
    </row>
    <row r="36" spans="1:3">
      <c r="A36" s="383">
        <v>21</v>
      </c>
      <c r="B36" s="398" t="s">
        <v>591</v>
      </c>
      <c r="C36" s="392">
        <v>92583999.838000029</v>
      </c>
    </row>
    <row r="37" spans="1:3">
      <c r="A37" s="385"/>
      <c r="B37" s="385" t="s">
        <v>556</v>
      </c>
      <c r="C37" s="393"/>
    </row>
    <row r="38" spans="1:3">
      <c r="A38" s="383">
        <v>22</v>
      </c>
      <c r="B38" s="398" t="s">
        <v>556</v>
      </c>
      <c r="C38" s="626">
        <v>0.52918690978709348</v>
      </c>
    </row>
    <row r="39" spans="1:3">
      <c r="A39" s="385"/>
      <c r="B39" s="385" t="s">
        <v>592</v>
      </c>
      <c r="C39" s="393"/>
    </row>
    <row r="40" spans="1:3">
      <c r="A40" s="386" t="s">
        <v>593</v>
      </c>
      <c r="B40" s="394" t="s">
        <v>594</v>
      </c>
      <c r="C40" s="400"/>
    </row>
    <row r="41" spans="1:3">
      <c r="A41" s="387" t="s">
        <v>595</v>
      </c>
      <c r="B41" s="395" t="s">
        <v>596</v>
      </c>
      <c r="C41" s="400"/>
    </row>
    <row r="43" spans="1:3">
      <c r="B43" s="414" t="s">
        <v>610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90" zoomScaleNormal="90" workbookViewId="0">
      <pane xSplit="2" ySplit="6" topLeftCell="G29" activePane="bottomRight" state="frozen"/>
      <selection pane="topRight" activeCell="C1" sqref="C1"/>
      <selection pane="bottomLeft" activeCell="A7" sqref="A7"/>
      <selection pane="bottomRight" activeCell="J35" sqref="J35"/>
    </sheetView>
  </sheetViews>
  <sheetFormatPr defaultRowHeight="15"/>
  <cols>
    <col min="1" max="1" width="9.85546875" style="1" bestFit="1" customWidth="1"/>
    <col min="2" max="2" width="82.7109375" style="17" customWidth="1"/>
    <col min="3" max="7" width="17.5703125" style="1" customWidth="1"/>
  </cols>
  <sheetData>
    <row r="1" spans="1:7">
      <c r="A1" s="1" t="s">
        <v>188</v>
      </c>
      <c r="B1" s="1" t="str">
        <f>Info!C2</f>
        <v>სს სილქ როუდ ბანკი</v>
      </c>
    </row>
    <row r="2" spans="1:7">
      <c r="A2" s="1" t="s">
        <v>189</v>
      </c>
      <c r="B2" s="447">
        <f>'1. key ratios'!B2</f>
        <v>44377</v>
      </c>
    </row>
    <row r="3" spans="1:7">
      <c r="B3" s="447"/>
    </row>
    <row r="4" spans="1:7" ht="15.75" thickBot="1">
      <c r="A4" s="1" t="s">
        <v>658</v>
      </c>
      <c r="B4" s="280" t="s">
        <v>623</v>
      </c>
    </row>
    <row r="5" spans="1:7">
      <c r="A5" s="451"/>
      <c r="B5" s="452"/>
      <c r="C5" s="694" t="s">
        <v>624</v>
      </c>
      <c r="D5" s="694"/>
      <c r="E5" s="694"/>
      <c r="F5" s="694"/>
      <c r="G5" s="695" t="s">
        <v>625</v>
      </c>
    </row>
    <row r="6" spans="1:7">
      <c r="A6" s="453"/>
      <c r="B6" s="454"/>
      <c r="C6" s="455" t="s">
        <v>626</v>
      </c>
      <c r="D6" s="455" t="s">
        <v>627</v>
      </c>
      <c r="E6" s="455" t="s">
        <v>628</v>
      </c>
      <c r="F6" s="455" t="s">
        <v>629</v>
      </c>
      <c r="G6" s="696"/>
    </row>
    <row r="7" spans="1:7">
      <c r="A7" s="456"/>
      <c r="B7" s="457" t="s">
        <v>630</v>
      </c>
      <c r="C7" s="458"/>
      <c r="D7" s="458"/>
      <c r="E7" s="458"/>
      <c r="F7" s="458"/>
      <c r="G7" s="459"/>
    </row>
    <row r="8" spans="1:7">
      <c r="A8" s="460">
        <v>1</v>
      </c>
      <c r="B8" s="461" t="s">
        <v>631</v>
      </c>
      <c r="C8" s="462">
        <v>48994240.769999996</v>
      </c>
      <c r="D8" s="462">
        <v>0</v>
      </c>
      <c r="E8" s="462"/>
      <c r="F8" s="462">
        <v>1937432.07</v>
      </c>
      <c r="G8" s="463">
        <v>50931672.839999996</v>
      </c>
    </row>
    <row r="9" spans="1:7">
      <c r="A9" s="460">
        <v>2</v>
      </c>
      <c r="B9" s="464" t="s">
        <v>88</v>
      </c>
      <c r="C9" s="462">
        <v>48994240.769999996</v>
      </c>
      <c r="D9" s="462"/>
      <c r="E9" s="462"/>
      <c r="F9" s="462"/>
      <c r="G9" s="463">
        <v>48994240.769999996</v>
      </c>
    </row>
    <row r="10" spans="1:7">
      <c r="A10" s="460">
        <v>3</v>
      </c>
      <c r="B10" s="464" t="s">
        <v>632</v>
      </c>
      <c r="C10" s="465"/>
      <c r="D10" s="465"/>
      <c r="E10" s="465"/>
      <c r="F10" s="462">
        <v>1937432.07</v>
      </c>
      <c r="G10" s="463">
        <v>1937432.07</v>
      </c>
    </row>
    <row r="11" spans="1:7" ht="26.25">
      <c r="A11" s="460">
        <v>4</v>
      </c>
      <c r="B11" s="461" t="s">
        <v>633</v>
      </c>
      <c r="C11" s="462">
        <v>2172916.63</v>
      </c>
      <c r="D11" s="462">
        <v>39305.980000000003</v>
      </c>
      <c r="E11" s="462">
        <v>137661.66</v>
      </c>
      <c r="F11" s="462">
        <v>0</v>
      </c>
      <c r="G11" s="463">
        <v>2187497.5299999998</v>
      </c>
    </row>
    <row r="12" spans="1:7">
      <c r="A12" s="460">
        <v>5</v>
      </c>
      <c r="B12" s="464" t="s">
        <v>634</v>
      </c>
      <c r="C12" s="462">
        <v>2073155.46</v>
      </c>
      <c r="D12" s="466">
        <v>39305.980000000003</v>
      </c>
      <c r="E12" s="462">
        <v>137661.66</v>
      </c>
      <c r="F12" s="462">
        <v>0</v>
      </c>
      <c r="G12" s="463">
        <v>2137616.9449999998</v>
      </c>
    </row>
    <row r="13" spans="1:7">
      <c r="A13" s="460">
        <v>6</v>
      </c>
      <c r="B13" s="464" t="s">
        <v>635</v>
      </c>
      <c r="C13" s="462">
        <v>99761.170000000013</v>
      </c>
      <c r="D13" s="466">
        <v>0</v>
      </c>
      <c r="E13" s="462">
        <v>0</v>
      </c>
      <c r="F13" s="462">
        <v>0</v>
      </c>
      <c r="G13" s="463">
        <v>49880.585000000006</v>
      </c>
    </row>
    <row r="14" spans="1:7">
      <c r="A14" s="460">
        <v>7</v>
      </c>
      <c r="B14" s="461" t="s">
        <v>636</v>
      </c>
      <c r="C14" s="462">
        <v>3532928.0300000012</v>
      </c>
      <c r="D14" s="462">
        <v>28777506.109999999</v>
      </c>
      <c r="E14" s="462">
        <v>0</v>
      </c>
      <c r="F14" s="462">
        <v>2032923.6</v>
      </c>
      <c r="G14" s="463">
        <v>2782925.8150000004</v>
      </c>
    </row>
    <row r="15" spans="1:7" ht="51.75">
      <c r="A15" s="460">
        <v>8</v>
      </c>
      <c r="B15" s="464" t="s">
        <v>637</v>
      </c>
      <c r="C15" s="462">
        <v>3532928.0300000012</v>
      </c>
      <c r="D15" s="466"/>
      <c r="E15" s="462">
        <v>0</v>
      </c>
      <c r="F15" s="462">
        <v>2032923.6</v>
      </c>
      <c r="G15" s="463">
        <v>2782925.8150000004</v>
      </c>
    </row>
    <row r="16" spans="1:7" ht="26.25">
      <c r="A16" s="460">
        <v>9</v>
      </c>
      <c r="B16" s="464" t="s">
        <v>638</v>
      </c>
      <c r="C16" s="462"/>
      <c r="D16" s="466">
        <v>28777506.109999999</v>
      </c>
      <c r="E16" s="462"/>
      <c r="F16" s="462"/>
      <c r="G16" s="463">
        <v>0</v>
      </c>
    </row>
    <row r="17" spans="1:7">
      <c r="A17" s="460">
        <v>10</v>
      </c>
      <c r="B17" s="461" t="s">
        <v>639</v>
      </c>
      <c r="C17" s="462"/>
      <c r="D17" s="466"/>
      <c r="E17" s="462"/>
      <c r="F17" s="462"/>
      <c r="G17" s="463">
        <v>0</v>
      </c>
    </row>
    <row r="18" spans="1:7">
      <c r="A18" s="460">
        <v>11</v>
      </c>
      <c r="B18" s="461" t="s">
        <v>95</v>
      </c>
      <c r="C18" s="462">
        <v>4038518.0100000016</v>
      </c>
      <c r="D18" s="466">
        <v>0</v>
      </c>
      <c r="E18" s="462">
        <v>0</v>
      </c>
      <c r="F18" s="462">
        <v>0</v>
      </c>
      <c r="G18" s="463">
        <v>0</v>
      </c>
    </row>
    <row r="19" spans="1:7">
      <c r="A19" s="460">
        <v>12</v>
      </c>
      <c r="B19" s="464" t="s">
        <v>640</v>
      </c>
      <c r="C19" s="465"/>
      <c r="D19" s="466"/>
      <c r="E19" s="462"/>
      <c r="F19" s="462"/>
      <c r="G19" s="463">
        <v>0</v>
      </c>
    </row>
    <row r="20" spans="1:7" ht="26.25">
      <c r="A20" s="460">
        <v>13</v>
      </c>
      <c r="B20" s="464" t="s">
        <v>641</v>
      </c>
      <c r="C20" s="462">
        <v>4038518.0100000016</v>
      </c>
      <c r="D20" s="462"/>
      <c r="E20" s="462"/>
      <c r="F20" s="462"/>
      <c r="G20" s="463">
        <v>0</v>
      </c>
    </row>
    <row r="21" spans="1:7">
      <c r="A21" s="467">
        <v>14</v>
      </c>
      <c r="B21" s="468" t="s">
        <v>642</v>
      </c>
      <c r="C21" s="465"/>
      <c r="D21" s="465"/>
      <c r="E21" s="465"/>
      <c r="F21" s="465"/>
      <c r="G21" s="469">
        <v>55902096.184999995</v>
      </c>
    </row>
    <row r="22" spans="1:7">
      <c r="A22" s="470"/>
      <c r="B22" s="490" t="s">
        <v>643</v>
      </c>
      <c r="C22" s="471"/>
      <c r="D22" s="472"/>
      <c r="E22" s="471"/>
      <c r="F22" s="471"/>
      <c r="G22" s="473"/>
    </row>
    <row r="23" spans="1:7">
      <c r="A23" s="460">
        <v>15</v>
      </c>
      <c r="B23" s="461" t="s">
        <v>491</v>
      </c>
      <c r="C23" s="474">
        <v>29810522.201500006</v>
      </c>
      <c r="D23" s="475">
        <v>30630000</v>
      </c>
      <c r="E23" s="474"/>
      <c r="F23" s="474">
        <v>47404.5</v>
      </c>
      <c r="G23" s="463">
        <v>2507305.9940750003</v>
      </c>
    </row>
    <row r="24" spans="1:7">
      <c r="A24" s="460">
        <v>16</v>
      </c>
      <c r="B24" s="461" t="s">
        <v>644</v>
      </c>
      <c r="C24" s="462">
        <v>2409.5500000000002</v>
      </c>
      <c r="D24" s="466">
        <v>70671</v>
      </c>
      <c r="E24" s="462">
        <v>112152</v>
      </c>
      <c r="F24" s="462">
        <v>11337221.927999999</v>
      </c>
      <c r="G24" s="463">
        <v>9878727.0515500009</v>
      </c>
    </row>
    <row r="25" spans="1:7" ht="26.25">
      <c r="A25" s="460">
        <v>17</v>
      </c>
      <c r="B25" s="464" t="s">
        <v>645</v>
      </c>
      <c r="C25" s="462">
        <v>0</v>
      </c>
      <c r="D25" s="466"/>
      <c r="E25" s="462"/>
      <c r="F25" s="462"/>
      <c r="G25" s="463"/>
    </row>
    <row r="26" spans="1:7" ht="26.25">
      <c r="A26" s="460">
        <v>18</v>
      </c>
      <c r="B26" s="464" t="s">
        <v>646</v>
      </c>
      <c r="C26" s="462">
        <v>2409.5500000000002</v>
      </c>
      <c r="D26" s="466"/>
      <c r="E26" s="462"/>
      <c r="F26" s="462"/>
      <c r="G26" s="463">
        <v>361.4325</v>
      </c>
    </row>
    <row r="27" spans="1:7">
      <c r="A27" s="460">
        <v>19</v>
      </c>
      <c r="B27" s="464" t="s">
        <v>647</v>
      </c>
      <c r="C27" s="462">
        <v>0</v>
      </c>
      <c r="D27" s="466">
        <v>70671</v>
      </c>
      <c r="E27" s="462">
        <v>112152</v>
      </c>
      <c r="F27" s="462">
        <v>8891281</v>
      </c>
      <c r="G27" s="463">
        <v>7649000.3499999996</v>
      </c>
    </row>
    <row r="28" spans="1:7">
      <c r="A28" s="460">
        <v>20</v>
      </c>
      <c r="B28" s="476" t="s">
        <v>648</v>
      </c>
      <c r="C28" s="462"/>
      <c r="D28" s="466"/>
      <c r="E28" s="462"/>
      <c r="F28" s="462"/>
      <c r="G28" s="463"/>
    </row>
    <row r="29" spans="1:7">
      <c r="A29" s="460">
        <v>21</v>
      </c>
      <c r="B29" s="464" t="s">
        <v>649</v>
      </c>
      <c r="C29" s="462"/>
      <c r="D29" s="466"/>
      <c r="E29" s="462"/>
      <c r="F29" s="462"/>
      <c r="G29" s="463">
        <v>0</v>
      </c>
    </row>
    <row r="30" spans="1:7">
      <c r="A30" s="460">
        <v>22</v>
      </c>
      <c r="B30" s="476" t="s">
        <v>648</v>
      </c>
      <c r="C30" s="462"/>
      <c r="D30" s="466"/>
      <c r="E30" s="462"/>
      <c r="F30" s="462"/>
      <c r="G30" s="463"/>
    </row>
    <row r="31" spans="1:7" ht="26.25">
      <c r="A31" s="460">
        <v>23</v>
      </c>
      <c r="B31" s="464" t="s">
        <v>650</v>
      </c>
      <c r="C31" s="462"/>
      <c r="D31" s="466">
        <v>0</v>
      </c>
      <c r="E31" s="462">
        <v>300630.96049999999</v>
      </c>
      <c r="F31" s="462">
        <v>2445940.9280000003</v>
      </c>
      <c r="G31" s="463">
        <v>2229365.2690500002</v>
      </c>
    </row>
    <row r="32" spans="1:7">
      <c r="A32" s="460">
        <v>24</v>
      </c>
      <c r="B32" s="461" t="s">
        <v>651</v>
      </c>
      <c r="C32" s="462"/>
      <c r="D32" s="466"/>
      <c r="E32" s="462"/>
      <c r="F32" s="462"/>
      <c r="G32" s="463"/>
    </row>
    <row r="33" spans="1:7">
      <c r="A33" s="460">
        <v>25</v>
      </c>
      <c r="B33" s="461" t="s">
        <v>165</v>
      </c>
      <c r="C33" s="462">
        <v>9861271.4200000018</v>
      </c>
      <c r="D33" s="462">
        <v>3590275.4958554003</v>
      </c>
      <c r="E33" s="462">
        <v>88229</v>
      </c>
      <c r="F33" s="462">
        <v>5812644.1359765939</v>
      </c>
      <c r="G33" s="463">
        <v>18812754.303904295</v>
      </c>
    </row>
    <row r="34" spans="1:7">
      <c r="A34" s="460">
        <v>26</v>
      </c>
      <c r="B34" s="464" t="s">
        <v>652</v>
      </c>
      <c r="C34" s="465"/>
      <c r="D34" s="466">
        <v>2479487</v>
      </c>
      <c r="E34" s="462"/>
      <c r="F34" s="462"/>
      <c r="G34" s="463">
        <v>2479487</v>
      </c>
    </row>
    <row r="35" spans="1:7">
      <c r="A35" s="460">
        <v>27</v>
      </c>
      <c r="B35" s="464" t="s">
        <v>653</v>
      </c>
      <c r="C35" s="462">
        <v>9861271.4200000018</v>
      </c>
      <c r="D35" s="466">
        <v>1110788.4958554001</v>
      </c>
      <c r="E35" s="462">
        <v>88229</v>
      </c>
      <c r="F35" s="462">
        <v>5812644.1359765939</v>
      </c>
      <c r="G35" s="463">
        <v>16333267.303904295</v>
      </c>
    </row>
    <row r="36" spans="1:7">
      <c r="A36" s="460">
        <v>28</v>
      </c>
      <c r="B36" s="461" t="s">
        <v>654</v>
      </c>
      <c r="C36" s="462"/>
      <c r="D36" s="466">
        <v>115254.98000000001</v>
      </c>
      <c r="E36" s="462"/>
      <c r="F36" s="462">
        <v>125000</v>
      </c>
      <c r="G36" s="463">
        <v>26092.899000000001</v>
      </c>
    </row>
    <row r="37" spans="1:7">
      <c r="A37" s="467">
        <v>29</v>
      </c>
      <c r="B37" s="468" t="s">
        <v>655</v>
      </c>
      <c r="C37" s="465"/>
      <c r="D37" s="465"/>
      <c r="E37" s="465"/>
      <c r="F37" s="465"/>
      <c r="G37" s="469">
        <v>31224880.248529296</v>
      </c>
    </row>
    <row r="38" spans="1:7">
      <c r="A38" s="456"/>
      <c r="B38" s="477"/>
      <c r="C38" s="478"/>
      <c r="D38" s="478"/>
      <c r="E38" s="478"/>
      <c r="F38" s="478"/>
      <c r="G38" s="479"/>
    </row>
    <row r="39" spans="1:7" ht="15.75" thickBot="1">
      <c r="A39" s="480">
        <v>30</v>
      </c>
      <c r="B39" s="481" t="s">
        <v>623</v>
      </c>
      <c r="C39" s="329"/>
      <c r="D39" s="309"/>
      <c r="E39" s="309"/>
      <c r="F39" s="482"/>
      <c r="G39" s="483">
        <v>1.7903061834042744</v>
      </c>
    </row>
    <row r="42" spans="1:7" ht="39">
      <c r="B42" s="17" t="s">
        <v>656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G51"/>
  <sheetViews>
    <sheetView zoomScale="85" zoomScaleNormal="85" workbookViewId="0">
      <pane xSplit="1" ySplit="5" topLeftCell="B6" activePane="bottomRight" state="frozen"/>
      <selection pane="topRight" activeCell="B1" sqref="B1"/>
      <selection pane="bottomLeft" activeCell="A6" sqref="A6"/>
      <selection pane="bottomRight" activeCell="C48" sqref="C8:G48"/>
    </sheetView>
  </sheetViews>
  <sheetFormatPr defaultRowHeight="15.75"/>
  <cols>
    <col min="1" max="1" width="9.5703125" style="14" bestFit="1" customWidth="1"/>
    <col min="2" max="2" width="88.28515625" style="12" customWidth="1"/>
    <col min="3" max="3" width="12.7109375" style="12" customWidth="1"/>
    <col min="4" max="7" width="12.7109375" style="1" customWidth="1"/>
    <col min="8" max="13" width="6.7109375" customWidth="1"/>
  </cols>
  <sheetData>
    <row r="1" spans="1:7">
      <c r="A1" s="13" t="s">
        <v>188</v>
      </c>
      <c r="B1" s="413" t="str">
        <f>Info!C2</f>
        <v>სს სილქ როუდ ბანკი</v>
      </c>
    </row>
    <row r="2" spans="1:7">
      <c r="A2" s="13" t="s">
        <v>189</v>
      </c>
      <c r="B2" s="430">
        <v>44377</v>
      </c>
    </row>
    <row r="3" spans="1:7">
      <c r="A3" s="13"/>
    </row>
    <row r="4" spans="1:7" ht="16.5" thickBot="1">
      <c r="A4" s="58" t="s">
        <v>404</v>
      </c>
      <c r="B4" s="187" t="s">
        <v>223</v>
      </c>
      <c r="C4" s="188"/>
      <c r="D4" s="189"/>
      <c r="E4" s="189"/>
      <c r="F4" s="189"/>
      <c r="G4" s="189"/>
    </row>
    <row r="5" spans="1:7" ht="15">
      <c r="A5" s="286" t="s">
        <v>26</v>
      </c>
      <c r="B5" s="287"/>
      <c r="C5" s="431" t="str">
        <f>INT((MONTH($B$2))/3)&amp;"Q"&amp;"-"&amp;YEAR($B$2)</f>
        <v>2Q-2021</v>
      </c>
      <c r="D5" s="431" t="str">
        <f>IF(INT(MONTH($B$2))=3, "4"&amp;"Q"&amp;"-"&amp;YEAR($B$2)-1, IF(INT(MONTH($B$2))=6, "1"&amp;"Q"&amp;"-"&amp;YEAR($B$2), IF(INT(MONTH($B$2))=9, "2"&amp;"Q"&amp;"-"&amp;YEAR($B$2),IF(INT(MONTH($B$2))=12, "3"&amp;"Q"&amp;"-"&amp;YEAR($B$2), 0))))</f>
        <v>1Q-2021</v>
      </c>
      <c r="E5" s="431" t="str">
        <f>IF(INT(MONTH($B$2))=3, "3"&amp;"Q"&amp;"-"&amp;YEAR($B$2)-1, IF(INT(MONTH($B$2))=6, "4"&amp;"Q"&amp;"-"&amp;YEAR($B$2)-1, IF(INT(MONTH($B$2))=9, "1"&amp;"Q"&amp;"-"&amp;YEAR($B$2),IF(INT(MONTH($B$2))=12, "2"&amp;"Q"&amp;"-"&amp;YEAR($B$2), 0))))</f>
        <v>4Q-2020</v>
      </c>
      <c r="F5" s="431" t="str">
        <f>IF(INT(MONTH($B$2))=3, "2"&amp;"Q"&amp;"-"&amp;YEAR($B$2)-1, IF(INT(MONTH($B$2))=6, "3"&amp;"Q"&amp;"-"&amp;YEAR($B$2)-1, IF(INT(MONTH($B$2))=9, "4"&amp;"Q"&amp;"-"&amp;YEAR($B$2)-1,IF(INT(MONTH($B$2))=12, "1"&amp;"Q"&amp;"-"&amp;YEAR($B$2), 0))))</f>
        <v>3Q-2020</v>
      </c>
      <c r="G5" s="432" t="str">
        <f>IF(INT(MONTH($B$2))=3, "1"&amp;"Q"&amp;"-"&amp;YEAR($B$2)-1, IF(INT(MONTH($B$2))=6, "2"&amp;"Q"&amp;"-"&amp;YEAR($B$2)-1, IF(INT(MONTH($B$2))=9, "3"&amp;"Q"&amp;"-"&amp;YEAR($B$2)-1,IF(INT(MONTH($B$2))=12, "4"&amp;"Q"&amp;"-"&amp;YEAR($B$2)-1, 0))))</f>
        <v>2Q-2020</v>
      </c>
    </row>
    <row r="6" spans="1:7" ht="15">
      <c r="A6" s="433"/>
      <c r="B6" s="434" t="s">
        <v>186</v>
      </c>
      <c r="C6" s="288"/>
      <c r="D6" s="288"/>
      <c r="E6" s="288"/>
      <c r="F6" s="288"/>
      <c r="G6" s="289"/>
    </row>
    <row r="7" spans="1:7" ht="15">
      <c r="A7" s="433"/>
      <c r="B7" s="435" t="s">
        <v>190</v>
      </c>
      <c r="C7" s="288"/>
      <c r="D7" s="288"/>
      <c r="E7" s="288"/>
      <c r="F7" s="288"/>
      <c r="G7" s="289"/>
    </row>
    <row r="8" spans="1:7" ht="15">
      <c r="A8" s="416">
        <v>1</v>
      </c>
      <c r="B8" s="417" t="s">
        <v>23</v>
      </c>
      <c r="C8" s="436">
        <v>48994240.769999996</v>
      </c>
      <c r="D8" s="437">
        <v>48030224.949999996</v>
      </c>
      <c r="E8" s="437">
        <v>49015556.859999999</v>
      </c>
      <c r="F8" s="437">
        <v>50436147.519999996</v>
      </c>
      <c r="G8" s="438">
        <v>50435649.060000002</v>
      </c>
    </row>
    <row r="9" spans="1:7" ht="15">
      <c r="A9" s="416">
        <v>2</v>
      </c>
      <c r="B9" s="417" t="s">
        <v>89</v>
      </c>
      <c r="C9" s="436">
        <v>48994240.769999996</v>
      </c>
      <c r="D9" s="437">
        <v>48030224.949999996</v>
      </c>
      <c r="E9" s="437">
        <v>49015556.859999999</v>
      </c>
      <c r="F9" s="437">
        <v>50436147.519999996</v>
      </c>
      <c r="G9" s="438">
        <v>50435649.060000002</v>
      </c>
    </row>
    <row r="10" spans="1:7" ht="15">
      <c r="A10" s="416">
        <v>3</v>
      </c>
      <c r="B10" s="417" t="s">
        <v>88</v>
      </c>
      <c r="C10" s="436">
        <v>49180119.979999997</v>
      </c>
      <c r="D10" s="437">
        <v>48212430.529999994</v>
      </c>
      <c r="E10" s="437">
        <v>49189598.670000002</v>
      </c>
      <c r="F10" s="437">
        <v>50628192.069999993</v>
      </c>
      <c r="G10" s="438">
        <v>50629355</v>
      </c>
    </row>
    <row r="11" spans="1:7" ht="15">
      <c r="A11" s="416">
        <v>4</v>
      </c>
      <c r="B11" s="417" t="s">
        <v>614</v>
      </c>
      <c r="C11" s="436">
        <v>5689129.5554804113</v>
      </c>
      <c r="D11" s="437">
        <v>3721596.4491270822</v>
      </c>
      <c r="E11" s="437">
        <v>3669053.9387969607</v>
      </c>
      <c r="F11" s="437">
        <v>3966908.3605011906</v>
      </c>
      <c r="G11" s="438">
        <v>4090759.1320406282</v>
      </c>
    </row>
    <row r="12" spans="1:7" ht="15">
      <c r="A12" s="416">
        <v>5</v>
      </c>
      <c r="B12" s="417" t="s">
        <v>615</v>
      </c>
      <c r="C12" s="436">
        <v>7585739.6874565352</v>
      </c>
      <c r="D12" s="437">
        <v>4962381.6974553932</v>
      </c>
      <c r="E12" s="437">
        <v>4892317.5833932431</v>
      </c>
      <c r="F12" s="437">
        <v>5289525.1620051712</v>
      </c>
      <c r="G12" s="438">
        <v>5454659.0033313362</v>
      </c>
    </row>
    <row r="13" spans="1:7" ht="15">
      <c r="A13" s="416">
        <v>6</v>
      </c>
      <c r="B13" s="417" t="s">
        <v>616</v>
      </c>
      <c r="C13" s="436">
        <v>14230476.649601668</v>
      </c>
      <c r="D13" s="437">
        <v>12571356.698550938</v>
      </c>
      <c r="E13" s="437">
        <v>11863864.133874578</v>
      </c>
      <c r="F13" s="437">
        <v>12913310.615375604</v>
      </c>
      <c r="G13" s="438">
        <v>13295941.465792518</v>
      </c>
    </row>
    <row r="14" spans="1:7" ht="15">
      <c r="A14" s="433"/>
      <c r="B14" s="434" t="s">
        <v>618</v>
      </c>
      <c r="C14" s="288"/>
      <c r="D14" s="288"/>
      <c r="E14" s="288"/>
      <c r="F14" s="288"/>
      <c r="G14" s="289"/>
    </row>
    <row r="15" spans="1:7" ht="15" customHeight="1">
      <c r="A15" s="416">
        <v>7</v>
      </c>
      <c r="B15" s="417" t="s">
        <v>617</v>
      </c>
      <c r="C15" s="439">
        <v>66750700.426331006</v>
      </c>
      <c r="D15" s="437">
        <v>54689751.944623999</v>
      </c>
      <c r="E15" s="437">
        <v>56341137.09237846</v>
      </c>
      <c r="F15" s="437">
        <v>60342059.507699989</v>
      </c>
      <c r="G15" s="438">
        <v>62357822.941831999</v>
      </c>
    </row>
    <row r="16" spans="1:7" ht="15">
      <c r="A16" s="433"/>
      <c r="B16" s="434" t="s">
        <v>622</v>
      </c>
      <c r="C16" s="288"/>
      <c r="D16" s="288"/>
      <c r="E16" s="288"/>
      <c r="F16" s="288"/>
      <c r="G16" s="289"/>
    </row>
    <row r="17" spans="1:7" ht="15">
      <c r="A17" s="416"/>
      <c r="B17" s="435" t="s">
        <v>604</v>
      </c>
      <c r="C17" s="288"/>
      <c r="D17" s="288"/>
      <c r="E17" s="288"/>
      <c r="F17" s="288"/>
      <c r="G17" s="289"/>
    </row>
    <row r="18" spans="1:7" ht="15">
      <c r="A18" s="416">
        <v>8</v>
      </c>
      <c r="B18" s="417" t="s">
        <v>612</v>
      </c>
      <c r="C18" s="448">
        <v>0.73398841445974317</v>
      </c>
      <c r="D18" s="449">
        <v>0.87823080636081341</v>
      </c>
      <c r="E18" s="449">
        <v>0.86997812592303136</v>
      </c>
      <c r="F18" s="449">
        <v>0.83583735675385851</v>
      </c>
      <c r="G18" s="450">
        <v>0.80881029324976406</v>
      </c>
    </row>
    <row r="19" spans="1:7" ht="15" customHeight="1">
      <c r="A19" s="416">
        <v>9</v>
      </c>
      <c r="B19" s="417" t="s">
        <v>611</v>
      </c>
      <c r="C19" s="448">
        <v>0.73398841445974317</v>
      </c>
      <c r="D19" s="449">
        <v>0.87823080636081341</v>
      </c>
      <c r="E19" s="449">
        <v>0.86997812592303136</v>
      </c>
      <c r="F19" s="449">
        <v>0.83583735675385851</v>
      </c>
      <c r="G19" s="450">
        <v>0.80881029324976406</v>
      </c>
    </row>
    <row r="20" spans="1:7" ht="15">
      <c r="A20" s="416">
        <v>10</v>
      </c>
      <c r="B20" s="417" t="s">
        <v>613</v>
      </c>
      <c r="C20" s="448">
        <v>0.73677309250525891</v>
      </c>
      <c r="D20" s="449">
        <v>0.88156242834704013</v>
      </c>
      <c r="E20" s="449">
        <v>0.873067197585086</v>
      </c>
      <c r="F20" s="449">
        <v>0.83901995528574147</v>
      </c>
      <c r="G20" s="450">
        <v>0.81191665474318386</v>
      </c>
    </row>
    <row r="21" spans="1:7" ht="15">
      <c r="A21" s="416">
        <v>11</v>
      </c>
      <c r="B21" s="417" t="s">
        <v>614</v>
      </c>
      <c r="C21" s="448">
        <v>8.5229510988565335E-2</v>
      </c>
      <c r="D21" s="449">
        <v>6.80492471952584E-2</v>
      </c>
      <c r="E21" s="449">
        <v>6.5122113754663494E-2</v>
      </c>
      <c r="F21" s="449">
        <v>6.5740354122235264E-2</v>
      </c>
      <c r="G21" s="450">
        <v>6.560137828827875E-2</v>
      </c>
    </row>
    <row r="22" spans="1:7" ht="15">
      <c r="A22" s="416">
        <v>12</v>
      </c>
      <c r="B22" s="417" t="s">
        <v>615</v>
      </c>
      <c r="C22" s="448">
        <v>0.11364284777548499</v>
      </c>
      <c r="D22" s="449">
        <v>9.0736957492146664E-2</v>
      </c>
      <c r="E22" s="449">
        <v>8.6833845319303132E-2</v>
      </c>
      <c r="F22" s="449">
        <v>8.7659009406700766E-2</v>
      </c>
      <c r="G22" s="450">
        <v>8.7473531723830336E-2</v>
      </c>
    </row>
    <row r="23" spans="1:7" ht="15">
      <c r="A23" s="416">
        <v>13</v>
      </c>
      <c r="B23" s="417" t="s">
        <v>616</v>
      </c>
      <c r="C23" s="448">
        <v>0.21318842437177188</v>
      </c>
      <c r="D23" s="449">
        <v>0.22986677122397703</v>
      </c>
      <c r="E23" s="449">
        <v>0.21057196830128339</v>
      </c>
      <c r="F23" s="449">
        <v>0.2140018209641617</v>
      </c>
      <c r="G23" s="450">
        <v>0.21322010356575638</v>
      </c>
    </row>
    <row r="24" spans="1:7" ht="15">
      <c r="A24" s="433"/>
      <c r="B24" s="434" t="s">
        <v>6</v>
      </c>
      <c r="C24" s="288"/>
      <c r="D24" s="288"/>
      <c r="E24" s="288"/>
      <c r="F24" s="288"/>
      <c r="G24" s="289"/>
    </row>
    <row r="25" spans="1:7" ht="15" customHeight="1">
      <c r="A25" s="440">
        <v>14</v>
      </c>
      <c r="B25" s="441" t="s">
        <v>7</v>
      </c>
      <c r="C25" s="592">
        <v>6.300658041975149E-2</v>
      </c>
      <c r="D25" s="593">
        <v>6.5206076243806227E-2</v>
      </c>
      <c r="E25" s="593">
        <v>6.3531888575918877E-2</v>
      </c>
      <c r="F25" s="593">
        <v>6.2493208670033946E-2</v>
      </c>
      <c r="G25" s="594">
        <v>5.9689571635201791E-2</v>
      </c>
    </row>
    <row r="26" spans="1:7" ht="15">
      <c r="A26" s="440">
        <v>15</v>
      </c>
      <c r="B26" s="441" t="s">
        <v>8</v>
      </c>
      <c r="C26" s="592">
        <v>2.1178849671432853E-2</v>
      </c>
      <c r="D26" s="593">
        <v>1.7688829538469113E-2</v>
      </c>
      <c r="E26" s="593">
        <v>1.7119923855720236E-2</v>
      </c>
      <c r="F26" s="593">
        <v>1.4835958246256036E-2</v>
      </c>
      <c r="G26" s="594">
        <v>1.2002464352917781E-2</v>
      </c>
    </row>
    <row r="27" spans="1:7" ht="15">
      <c r="A27" s="440">
        <v>16</v>
      </c>
      <c r="B27" s="441" t="s">
        <v>9</v>
      </c>
      <c r="C27" s="592">
        <v>1.9565139738882846E-2</v>
      </c>
      <c r="D27" s="593">
        <v>2.1386115670392114E-2</v>
      </c>
      <c r="E27" s="593">
        <v>-2.3244613168104757E-2</v>
      </c>
      <c r="F27" s="593">
        <v>-3.1245167158823011E-2</v>
      </c>
      <c r="G27" s="594">
        <v>3.3843476328240141E-2</v>
      </c>
    </row>
    <row r="28" spans="1:7" ht="15">
      <c r="A28" s="440">
        <v>17</v>
      </c>
      <c r="B28" s="441" t="s">
        <v>224</v>
      </c>
      <c r="C28" s="592">
        <v>4.1827730748318637E-2</v>
      </c>
      <c r="D28" s="593">
        <v>4.7517246705337107E-2</v>
      </c>
      <c r="E28" s="593">
        <v>4.6411964720198644E-2</v>
      </c>
      <c r="F28" s="593">
        <v>4.7657250423777907E-2</v>
      </c>
      <c r="G28" s="594">
        <v>4.7687107282284008E-2</v>
      </c>
    </row>
    <row r="29" spans="1:7" ht="15">
      <c r="A29" s="440">
        <v>18</v>
      </c>
      <c r="B29" s="441" t="s">
        <v>10</v>
      </c>
      <c r="C29" s="592">
        <v>5.2590344482301068E-3</v>
      </c>
      <c r="D29" s="593">
        <v>-4.7226773251644504E-2</v>
      </c>
      <c r="E29" s="593">
        <v>-1.3522450765508351E-2</v>
      </c>
      <c r="F29" s="593">
        <v>3.7322350086022998E-3</v>
      </c>
      <c r="G29" s="594">
        <v>5.8108957301462672E-3</v>
      </c>
    </row>
    <row r="30" spans="1:7" ht="15">
      <c r="A30" s="440">
        <v>19</v>
      </c>
      <c r="B30" s="441" t="s">
        <v>11</v>
      </c>
      <c r="C30" s="592">
        <v>8.4385839783986099E-3</v>
      </c>
      <c r="D30" s="593">
        <v>-7.1949456813684018E-2</v>
      </c>
      <c r="E30" s="593">
        <v>-2.1448728953931434E-2</v>
      </c>
      <c r="F30" s="593">
        <v>5.9441720109621272E-3</v>
      </c>
      <c r="G30" s="594">
        <v>9.2100637314179081E-3</v>
      </c>
    </row>
    <row r="31" spans="1:7" ht="15">
      <c r="A31" s="433"/>
      <c r="B31" s="434" t="s">
        <v>12</v>
      </c>
      <c r="C31" s="288"/>
      <c r="D31" s="288"/>
      <c r="E31" s="288"/>
      <c r="F31" s="288"/>
      <c r="G31" s="289"/>
    </row>
    <row r="32" spans="1:7" ht="15">
      <c r="A32" s="440">
        <v>20</v>
      </c>
      <c r="B32" s="441" t="s">
        <v>13</v>
      </c>
      <c r="C32" s="592">
        <v>0.24475507830196283</v>
      </c>
      <c r="D32" s="593">
        <v>0.2580454347889839</v>
      </c>
      <c r="E32" s="593">
        <v>0.26667916827889038</v>
      </c>
      <c r="F32" s="593">
        <v>0.281099520365931</v>
      </c>
      <c r="G32" s="594">
        <v>0.18820128553928903</v>
      </c>
    </row>
    <row r="33" spans="1:7" ht="15" customHeight="1">
      <c r="A33" s="440">
        <v>21</v>
      </c>
      <c r="B33" s="441" t="s">
        <v>14</v>
      </c>
      <c r="C33" s="592">
        <v>0.1104944961222218</v>
      </c>
      <c r="D33" s="593">
        <v>0.11378055479573464</v>
      </c>
      <c r="E33" s="593">
        <v>0.11435879671425289</v>
      </c>
      <c r="F33" s="593">
        <v>0.15777041888787344</v>
      </c>
      <c r="G33" s="594">
        <v>0.1511711312064874</v>
      </c>
    </row>
    <row r="34" spans="1:7" ht="15">
      <c r="A34" s="440">
        <v>22</v>
      </c>
      <c r="B34" s="441" t="s">
        <v>15</v>
      </c>
      <c r="C34" s="592">
        <v>0.31342616527967693</v>
      </c>
      <c r="D34" s="593">
        <v>0.33916287116894367</v>
      </c>
      <c r="E34" s="593">
        <v>0.337750209407014</v>
      </c>
      <c r="F34" s="593">
        <v>0.36649184392218587</v>
      </c>
      <c r="G34" s="594">
        <v>0.34311294364935713</v>
      </c>
    </row>
    <row r="35" spans="1:7" ht="15" customHeight="1">
      <c r="A35" s="440">
        <v>23</v>
      </c>
      <c r="B35" s="441" t="s">
        <v>16</v>
      </c>
      <c r="C35" s="592">
        <v>0.19914981700949014</v>
      </c>
      <c r="D35" s="593">
        <v>0.10767649829313319</v>
      </c>
      <c r="E35" s="593">
        <v>0.11575045836836298</v>
      </c>
      <c r="F35" s="593">
        <v>0.13991345691766446</v>
      </c>
      <c r="G35" s="594">
        <v>0.13747137343370538</v>
      </c>
    </row>
    <row r="36" spans="1:7" ht="15">
      <c r="A36" s="440">
        <v>24</v>
      </c>
      <c r="B36" s="441" t="s">
        <v>17</v>
      </c>
      <c r="C36" s="592">
        <v>3.0181514125398035E-2</v>
      </c>
      <c r="D36" s="593">
        <v>3.3271506398887415E-2</v>
      </c>
      <c r="E36" s="593">
        <v>-0.1909705642415622</v>
      </c>
      <c r="F36" s="593">
        <v>-5.7291020219198983E-2</v>
      </c>
      <c r="G36" s="594">
        <v>-6.5715087172363892E-2</v>
      </c>
    </row>
    <row r="37" spans="1:7" ht="15" customHeight="1">
      <c r="A37" s="433"/>
      <c r="B37" s="434" t="s">
        <v>18</v>
      </c>
      <c r="C37" s="288"/>
      <c r="D37" s="288"/>
      <c r="E37" s="288"/>
      <c r="F37" s="288"/>
      <c r="G37" s="289"/>
    </row>
    <row r="38" spans="1:7" ht="15" customHeight="1">
      <c r="A38" s="440">
        <v>25</v>
      </c>
      <c r="B38" s="441" t="s">
        <v>19</v>
      </c>
      <c r="C38" s="592">
        <v>0.38187034498274303</v>
      </c>
      <c r="D38" s="592">
        <v>0.44122710019382411</v>
      </c>
      <c r="E38" s="592">
        <v>0.60364736816434872</v>
      </c>
      <c r="F38" s="592">
        <v>0.46661841744872468</v>
      </c>
      <c r="G38" s="595">
        <v>0.42527468380000061</v>
      </c>
    </row>
    <row r="39" spans="1:7" ht="15" customHeight="1">
      <c r="A39" s="440">
        <v>26</v>
      </c>
      <c r="B39" s="441" t="s">
        <v>20</v>
      </c>
      <c r="C39" s="592">
        <v>0.15221198508518563</v>
      </c>
      <c r="D39" s="592">
        <v>0.23523415647568569</v>
      </c>
      <c r="E39" s="592">
        <v>0.25222309265510817</v>
      </c>
      <c r="F39" s="592">
        <v>0.30496004625736545</v>
      </c>
      <c r="G39" s="595">
        <v>0.41399663787420016</v>
      </c>
    </row>
    <row r="40" spans="1:7" ht="15" customHeight="1">
      <c r="A40" s="440">
        <v>27</v>
      </c>
      <c r="B40" s="442" t="s">
        <v>21</v>
      </c>
      <c r="C40" s="592">
        <v>8.0969739021411927E-2</v>
      </c>
      <c r="D40" s="592">
        <v>0.10326360686047392</v>
      </c>
      <c r="E40" s="592">
        <v>8.9678620030018377E-2</v>
      </c>
      <c r="F40" s="592">
        <v>0.18581024135650068</v>
      </c>
      <c r="G40" s="595">
        <v>0.19824251644433763</v>
      </c>
    </row>
    <row r="41" spans="1:7" ht="15" customHeight="1">
      <c r="A41" s="446"/>
      <c r="B41" s="434" t="s">
        <v>525</v>
      </c>
      <c r="C41" s="288"/>
      <c r="D41" s="288"/>
      <c r="E41" s="288"/>
      <c r="F41" s="288"/>
      <c r="G41" s="289"/>
    </row>
    <row r="42" spans="1:7" ht="15" customHeight="1">
      <c r="A42" s="440">
        <v>28</v>
      </c>
      <c r="B42" s="489" t="s">
        <v>509</v>
      </c>
      <c r="C42" s="442">
        <v>53434140.819999993</v>
      </c>
      <c r="D42" s="442">
        <v>38378698.431111112</v>
      </c>
      <c r="E42" s="442">
        <v>46813249.193913043</v>
      </c>
      <c r="F42" s="442">
        <v>54330261.56000001</v>
      </c>
      <c r="G42" s="445">
        <v>41839018.871208787</v>
      </c>
    </row>
    <row r="43" spans="1:7" ht="15">
      <c r="A43" s="440">
        <v>29</v>
      </c>
      <c r="B43" s="441" t="s">
        <v>510</v>
      </c>
      <c r="C43" s="442">
        <v>21568589.341299996</v>
      </c>
      <c r="D43" s="443">
        <v>14454068.32525</v>
      </c>
      <c r="E43" s="443">
        <v>19808315.129049994</v>
      </c>
      <c r="F43" s="443">
        <v>21031927.905399993</v>
      </c>
      <c r="G43" s="444">
        <v>21201122.8517</v>
      </c>
    </row>
    <row r="44" spans="1:7" ht="15">
      <c r="A44" s="484">
        <v>30</v>
      </c>
      <c r="B44" s="485" t="s">
        <v>508</v>
      </c>
      <c r="C44" s="592">
        <v>2.4774054517178441</v>
      </c>
      <c r="D44" s="592">
        <v>2.6552177260755623</v>
      </c>
      <c r="E44" s="592">
        <v>2.363313027328549</v>
      </c>
      <c r="F44" s="592">
        <v>2.5832278336238779</v>
      </c>
      <c r="G44" s="595">
        <v>1.9734341036495597</v>
      </c>
    </row>
    <row r="45" spans="1:7" ht="15">
      <c r="A45" s="484"/>
      <c r="B45" s="434" t="s">
        <v>623</v>
      </c>
      <c r="C45" s="288"/>
      <c r="D45" s="288"/>
      <c r="E45" s="288"/>
      <c r="F45" s="288"/>
      <c r="G45" s="289"/>
    </row>
    <row r="46" spans="1:7" ht="15">
      <c r="A46" s="484">
        <v>31</v>
      </c>
      <c r="B46" s="485" t="s">
        <v>630</v>
      </c>
      <c r="C46" s="486">
        <v>55902096.184999995</v>
      </c>
      <c r="D46" s="487">
        <v>55172310.281499989</v>
      </c>
      <c r="E46" s="487">
        <v>55397951.920499995</v>
      </c>
      <c r="F46" s="487"/>
      <c r="G46" s="488"/>
    </row>
    <row r="47" spans="1:7" ht="15">
      <c r="A47" s="484">
        <v>32</v>
      </c>
      <c r="B47" s="485" t="s">
        <v>643</v>
      </c>
      <c r="C47" s="486">
        <v>31224880.248529296</v>
      </c>
      <c r="D47" s="487">
        <v>28419948.975447744</v>
      </c>
      <c r="E47" s="487">
        <v>29492663.440779965</v>
      </c>
      <c r="F47" s="487"/>
      <c r="G47" s="488"/>
    </row>
    <row r="48" spans="1:7" thickBot="1">
      <c r="A48" s="106">
        <v>33</v>
      </c>
      <c r="B48" s="219" t="s">
        <v>657</v>
      </c>
      <c r="C48" s="596">
        <v>1.7903061834042744</v>
      </c>
      <c r="D48" s="597">
        <v>1.9413233404874815</v>
      </c>
      <c r="E48" s="597">
        <v>1.8783638185726008</v>
      </c>
      <c r="F48" s="220"/>
      <c r="G48" s="221"/>
    </row>
    <row r="49" spans="1:2">
      <c r="A49" s="15"/>
    </row>
    <row r="50" spans="1:2" ht="39.75">
      <c r="B50" s="17" t="s">
        <v>603</v>
      </c>
    </row>
    <row r="51" spans="1:2" ht="65.25">
      <c r="B51" s="345" t="s">
        <v>524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topLeftCell="C1" zoomScale="70" zoomScaleNormal="70" workbookViewId="0">
      <selection activeCell="H8" sqref="C8:H22"/>
    </sheetView>
  </sheetViews>
  <sheetFormatPr defaultColWidth="9.28515625" defaultRowHeight="12.75"/>
  <cols>
    <col min="1" max="1" width="11.7109375" style="495" bestFit="1" customWidth="1"/>
    <col min="2" max="2" width="105.28515625" style="495" bestFit="1" customWidth="1"/>
    <col min="3" max="3" width="13.7109375" style="495" bestFit="1" customWidth="1"/>
    <col min="4" max="4" width="20.28515625" style="495" customWidth="1"/>
    <col min="5" max="5" width="17.28515625" style="495" bestFit="1" customWidth="1"/>
    <col min="6" max="6" width="13.7109375" style="495" customWidth="1"/>
    <col min="7" max="7" width="17.85546875" style="495" customWidth="1"/>
    <col min="8" max="8" width="18.140625" style="495" customWidth="1"/>
    <col min="9" max="16384" width="9.28515625" style="495"/>
  </cols>
  <sheetData>
    <row r="1" spans="1:8">
      <c r="A1" s="494" t="s">
        <v>188</v>
      </c>
    </row>
    <row r="2" spans="1:8">
      <c r="A2" s="494" t="s">
        <v>189</v>
      </c>
    </row>
    <row r="3" spans="1:8">
      <c r="A3" s="496" t="s">
        <v>663</v>
      </c>
      <c r="B3" s="497">
        <f>'1. key ratios'!B2</f>
        <v>44377</v>
      </c>
    </row>
    <row r="5" spans="1:8">
      <c r="A5" s="697" t="s">
        <v>664</v>
      </c>
      <c r="B5" s="698"/>
      <c r="C5" s="703" t="s">
        <v>665</v>
      </c>
      <c r="D5" s="704"/>
      <c r="E5" s="704"/>
      <c r="F5" s="704"/>
      <c r="G5" s="704"/>
      <c r="H5" s="705"/>
    </row>
    <row r="6" spans="1:8">
      <c r="A6" s="699"/>
      <c r="B6" s="700"/>
      <c r="C6" s="706"/>
      <c r="D6" s="707"/>
      <c r="E6" s="707"/>
      <c r="F6" s="707"/>
      <c r="G6" s="707"/>
      <c r="H6" s="708"/>
    </row>
    <row r="7" spans="1:8" ht="25.5">
      <c r="A7" s="701"/>
      <c r="B7" s="702"/>
      <c r="C7" s="498" t="s">
        <v>666</v>
      </c>
      <c r="D7" s="498" t="s">
        <v>667</v>
      </c>
      <c r="E7" s="498" t="s">
        <v>668</v>
      </c>
      <c r="F7" s="498" t="s">
        <v>669</v>
      </c>
      <c r="G7" s="498" t="s">
        <v>941</v>
      </c>
      <c r="H7" s="498" t="s">
        <v>68</v>
      </c>
    </row>
    <row r="8" spans="1:8">
      <c r="A8" s="499">
        <v>1</v>
      </c>
      <c r="B8" s="500" t="s">
        <v>216</v>
      </c>
      <c r="C8" s="501">
        <v>113980.22</v>
      </c>
      <c r="D8" s="501">
        <v>10416856.350000009</v>
      </c>
      <c r="E8" s="501">
        <v>18186213</v>
      </c>
      <c r="F8" s="501">
        <v>16811023</v>
      </c>
      <c r="G8" s="501">
        <v>0</v>
      </c>
      <c r="H8" s="501">
        <v>45528072.570000008</v>
      </c>
    </row>
    <row r="9" spans="1:8">
      <c r="A9" s="499">
        <v>2</v>
      </c>
      <c r="B9" s="500" t="s">
        <v>217</v>
      </c>
      <c r="C9" s="501"/>
      <c r="D9" s="501">
        <v>0</v>
      </c>
      <c r="E9" s="501"/>
      <c r="F9" s="501"/>
      <c r="G9" s="501"/>
      <c r="H9" s="501">
        <v>0</v>
      </c>
    </row>
    <row r="10" spans="1:8">
      <c r="A10" s="499">
        <v>3</v>
      </c>
      <c r="B10" s="500" t="s">
        <v>218</v>
      </c>
      <c r="C10" s="501"/>
      <c r="D10" s="501">
        <v>0</v>
      </c>
      <c r="E10" s="501"/>
      <c r="F10" s="501"/>
      <c r="G10" s="501"/>
      <c r="H10" s="501">
        <v>0</v>
      </c>
    </row>
    <row r="11" spans="1:8">
      <c r="A11" s="499">
        <v>4</v>
      </c>
      <c r="B11" s="500" t="s">
        <v>219</v>
      </c>
      <c r="C11" s="501"/>
      <c r="D11" s="501">
        <v>0</v>
      </c>
      <c r="E11" s="501"/>
      <c r="F11" s="501"/>
      <c r="G11" s="501"/>
      <c r="H11" s="501">
        <v>0</v>
      </c>
    </row>
    <row r="12" spans="1:8">
      <c r="A12" s="499">
        <v>5</v>
      </c>
      <c r="B12" s="500" t="s">
        <v>220</v>
      </c>
      <c r="C12" s="501"/>
      <c r="D12" s="501">
        <v>0</v>
      </c>
      <c r="E12" s="501"/>
      <c r="F12" s="501"/>
      <c r="G12" s="501"/>
      <c r="H12" s="501">
        <v>0</v>
      </c>
    </row>
    <row r="13" spans="1:8">
      <c r="A13" s="499">
        <v>6</v>
      </c>
      <c r="B13" s="500" t="s">
        <v>221</v>
      </c>
      <c r="C13" s="501">
        <v>12015573.550000001</v>
      </c>
      <c r="D13" s="501">
        <v>47163.769999999553</v>
      </c>
      <c r="E13" s="501"/>
      <c r="F13" s="501"/>
      <c r="G13" s="501"/>
      <c r="H13" s="501">
        <v>12062737.32</v>
      </c>
    </row>
    <row r="14" spans="1:8">
      <c r="A14" s="499">
        <v>7</v>
      </c>
      <c r="B14" s="500" t="s">
        <v>73</v>
      </c>
      <c r="C14" s="501"/>
      <c r="D14" s="501">
        <v>673612.5</v>
      </c>
      <c r="E14" s="501">
        <v>143464.82000000007</v>
      </c>
      <c r="F14" s="501">
        <v>5291914.8800000008</v>
      </c>
      <c r="G14" s="501"/>
      <c r="H14" s="501">
        <v>6108992.2000000011</v>
      </c>
    </row>
    <row r="15" spans="1:8">
      <c r="A15" s="499">
        <v>8</v>
      </c>
      <c r="B15" s="502" t="s">
        <v>74</v>
      </c>
      <c r="C15" s="501"/>
      <c r="D15" s="501">
        <v>74094.210000000036</v>
      </c>
      <c r="E15" s="501">
        <v>797013.65999999957</v>
      </c>
      <c r="F15" s="501">
        <v>4403358.8699999992</v>
      </c>
      <c r="G15" s="501">
        <v>20678</v>
      </c>
      <c r="H15" s="501">
        <v>5295144.7399999984</v>
      </c>
    </row>
    <row r="16" spans="1:8">
      <c r="A16" s="499">
        <v>9</v>
      </c>
      <c r="B16" s="500" t="s">
        <v>75</v>
      </c>
      <c r="C16" s="501"/>
      <c r="D16" s="501">
        <v>0</v>
      </c>
      <c r="E16" s="501"/>
      <c r="F16" s="501">
        <v>0</v>
      </c>
      <c r="G16" s="501"/>
      <c r="H16" s="501">
        <v>0</v>
      </c>
    </row>
    <row r="17" spans="1:8">
      <c r="A17" s="499">
        <v>10</v>
      </c>
      <c r="B17" s="590" t="s">
        <v>691</v>
      </c>
      <c r="C17" s="501"/>
      <c r="D17" s="501">
        <v>770688.30999999994</v>
      </c>
      <c r="E17" s="501">
        <v>684.51000000000931</v>
      </c>
      <c r="F17" s="501">
        <v>184886.36000000007</v>
      </c>
      <c r="G17" s="501"/>
      <c r="H17" s="501">
        <v>956259.18</v>
      </c>
    </row>
    <row r="18" spans="1:8">
      <c r="A18" s="499">
        <v>11</v>
      </c>
      <c r="B18" s="500" t="s">
        <v>70</v>
      </c>
      <c r="C18" s="501"/>
      <c r="D18" s="501">
        <v>4879.2700000000004</v>
      </c>
      <c r="E18" s="501">
        <v>10042.66</v>
      </c>
      <c r="F18" s="501">
        <v>148611.27000000011</v>
      </c>
      <c r="G18" s="501"/>
      <c r="H18" s="501">
        <v>163533.2000000001</v>
      </c>
    </row>
    <row r="19" spans="1:8">
      <c r="A19" s="499">
        <v>12</v>
      </c>
      <c r="B19" s="500" t="s">
        <v>71</v>
      </c>
      <c r="C19" s="501"/>
      <c r="D19" s="501">
        <v>0</v>
      </c>
      <c r="E19" s="501"/>
      <c r="F19" s="501"/>
      <c r="G19" s="501"/>
      <c r="H19" s="501">
        <v>0</v>
      </c>
    </row>
    <row r="20" spans="1:8">
      <c r="A20" s="503">
        <v>13</v>
      </c>
      <c r="B20" s="502" t="s">
        <v>72</v>
      </c>
      <c r="C20" s="501"/>
      <c r="D20" s="501">
        <v>0</v>
      </c>
      <c r="E20" s="501"/>
      <c r="F20" s="501"/>
      <c r="G20" s="501"/>
      <c r="H20" s="501">
        <v>0</v>
      </c>
    </row>
    <row r="21" spans="1:8">
      <c r="A21" s="499">
        <v>14</v>
      </c>
      <c r="B21" s="500" t="s">
        <v>670</v>
      </c>
      <c r="C21" s="501">
        <v>1666139.92</v>
      </c>
      <c r="D21" s="501">
        <v>6349865.9800000004</v>
      </c>
      <c r="E21" s="501">
        <v>5000000</v>
      </c>
      <c r="F21" s="501"/>
      <c r="G21" s="501">
        <v>14863703.720000003</v>
      </c>
      <c r="H21" s="501">
        <v>27879709.620000005</v>
      </c>
    </row>
    <row r="22" spans="1:8">
      <c r="A22" s="504">
        <v>15</v>
      </c>
      <c r="B22" s="501" t="s">
        <v>68</v>
      </c>
      <c r="C22" s="501">
        <v>13795693.690000001</v>
      </c>
      <c r="D22" s="501">
        <v>17566472.080000009</v>
      </c>
      <c r="E22" s="501">
        <v>24136734.140000001</v>
      </c>
      <c r="F22" s="501">
        <v>26654908.02</v>
      </c>
      <c r="G22" s="501">
        <v>14884381.720000003</v>
      </c>
      <c r="H22" s="501">
        <v>97038189.650000021</v>
      </c>
    </row>
    <row r="26" spans="1:8" ht="38.25">
      <c r="B26" s="589" t="s">
        <v>940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topLeftCell="C4" zoomScale="70" zoomScaleNormal="70" workbookViewId="0">
      <selection activeCell="C7" sqref="C7:H23"/>
    </sheetView>
  </sheetViews>
  <sheetFormatPr defaultColWidth="9.28515625" defaultRowHeight="12.75"/>
  <cols>
    <col min="1" max="1" width="11.7109375" style="505" bestFit="1" customWidth="1"/>
    <col min="2" max="2" width="114.7109375" style="495" customWidth="1"/>
    <col min="3" max="3" width="22.42578125" style="495" customWidth="1"/>
    <col min="4" max="4" width="23.5703125" style="495" customWidth="1"/>
    <col min="5" max="8" width="22.28515625" style="495" customWidth="1"/>
    <col min="9" max="9" width="41.42578125" style="495" customWidth="1"/>
    <col min="10" max="16384" width="9.28515625" style="495"/>
  </cols>
  <sheetData>
    <row r="1" spans="1:9">
      <c r="A1" s="494" t="s">
        <v>188</v>
      </c>
    </row>
    <row r="2" spans="1:9">
      <c r="A2" s="494" t="s">
        <v>189</v>
      </c>
    </row>
    <row r="3" spans="1:9">
      <c r="A3" s="496" t="s">
        <v>671</v>
      </c>
      <c r="B3" s="497">
        <f>'1. key ratios'!B2</f>
        <v>44377</v>
      </c>
    </row>
    <row r="4" spans="1:9">
      <c r="C4" s="506" t="s">
        <v>672</v>
      </c>
      <c r="D4" s="506" t="s">
        <v>673</v>
      </c>
      <c r="E4" s="506" t="s">
        <v>674</v>
      </c>
      <c r="F4" s="506" t="s">
        <v>675</v>
      </c>
      <c r="G4" s="506" t="s">
        <v>676</v>
      </c>
      <c r="H4" s="506" t="s">
        <v>677</v>
      </c>
      <c r="I4" s="506" t="s">
        <v>678</v>
      </c>
    </row>
    <row r="5" spans="1:9" ht="34.15" customHeight="1">
      <c r="A5" s="697" t="s">
        <v>681</v>
      </c>
      <c r="B5" s="698"/>
      <c r="C5" s="711" t="s">
        <v>682</v>
      </c>
      <c r="D5" s="711"/>
      <c r="E5" s="711" t="s">
        <v>683</v>
      </c>
      <c r="F5" s="711" t="s">
        <v>684</v>
      </c>
      <c r="G5" s="709" t="s">
        <v>685</v>
      </c>
      <c r="H5" s="709" t="s">
        <v>686</v>
      </c>
      <c r="I5" s="507" t="s">
        <v>687</v>
      </c>
    </row>
    <row r="6" spans="1:9" ht="38.25">
      <c r="A6" s="701"/>
      <c r="B6" s="702"/>
      <c r="C6" s="542" t="s">
        <v>688</v>
      </c>
      <c r="D6" s="542" t="s">
        <v>689</v>
      </c>
      <c r="E6" s="711"/>
      <c r="F6" s="711"/>
      <c r="G6" s="710"/>
      <c r="H6" s="710"/>
      <c r="I6" s="507" t="s">
        <v>690</v>
      </c>
    </row>
    <row r="7" spans="1:9">
      <c r="A7" s="508">
        <v>1</v>
      </c>
      <c r="B7" s="500" t="s">
        <v>216</v>
      </c>
      <c r="C7" s="509"/>
      <c r="D7" s="509">
        <v>45528072.570000008</v>
      </c>
      <c r="E7" s="509"/>
      <c r="F7" s="509"/>
      <c r="G7" s="509"/>
      <c r="H7" s="509"/>
      <c r="I7" s="510">
        <f t="shared" ref="I7:I23" si="0">C7+D7-E7-F7-G7</f>
        <v>45528072.570000008</v>
      </c>
    </row>
    <row r="8" spans="1:9">
      <c r="A8" s="508">
        <v>2</v>
      </c>
      <c r="B8" s="500" t="s">
        <v>217</v>
      </c>
      <c r="C8" s="509"/>
      <c r="D8" s="509">
        <v>0</v>
      </c>
      <c r="E8" s="509"/>
      <c r="F8" s="509"/>
      <c r="G8" s="509"/>
      <c r="H8" s="509"/>
      <c r="I8" s="510">
        <f t="shared" si="0"/>
        <v>0</v>
      </c>
    </row>
    <row r="9" spans="1:9">
      <c r="A9" s="508">
        <v>3</v>
      </c>
      <c r="B9" s="500" t="s">
        <v>218</v>
      </c>
      <c r="C9" s="509"/>
      <c r="D9" s="509">
        <v>0</v>
      </c>
      <c r="E9" s="509"/>
      <c r="F9" s="509"/>
      <c r="G9" s="509"/>
      <c r="H9" s="509"/>
      <c r="I9" s="510">
        <f t="shared" si="0"/>
        <v>0</v>
      </c>
    </row>
    <row r="10" spans="1:9">
      <c r="A10" s="508">
        <v>4</v>
      </c>
      <c r="B10" s="500" t="s">
        <v>219</v>
      </c>
      <c r="C10" s="509"/>
      <c r="D10" s="509">
        <v>0</v>
      </c>
      <c r="E10" s="509"/>
      <c r="F10" s="509"/>
      <c r="G10" s="509"/>
      <c r="H10" s="509"/>
      <c r="I10" s="510">
        <f t="shared" si="0"/>
        <v>0</v>
      </c>
    </row>
    <row r="11" spans="1:9">
      <c r="A11" s="508">
        <v>5</v>
      </c>
      <c r="B11" s="500" t="s">
        <v>220</v>
      </c>
      <c r="C11" s="509"/>
      <c r="D11" s="509">
        <v>0</v>
      </c>
      <c r="E11" s="509"/>
      <c r="F11" s="509"/>
      <c r="G11" s="509"/>
      <c r="H11" s="509"/>
      <c r="I11" s="510">
        <f t="shared" si="0"/>
        <v>0</v>
      </c>
    </row>
    <row r="12" spans="1:9">
      <c r="A12" s="508">
        <v>6</v>
      </c>
      <c r="B12" s="500" t="s">
        <v>221</v>
      </c>
      <c r="C12" s="509"/>
      <c r="D12" s="509">
        <v>12062737.32</v>
      </c>
      <c r="E12" s="509"/>
      <c r="F12" s="509"/>
      <c r="G12" s="509"/>
      <c r="H12" s="509"/>
      <c r="I12" s="510">
        <f t="shared" si="0"/>
        <v>12062737.32</v>
      </c>
    </row>
    <row r="13" spans="1:9">
      <c r="A13" s="508">
        <v>7</v>
      </c>
      <c r="B13" s="500" t="s">
        <v>73</v>
      </c>
      <c r="C13" s="509">
        <v>2194682.65</v>
      </c>
      <c r="D13" s="509">
        <v>4572714.34</v>
      </c>
      <c r="E13" s="509">
        <v>658404.79</v>
      </c>
      <c r="F13" s="509">
        <v>90656.46</v>
      </c>
      <c r="G13" s="509"/>
      <c r="H13" s="509"/>
      <c r="I13" s="510">
        <f t="shared" si="0"/>
        <v>6018335.7400000002</v>
      </c>
    </row>
    <row r="14" spans="1:9">
      <c r="A14" s="508">
        <v>8</v>
      </c>
      <c r="B14" s="502" t="s">
        <v>74</v>
      </c>
      <c r="C14" s="509">
        <v>842183.0199999999</v>
      </c>
      <c r="D14" s="509">
        <v>4773243.3500000061</v>
      </c>
      <c r="E14" s="509">
        <v>320281.15000000002</v>
      </c>
      <c r="F14" s="509">
        <v>91994.559999999939</v>
      </c>
      <c r="G14" s="509"/>
      <c r="H14" s="509">
        <v>43009</v>
      </c>
      <c r="I14" s="510">
        <f t="shared" si="0"/>
        <v>5203150.6600000057</v>
      </c>
    </row>
    <row r="15" spans="1:9">
      <c r="A15" s="508">
        <v>9</v>
      </c>
      <c r="B15" s="500" t="s">
        <v>75</v>
      </c>
      <c r="C15" s="509">
        <v>0</v>
      </c>
      <c r="D15" s="509">
        <v>0</v>
      </c>
      <c r="E15" s="509">
        <v>0</v>
      </c>
      <c r="F15" s="509">
        <v>0</v>
      </c>
      <c r="G15" s="509"/>
      <c r="H15" s="509"/>
      <c r="I15" s="510">
        <f t="shared" si="0"/>
        <v>0</v>
      </c>
    </row>
    <row r="16" spans="1:9">
      <c r="A16" s="508">
        <v>10</v>
      </c>
      <c r="B16" s="590" t="s">
        <v>691</v>
      </c>
      <c r="C16" s="509">
        <v>1427024.46</v>
      </c>
      <c r="D16" s="509">
        <v>0</v>
      </c>
      <c r="E16" s="509">
        <v>470765.28</v>
      </c>
      <c r="F16" s="509">
        <v>0</v>
      </c>
      <c r="G16" s="509"/>
      <c r="H16" s="509"/>
      <c r="I16" s="510">
        <f t="shared" si="0"/>
        <v>956259.17999999993</v>
      </c>
    </row>
    <row r="17" spans="1:9">
      <c r="A17" s="508">
        <v>11</v>
      </c>
      <c r="B17" s="500" t="s">
        <v>70</v>
      </c>
      <c r="C17" s="509">
        <v>0</v>
      </c>
      <c r="D17" s="509">
        <v>163532.4500000001</v>
      </c>
      <c r="E17" s="509">
        <v>0</v>
      </c>
      <c r="F17" s="509">
        <v>3208.7500000000014</v>
      </c>
      <c r="G17" s="509"/>
      <c r="H17" s="509"/>
      <c r="I17" s="510">
        <f t="shared" si="0"/>
        <v>160323.7000000001</v>
      </c>
    </row>
    <row r="18" spans="1:9">
      <c r="A18" s="508">
        <v>12</v>
      </c>
      <c r="B18" s="500" t="s">
        <v>71</v>
      </c>
      <c r="C18" s="509"/>
      <c r="D18" s="509">
        <v>0</v>
      </c>
      <c r="E18" s="509"/>
      <c r="F18" s="509"/>
      <c r="G18" s="509"/>
      <c r="H18" s="509"/>
      <c r="I18" s="510">
        <f t="shared" si="0"/>
        <v>0</v>
      </c>
    </row>
    <row r="19" spans="1:9">
      <c r="A19" s="511">
        <v>13</v>
      </c>
      <c r="B19" s="502" t="s">
        <v>72</v>
      </c>
      <c r="C19" s="509"/>
      <c r="D19" s="509">
        <v>0</v>
      </c>
      <c r="E19" s="509"/>
      <c r="F19" s="509"/>
      <c r="G19" s="509"/>
      <c r="H19" s="509"/>
      <c r="I19" s="510">
        <f t="shared" si="0"/>
        <v>0</v>
      </c>
    </row>
    <row r="20" spans="1:9">
      <c r="A20" s="508">
        <v>14</v>
      </c>
      <c r="B20" s="500" t="s">
        <v>670</v>
      </c>
      <c r="C20" s="509">
        <v>655820</v>
      </c>
      <c r="D20" s="509">
        <v>27827957.060000002</v>
      </c>
      <c r="E20" s="509">
        <v>327443.44</v>
      </c>
      <c r="F20" s="509">
        <v>19</v>
      </c>
      <c r="G20" s="509"/>
      <c r="H20" s="509"/>
      <c r="I20" s="510">
        <f t="shared" si="0"/>
        <v>28156314.620000001</v>
      </c>
    </row>
    <row r="21" spans="1:9" s="513" customFormat="1">
      <c r="A21" s="512">
        <v>15</v>
      </c>
      <c r="B21" s="501" t="s">
        <v>68</v>
      </c>
      <c r="C21" s="501">
        <v>3692685.67</v>
      </c>
      <c r="D21" s="501">
        <v>94928257.090000018</v>
      </c>
      <c r="E21" s="501">
        <v>1306129.3800000001</v>
      </c>
      <c r="F21" s="501">
        <v>185878.76999999996</v>
      </c>
      <c r="G21" s="501">
        <v>206445.44</v>
      </c>
      <c r="H21" s="501">
        <v>43009</v>
      </c>
      <c r="I21" s="510">
        <f t="shared" si="0"/>
        <v>96922489.170000032</v>
      </c>
    </row>
    <row r="22" spans="1:9">
      <c r="A22" s="514">
        <v>16</v>
      </c>
      <c r="B22" s="515" t="s">
        <v>692</v>
      </c>
      <c r="C22" s="509">
        <v>3036865.67</v>
      </c>
      <c r="D22" s="509">
        <v>9509490.1400000043</v>
      </c>
      <c r="E22" s="509">
        <v>978685.94000000006</v>
      </c>
      <c r="F22" s="509">
        <v>185859.76999999996</v>
      </c>
      <c r="G22" s="509">
        <v>206445.44</v>
      </c>
      <c r="H22" s="509">
        <v>43009</v>
      </c>
      <c r="I22" s="510">
        <f t="shared" si="0"/>
        <v>11175364.660000006</v>
      </c>
    </row>
    <row r="23" spans="1:9">
      <c r="A23" s="514">
        <v>17</v>
      </c>
      <c r="B23" s="515" t="s">
        <v>693</v>
      </c>
      <c r="C23" s="509"/>
      <c r="D23" s="509">
        <v>41011010.020000003</v>
      </c>
      <c r="E23" s="509"/>
      <c r="F23" s="509"/>
      <c r="G23" s="509"/>
      <c r="H23" s="509"/>
      <c r="I23" s="510">
        <f t="shared" si="0"/>
        <v>41011010.020000003</v>
      </c>
    </row>
    <row r="26" spans="1:9" ht="42.4" customHeight="1">
      <c r="B26" s="589" t="s">
        <v>940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C1" zoomScale="55" zoomScaleNormal="55" workbookViewId="0">
      <selection activeCell="C7" sqref="C7:H34"/>
    </sheetView>
  </sheetViews>
  <sheetFormatPr defaultColWidth="9.28515625" defaultRowHeight="12.75"/>
  <cols>
    <col min="1" max="1" width="11" style="495" bestFit="1" customWidth="1"/>
    <col min="2" max="2" width="93.42578125" style="495" customWidth="1"/>
    <col min="3" max="8" width="22" style="495" customWidth="1"/>
    <col min="9" max="9" width="42.28515625" style="495" bestFit="1" customWidth="1"/>
    <col min="10" max="16384" width="9.28515625" style="495"/>
  </cols>
  <sheetData>
    <row r="1" spans="1:9">
      <c r="A1" s="494" t="s">
        <v>188</v>
      </c>
    </row>
    <row r="2" spans="1:9">
      <c r="A2" s="494" t="s">
        <v>189</v>
      </c>
    </row>
    <row r="3" spans="1:9">
      <c r="A3" s="496" t="s">
        <v>694</v>
      </c>
      <c r="B3" s="497">
        <f>'1. key ratios'!B2</f>
        <v>44377</v>
      </c>
    </row>
    <row r="4" spans="1:9">
      <c r="C4" s="506" t="s">
        <v>672</v>
      </c>
      <c r="D4" s="506" t="s">
        <v>673</v>
      </c>
      <c r="E4" s="506" t="s">
        <v>674</v>
      </c>
      <c r="F4" s="506" t="s">
        <v>675</v>
      </c>
      <c r="G4" s="506" t="s">
        <v>676</v>
      </c>
      <c r="H4" s="506" t="s">
        <v>677</v>
      </c>
      <c r="I4" s="506" t="s">
        <v>678</v>
      </c>
    </row>
    <row r="5" spans="1:9" ht="41.65" customHeight="1">
      <c r="A5" s="697" t="s">
        <v>953</v>
      </c>
      <c r="B5" s="698"/>
      <c r="C5" s="711" t="s">
        <v>682</v>
      </c>
      <c r="D5" s="711"/>
      <c r="E5" s="711" t="s">
        <v>683</v>
      </c>
      <c r="F5" s="711" t="s">
        <v>684</v>
      </c>
      <c r="G5" s="709" t="s">
        <v>685</v>
      </c>
      <c r="H5" s="709" t="s">
        <v>686</v>
      </c>
      <c r="I5" s="507" t="s">
        <v>687</v>
      </c>
    </row>
    <row r="6" spans="1:9" ht="41.65" customHeight="1">
      <c r="A6" s="701"/>
      <c r="B6" s="702"/>
      <c r="C6" s="542" t="s">
        <v>688</v>
      </c>
      <c r="D6" s="542" t="s">
        <v>689</v>
      </c>
      <c r="E6" s="711"/>
      <c r="F6" s="711"/>
      <c r="G6" s="710"/>
      <c r="H6" s="710"/>
      <c r="I6" s="507" t="s">
        <v>690</v>
      </c>
    </row>
    <row r="7" spans="1:9">
      <c r="A7" s="509">
        <v>1</v>
      </c>
      <c r="B7" s="516" t="s">
        <v>695</v>
      </c>
      <c r="C7" s="509">
        <v>18399.05</v>
      </c>
      <c r="D7" s="509">
        <v>45879828.610000007</v>
      </c>
      <c r="E7" s="509">
        <v>10025.11</v>
      </c>
      <c r="F7" s="509">
        <v>6736.1400000000012</v>
      </c>
      <c r="G7" s="509"/>
      <c r="H7" s="509">
        <v>6142.3999999999987</v>
      </c>
      <c r="I7" s="510">
        <f t="shared" ref="I7:I34" si="0">C7+D7-E7-F7-G7</f>
        <v>45881466.410000004</v>
      </c>
    </row>
    <row r="8" spans="1:9">
      <c r="A8" s="509">
        <v>2</v>
      </c>
      <c r="B8" s="516" t="s">
        <v>696</v>
      </c>
      <c r="C8" s="509">
        <v>337799.69999999995</v>
      </c>
      <c r="D8" s="509">
        <v>12772067.110000001</v>
      </c>
      <c r="E8" s="509">
        <v>101612.98999999999</v>
      </c>
      <c r="F8" s="509">
        <v>13928.409999999993</v>
      </c>
      <c r="G8" s="509"/>
      <c r="H8" s="509">
        <v>644.40000000000009</v>
      </c>
      <c r="I8" s="510">
        <f t="shared" si="0"/>
        <v>12994325.41</v>
      </c>
    </row>
    <row r="9" spans="1:9">
      <c r="A9" s="509">
        <v>3</v>
      </c>
      <c r="B9" s="516" t="s">
        <v>697</v>
      </c>
      <c r="C9" s="509">
        <v>0</v>
      </c>
      <c r="D9" s="509">
        <v>0</v>
      </c>
      <c r="E9" s="509">
        <v>0</v>
      </c>
      <c r="F9" s="509">
        <v>0</v>
      </c>
      <c r="G9" s="509"/>
      <c r="H9" s="509">
        <v>0</v>
      </c>
      <c r="I9" s="510">
        <f t="shared" si="0"/>
        <v>0</v>
      </c>
    </row>
    <row r="10" spans="1:9">
      <c r="A10" s="509">
        <v>4</v>
      </c>
      <c r="B10" s="516" t="s">
        <v>698</v>
      </c>
      <c r="C10" s="509">
        <v>944.13</v>
      </c>
      <c r="D10" s="509">
        <v>138.35999999999999</v>
      </c>
      <c r="E10" s="509">
        <v>291.48</v>
      </c>
      <c r="F10" s="509">
        <v>2.68</v>
      </c>
      <c r="G10" s="509"/>
      <c r="H10" s="509">
        <v>171.55</v>
      </c>
      <c r="I10" s="510">
        <f t="shared" si="0"/>
        <v>788.33</v>
      </c>
    </row>
    <row r="11" spans="1:9">
      <c r="A11" s="509">
        <v>5</v>
      </c>
      <c r="B11" s="516" t="s">
        <v>699</v>
      </c>
      <c r="C11" s="509">
        <v>1234952.2100000002</v>
      </c>
      <c r="D11" s="509">
        <v>4254812.99</v>
      </c>
      <c r="E11" s="509">
        <v>370744.66000000003</v>
      </c>
      <c r="F11" s="509">
        <v>84295.93</v>
      </c>
      <c r="G11" s="509"/>
      <c r="H11" s="509">
        <v>0</v>
      </c>
      <c r="I11" s="510">
        <f t="shared" si="0"/>
        <v>5034724.6100000003</v>
      </c>
    </row>
    <row r="12" spans="1:9">
      <c r="A12" s="509">
        <v>6</v>
      </c>
      <c r="B12" s="516" t="s">
        <v>700</v>
      </c>
      <c r="C12" s="509">
        <v>1849.02</v>
      </c>
      <c r="D12" s="509">
        <v>13441.380000000001</v>
      </c>
      <c r="E12" s="509">
        <v>798.88000000000011</v>
      </c>
      <c r="F12" s="509">
        <v>240.92999999999998</v>
      </c>
      <c r="G12" s="509"/>
      <c r="H12" s="509">
        <v>1129.3499999999999</v>
      </c>
      <c r="I12" s="510">
        <f t="shared" si="0"/>
        <v>14250.59</v>
      </c>
    </row>
    <row r="13" spans="1:9">
      <c r="A13" s="509">
        <v>7</v>
      </c>
      <c r="B13" s="516" t="s">
        <v>701</v>
      </c>
      <c r="C13" s="509">
        <v>2978.39</v>
      </c>
      <c r="D13" s="509">
        <v>52856.01999999999</v>
      </c>
      <c r="E13" s="509">
        <v>1416.1100000000001</v>
      </c>
      <c r="F13" s="509">
        <v>1029.54</v>
      </c>
      <c r="G13" s="509"/>
      <c r="H13" s="509">
        <v>0</v>
      </c>
      <c r="I13" s="510">
        <f t="shared" si="0"/>
        <v>53388.759999999987</v>
      </c>
    </row>
    <row r="14" spans="1:9">
      <c r="A14" s="509">
        <v>8</v>
      </c>
      <c r="B14" s="516" t="s">
        <v>702</v>
      </c>
      <c r="C14" s="509">
        <v>5325.49</v>
      </c>
      <c r="D14" s="509">
        <v>9877.93</v>
      </c>
      <c r="E14" s="509">
        <v>2763.54</v>
      </c>
      <c r="F14" s="509">
        <v>148.36000000000001</v>
      </c>
      <c r="G14" s="509"/>
      <c r="H14" s="509">
        <v>893.91000000000008</v>
      </c>
      <c r="I14" s="510">
        <f t="shared" si="0"/>
        <v>12291.52</v>
      </c>
    </row>
    <row r="15" spans="1:9">
      <c r="A15" s="509">
        <v>9</v>
      </c>
      <c r="B15" s="516" t="s">
        <v>703</v>
      </c>
      <c r="C15" s="509">
        <v>0</v>
      </c>
      <c r="D15" s="509">
        <v>28773.709999999995</v>
      </c>
      <c r="E15" s="509">
        <v>23.81</v>
      </c>
      <c r="F15" s="509">
        <v>564.87</v>
      </c>
      <c r="G15" s="509"/>
      <c r="H15" s="509">
        <v>384.06</v>
      </c>
      <c r="I15" s="510">
        <f t="shared" si="0"/>
        <v>28185.029999999995</v>
      </c>
    </row>
    <row r="16" spans="1:9">
      <c r="A16" s="509">
        <v>10</v>
      </c>
      <c r="B16" s="516" t="s">
        <v>704</v>
      </c>
      <c r="C16" s="509">
        <v>415.92</v>
      </c>
      <c r="D16" s="509">
        <v>2066.39</v>
      </c>
      <c r="E16" s="509">
        <v>172.72</v>
      </c>
      <c r="F16" s="509">
        <v>34.840000000000003</v>
      </c>
      <c r="G16" s="509"/>
      <c r="H16" s="509">
        <v>305.70999999999998</v>
      </c>
      <c r="I16" s="510">
        <f t="shared" si="0"/>
        <v>2274.75</v>
      </c>
    </row>
    <row r="17" spans="1:9">
      <c r="A17" s="509">
        <v>11</v>
      </c>
      <c r="B17" s="516" t="s">
        <v>705</v>
      </c>
      <c r="C17" s="509">
        <v>496.40000000000003</v>
      </c>
      <c r="D17" s="509">
        <v>2348.4800000000005</v>
      </c>
      <c r="E17" s="509">
        <v>238.03</v>
      </c>
      <c r="F17" s="509">
        <v>27.01</v>
      </c>
      <c r="G17" s="509"/>
      <c r="H17" s="509">
        <v>283.47000000000003</v>
      </c>
      <c r="I17" s="510">
        <f t="shared" si="0"/>
        <v>2579.84</v>
      </c>
    </row>
    <row r="18" spans="1:9">
      <c r="A18" s="509">
        <v>12</v>
      </c>
      <c r="B18" s="516" t="s">
        <v>706</v>
      </c>
      <c r="C18" s="509">
        <v>19552.039999999994</v>
      </c>
      <c r="D18" s="509">
        <v>57002.46</v>
      </c>
      <c r="E18" s="509">
        <v>9202.0199999999986</v>
      </c>
      <c r="F18" s="509">
        <v>950.28000000000009</v>
      </c>
      <c r="G18" s="509"/>
      <c r="H18" s="509">
        <v>7678.2599999999993</v>
      </c>
      <c r="I18" s="510">
        <f t="shared" si="0"/>
        <v>66402.2</v>
      </c>
    </row>
    <row r="19" spans="1:9">
      <c r="A19" s="509">
        <v>13</v>
      </c>
      <c r="B19" s="516" t="s">
        <v>707</v>
      </c>
      <c r="C19" s="509">
        <v>12250.220000000001</v>
      </c>
      <c r="D19" s="509">
        <v>30427.039999999997</v>
      </c>
      <c r="E19" s="509">
        <v>5558.04</v>
      </c>
      <c r="F19" s="509">
        <v>476.69000000000005</v>
      </c>
      <c r="G19" s="509"/>
      <c r="H19" s="509">
        <v>3591.31</v>
      </c>
      <c r="I19" s="510">
        <f t="shared" si="0"/>
        <v>36642.529999999992</v>
      </c>
    </row>
    <row r="20" spans="1:9">
      <c r="A20" s="509">
        <v>14</v>
      </c>
      <c r="B20" s="516" t="s">
        <v>708</v>
      </c>
      <c r="C20" s="509">
        <v>3437.33</v>
      </c>
      <c r="D20" s="509">
        <v>6452.3200000000015</v>
      </c>
      <c r="E20" s="509">
        <v>1427.9599999999998</v>
      </c>
      <c r="F20" s="509">
        <v>113.35000000000001</v>
      </c>
      <c r="G20" s="509"/>
      <c r="H20" s="509">
        <v>2264.71</v>
      </c>
      <c r="I20" s="510">
        <f t="shared" si="0"/>
        <v>8348.340000000002</v>
      </c>
    </row>
    <row r="21" spans="1:9">
      <c r="A21" s="509">
        <v>15</v>
      </c>
      <c r="B21" s="516" t="s">
        <v>709</v>
      </c>
      <c r="C21" s="509">
        <v>22023.16</v>
      </c>
      <c r="D21" s="509">
        <v>30721.21</v>
      </c>
      <c r="E21" s="509">
        <v>7802.4</v>
      </c>
      <c r="F21" s="509">
        <v>573.62</v>
      </c>
      <c r="G21" s="509"/>
      <c r="H21" s="509">
        <v>2232.85</v>
      </c>
      <c r="I21" s="510">
        <f t="shared" si="0"/>
        <v>44368.349999999991</v>
      </c>
    </row>
    <row r="22" spans="1:9">
      <c r="A22" s="509">
        <v>16</v>
      </c>
      <c r="B22" s="516" t="s">
        <v>710</v>
      </c>
      <c r="C22" s="509">
        <v>0</v>
      </c>
      <c r="D22" s="509">
        <v>40086.740000000005</v>
      </c>
      <c r="E22" s="509">
        <v>0</v>
      </c>
      <c r="F22" s="509">
        <v>795.08</v>
      </c>
      <c r="G22" s="509"/>
      <c r="H22" s="509">
        <v>0</v>
      </c>
      <c r="I22" s="510">
        <f t="shared" si="0"/>
        <v>39291.660000000003</v>
      </c>
    </row>
    <row r="23" spans="1:9">
      <c r="A23" s="509">
        <v>17</v>
      </c>
      <c r="B23" s="516" t="s">
        <v>711</v>
      </c>
      <c r="C23" s="509">
        <v>0</v>
      </c>
      <c r="D23" s="509">
        <v>0</v>
      </c>
      <c r="E23" s="509">
        <v>0</v>
      </c>
      <c r="F23" s="509">
        <v>0</v>
      </c>
      <c r="G23" s="509"/>
      <c r="H23" s="509">
        <v>0</v>
      </c>
      <c r="I23" s="510">
        <f t="shared" si="0"/>
        <v>0</v>
      </c>
    </row>
    <row r="24" spans="1:9">
      <c r="A24" s="509">
        <v>18</v>
      </c>
      <c r="B24" s="516" t="s">
        <v>712</v>
      </c>
      <c r="C24" s="509">
        <v>1396.89</v>
      </c>
      <c r="D24" s="509">
        <v>2565.67</v>
      </c>
      <c r="E24" s="509">
        <v>638.78000000000009</v>
      </c>
      <c r="F24" s="509">
        <v>42.160000000000004</v>
      </c>
      <c r="G24" s="509"/>
      <c r="H24" s="509">
        <v>814.56</v>
      </c>
      <c r="I24" s="510">
        <f t="shared" si="0"/>
        <v>3281.6200000000003</v>
      </c>
    </row>
    <row r="25" spans="1:9">
      <c r="A25" s="509">
        <v>19</v>
      </c>
      <c r="B25" s="516" t="s">
        <v>713</v>
      </c>
      <c r="C25" s="509">
        <v>621.6</v>
      </c>
      <c r="D25" s="509">
        <v>15191.3</v>
      </c>
      <c r="E25" s="509">
        <v>252.70000000000002</v>
      </c>
      <c r="F25" s="509">
        <v>301.39000000000004</v>
      </c>
      <c r="G25" s="509"/>
      <c r="H25" s="509">
        <v>0</v>
      </c>
      <c r="I25" s="510">
        <f t="shared" si="0"/>
        <v>15258.81</v>
      </c>
    </row>
    <row r="26" spans="1:9">
      <c r="A26" s="509">
        <v>20</v>
      </c>
      <c r="B26" s="516" t="s">
        <v>714</v>
      </c>
      <c r="C26" s="509">
        <v>3157.7699999999995</v>
      </c>
      <c r="D26" s="509">
        <v>32581.85</v>
      </c>
      <c r="E26" s="509">
        <v>1452.85</v>
      </c>
      <c r="F26" s="509">
        <v>587.30999999999995</v>
      </c>
      <c r="G26" s="509"/>
      <c r="H26" s="509">
        <v>780.32999999999993</v>
      </c>
      <c r="I26" s="510">
        <f t="shared" si="0"/>
        <v>33699.46</v>
      </c>
    </row>
    <row r="27" spans="1:9">
      <c r="A27" s="509">
        <v>21</v>
      </c>
      <c r="B27" s="516" t="s">
        <v>715</v>
      </c>
      <c r="C27" s="509">
        <v>502.55999999999995</v>
      </c>
      <c r="D27" s="509">
        <v>10466.92</v>
      </c>
      <c r="E27" s="509">
        <v>360.87</v>
      </c>
      <c r="F27" s="509">
        <v>172.18</v>
      </c>
      <c r="G27" s="509"/>
      <c r="H27" s="509">
        <v>120.86</v>
      </c>
      <c r="I27" s="510">
        <f t="shared" si="0"/>
        <v>10436.429999999998</v>
      </c>
    </row>
    <row r="28" spans="1:9">
      <c r="A28" s="509">
        <v>22</v>
      </c>
      <c r="B28" s="516" t="s">
        <v>716</v>
      </c>
      <c r="C28" s="509">
        <v>60884.959999999999</v>
      </c>
      <c r="D28" s="509">
        <v>2078916.3199999991</v>
      </c>
      <c r="E28" s="509">
        <v>21061.619999999995</v>
      </c>
      <c r="F28" s="509">
        <v>40841.860000000052</v>
      </c>
      <c r="G28" s="509"/>
      <c r="H28" s="509">
        <v>10470.050000000001</v>
      </c>
      <c r="I28" s="510">
        <f t="shared" si="0"/>
        <v>2077897.7999999991</v>
      </c>
    </row>
    <row r="29" spans="1:9">
      <c r="A29" s="509">
        <v>23</v>
      </c>
      <c r="B29" s="516" t="s">
        <v>717</v>
      </c>
      <c r="C29" s="509">
        <v>106769.24</v>
      </c>
      <c r="D29" s="509">
        <v>320553.41000000003</v>
      </c>
      <c r="E29" s="509">
        <v>49775.6</v>
      </c>
      <c r="F29" s="509">
        <v>6177.2499999999982</v>
      </c>
      <c r="G29" s="509"/>
      <c r="H29" s="509">
        <v>2529.19</v>
      </c>
      <c r="I29" s="510">
        <f t="shared" si="0"/>
        <v>371369.80000000005</v>
      </c>
    </row>
    <row r="30" spans="1:9">
      <c r="A30" s="509">
        <v>24</v>
      </c>
      <c r="B30" s="516" t="s">
        <v>718</v>
      </c>
      <c r="C30" s="509">
        <v>965401.01</v>
      </c>
      <c r="D30" s="509">
        <v>7072.4200000000019</v>
      </c>
      <c r="E30" s="509">
        <v>290516.97999999992</v>
      </c>
      <c r="F30" s="509">
        <v>108.18999999999998</v>
      </c>
      <c r="G30" s="509"/>
      <c r="H30" s="509">
        <v>665.19</v>
      </c>
      <c r="I30" s="510">
        <f t="shared" si="0"/>
        <v>681848.26000000024</v>
      </c>
    </row>
    <row r="31" spans="1:9">
      <c r="A31" s="509">
        <v>25</v>
      </c>
      <c r="B31" s="516" t="s">
        <v>719</v>
      </c>
      <c r="C31" s="509">
        <v>237707.77</v>
      </c>
      <c r="D31" s="509">
        <v>1452051.0000000002</v>
      </c>
      <c r="E31" s="509">
        <v>102548.44000000002</v>
      </c>
      <c r="F31" s="509">
        <v>27710.85</v>
      </c>
      <c r="G31" s="509"/>
      <c r="H31" s="509">
        <v>1906.76</v>
      </c>
      <c r="I31" s="510">
        <f t="shared" si="0"/>
        <v>1559499.4800000002</v>
      </c>
    </row>
    <row r="32" spans="1:9">
      <c r="A32" s="509">
        <v>26</v>
      </c>
      <c r="B32" s="516" t="s">
        <v>720</v>
      </c>
      <c r="C32" s="509">
        <v>0</v>
      </c>
      <c r="D32" s="509">
        <v>0</v>
      </c>
      <c r="E32" s="509">
        <v>0</v>
      </c>
      <c r="F32" s="509">
        <v>0</v>
      </c>
      <c r="G32" s="509"/>
      <c r="H32" s="509">
        <v>0</v>
      </c>
      <c r="I32" s="510">
        <f t="shared" si="0"/>
        <v>0</v>
      </c>
    </row>
    <row r="33" spans="1:9">
      <c r="A33" s="509">
        <v>27</v>
      </c>
      <c r="B33" s="509" t="s">
        <v>165</v>
      </c>
      <c r="C33" s="509">
        <v>655820</v>
      </c>
      <c r="D33" s="509">
        <v>27827957.060000002</v>
      </c>
      <c r="E33" s="509">
        <v>327443.44</v>
      </c>
      <c r="F33" s="509">
        <v>19</v>
      </c>
      <c r="G33" s="509"/>
      <c r="H33" s="509"/>
      <c r="I33" s="510">
        <f t="shared" si="0"/>
        <v>28156314.620000001</v>
      </c>
    </row>
    <row r="34" spans="1:9">
      <c r="A34" s="509">
        <v>28</v>
      </c>
      <c r="B34" s="501" t="s">
        <v>68</v>
      </c>
      <c r="C34" s="501">
        <v>3692684.86</v>
      </c>
      <c r="D34" s="501">
        <v>94928256.700000018</v>
      </c>
      <c r="E34" s="501">
        <v>1306129.03</v>
      </c>
      <c r="F34" s="501">
        <v>185877.92</v>
      </c>
      <c r="G34" s="501">
        <v>206445.44</v>
      </c>
      <c r="H34" s="501">
        <v>43008.920000000006</v>
      </c>
      <c r="I34" s="510">
        <f t="shared" si="0"/>
        <v>96922489.170000017</v>
      </c>
    </row>
    <row r="36" spans="1:9">
      <c r="B36" s="517"/>
    </row>
    <row r="42" spans="1:9">
      <c r="A42" s="513"/>
      <c r="B42" s="513"/>
    </row>
    <row r="43" spans="1:9">
      <c r="A43" s="513"/>
      <c r="B43" s="513"/>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85" zoomScaleNormal="85" workbookViewId="0">
      <selection activeCell="B2" sqref="B2"/>
    </sheetView>
  </sheetViews>
  <sheetFormatPr defaultColWidth="9.28515625" defaultRowHeight="12.75"/>
  <cols>
    <col min="1" max="1" width="11.7109375" style="495" bestFit="1" customWidth="1"/>
    <col min="2" max="2" width="108" style="495" bestFit="1" customWidth="1"/>
    <col min="3" max="3" width="35.5703125" style="495" customWidth="1"/>
    <col min="4" max="4" width="38.42578125" style="495" customWidth="1"/>
    <col min="5" max="16384" width="9.28515625" style="495"/>
  </cols>
  <sheetData>
    <row r="1" spans="1:4">
      <c r="A1" s="494" t="s">
        <v>188</v>
      </c>
    </row>
    <row r="2" spans="1:4">
      <c r="A2" s="494" t="s">
        <v>189</v>
      </c>
    </row>
    <row r="3" spans="1:4">
      <c r="A3" s="496" t="s">
        <v>721</v>
      </c>
      <c r="B3" s="497">
        <f>'1. key ratios'!B2</f>
        <v>44377</v>
      </c>
    </row>
    <row r="5" spans="1:4" ht="51">
      <c r="A5" s="712" t="s">
        <v>722</v>
      </c>
      <c r="B5" s="712"/>
      <c r="C5" s="498" t="s">
        <v>723</v>
      </c>
      <c r="D5" s="498" t="s">
        <v>724</v>
      </c>
    </row>
    <row r="6" spans="1:4">
      <c r="A6" s="518">
        <v>1</v>
      </c>
      <c r="B6" s="519" t="s">
        <v>725</v>
      </c>
      <c r="C6" s="648">
        <v>1415997.6452000001</v>
      </c>
      <c r="D6" s="509"/>
    </row>
    <row r="7" spans="1:4">
      <c r="A7" s="520">
        <v>2</v>
      </c>
      <c r="B7" s="519" t="s">
        <v>726</v>
      </c>
      <c r="C7" s="647">
        <v>145331.87599999999</v>
      </c>
      <c r="D7" s="509">
        <f>SUM(D8:D11)</f>
        <v>0</v>
      </c>
    </row>
    <row r="8" spans="1:4">
      <c r="A8" s="520">
        <v>2.1</v>
      </c>
      <c r="B8" s="521" t="s">
        <v>727</v>
      </c>
      <c r="C8" s="647">
        <v>98916.176000000007</v>
      </c>
      <c r="D8" s="509"/>
    </row>
    <row r="9" spans="1:4">
      <c r="A9" s="520">
        <v>2.2000000000000002</v>
      </c>
      <c r="B9" s="521" t="s">
        <v>728</v>
      </c>
      <c r="C9" s="647">
        <v>37573.68</v>
      </c>
      <c r="D9" s="509"/>
    </row>
    <row r="10" spans="1:4">
      <c r="A10" s="520">
        <v>2.2999999999999998</v>
      </c>
      <c r="B10" s="521" t="s">
        <v>729</v>
      </c>
      <c r="C10" s="647">
        <v>0</v>
      </c>
      <c r="D10" s="509"/>
    </row>
    <row r="11" spans="1:4">
      <c r="A11" s="520">
        <v>2.4</v>
      </c>
      <c r="B11" s="521" t="s">
        <v>730</v>
      </c>
      <c r="C11" s="647">
        <v>8842.02</v>
      </c>
      <c r="D11" s="509"/>
    </row>
    <row r="12" spans="1:4">
      <c r="A12" s="518">
        <v>3</v>
      </c>
      <c r="B12" s="519" t="s">
        <v>731</v>
      </c>
      <c r="C12" s="647">
        <v>190338.58020000003</v>
      </c>
      <c r="D12" s="509">
        <f>SUM(D13:D18)</f>
        <v>0</v>
      </c>
    </row>
    <row r="13" spans="1:4">
      <c r="A13" s="520">
        <v>3.1</v>
      </c>
      <c r="B13" s="521" t="s">
        <v>732</v>
      </c>
      <c r="C13" s="647">
        <v>43008.92</v>
      </c>
      <c r="D13" s="509"/>
    </row>
    <row r="14" spans="1:4">
      <c r="A14" s="520">
        <v>3.2</v>
      </c>
      <c r="B14" s="521" t="s">
        <v>733</v>
      </c>
      <c r="C14" s="647">
        <v>69267.257200000007</v>
      </c>
      <c r="D14" s="509"/>
    </row>
    <row r="15" spans="1:4">
      <c r="A15" s="520">
        <v>3.3</v>
      </c>
      <c r="B15" s="521" t="s">
        <v>734</v>
      </c>
      <c r="C15" s="647">
        <v>52112.963000000003</v>
      </c>
      <c r="D15" s="509"/>
    </row>
    <row r="16" spans="1:4">
      <c r="A16" s="520">
        <v>3.4</v>
      </c>
      <c r="B16" s="521" t="s">
        <v>735</v>
      </c>
      <c r="C16" s="647">
        <v>0</v>
      </c>
      <c r="D16" s="509"/>
    </row>
    <row r="17" spans="1:4">
      <c r="A17" s="520">
        <v>3.5</v>
      </c>
      <c r="B17" s="521" t="s">
        <v>736</v>
      </c>
      <c r="C17" s="647">
        <v>19668</v>
      </c>
      <c r="D17" s="509"/>
    </row>
    <row r="18" spans="1:4">
      <c r="A18" s="520">
        <v>3.6</v>
      </c>
      <c r="B18" s="521" t="s">
        <v>737</v>
      </c>
      <c r="C18" s="647">
        <v>6281.44</v>
      </c>
      <c r="D18" s="509"/>
    </row>
    <row r="19" spans="1:4">
      <c r="A19" s="522">
        <v>4</v>
      </c>
      <c r="B19" s="519" t="s">
        <v>738</v>
      </c>
      <c r="C19" s="648">
        <v>1370990.9410000001</v>
      </c>
      <c r="D19" s="501">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70" zoomScaleNormal="70" workbookViewId="0">
      <selection activeCell="C7" sqref="C7:C19"/>
    </sheetView>
  </sheetViews>
  <sheetFormatPr defaultColWidth="9.28515625" defaultRowHeight="12.75"/>
  <cols>
    <col min="1" max="1" width="11.7109375" style="495" bestFit="1" customWidth="1"/>
    <col min="2" max="2" width="124.7109375" style="495" customWidth="1"/>
    <col min="3" max="3" width="21.5703125" style="495" customWidth="1"/>
    <col min="4" max="4" width="49.28515625" style="495" customWidth="1"/>
    <col min="5" max="16384" width="9.28515625" style="495"/>
  </cols>
  <sheetData>
    <row r="1" spans="1:4">
      <c r="A1" s="494" t="s">
        <v>188</v>
      </c>
    </row>
    <row r="2" spans="1:4">
      <c r="A2" s="494" t="s">
        <v>189</v>
      </c>
    </row>
    <row r="3" spans="1:4">
      <c r="A3" s="496" t="s">
        <v>739</v>
      </c>
      <c r="B3" s="497">
        <f>'1. key ratios'!B2</f>
        <v>44377</v>
      </c>
    </row>
    <row r="4" spans="1:4">
      <c r="A4" s="496"/>
    </row>
    <row r="5" spans="1:4" ht="15" customHeight="1">
      <c r="A5" s="713" t="s">
        <v>740</v>
      </c>
      <c r="B5" s="714"/>
      <c r="C5" s="703" t="s">
        <v>741</v>
      </c>
      <c r="D5" s="717" t="s">
        <v>742</v>
      </c>
    </row>
    <row r="6" spans="1:4">
      <c r="A6" s="715"/>
      <c r="B6" s="716"/>
      <c r="C6" s="706"/>
      <c r="D6" s="717"/>
    </row>
    <row r="7" spans="1:4">
      <c r="A7" s="501">
        <v>1</v>
      </c>
      <c r="B7" s="501" t="s">
        <v>743</v>
      </c>
      <c r="C7" s="509">
        <v>3211373</v>
      </c>
      <c r="D7" s="523"/>
    </row>
    <row r="8" spans="1:4">
      <c r="A8" s="509">
        <v>2</v>
      </c>
      <c r="B8" s="509" t="s">
        <v>744</v>
      </c>
      <c r="C8" s="509">
        <v>148476</v>
      </c>
      <c r="D8" s="523"/>
    </row>
    <row r="9" spans="1:4">
      <c r="A9" s="509">
        <v>3</v>
      </c>
      <c r="B9" s="524" t="s">
        <v>745</v>
      </c>
      <c r="C9" s="509"/>
      <c r="D9" s="523"/>
    </row>
    <row r="10" spans="1:4">
      <c r="A10" s="509">
        <v>4</v>
      </c>
      <c r="B10" s="509" t="s">
        <v>746</v>
      </c>
      <c r="C10" s="509">
        <f>SUM(C11:C18)</f>
        <v>322983.08</v>
      </c>
      <c r="D10" s="523"/>
    </row>
    <row r="11" spans="1:4">
      <c r="A11" s="509">
        <v>5</v>
      </c>
      <c r="B11" s="525" t="s">
        <v>747</v>
      </c>
      <c r="C11" s="509"/>
      <c r="D11" s="523"/>
    </row>
    <row r="12" spans="1:4">
      <c r="A12" s="509">
        <v>6</v>
      </c>
      <c r="B12" s="525" t="s">
        <v>748</v>
      </c>
      <c r="C12" s="509"/>
      <c r="D12" s="523"/>
    </row>
    <row r="13" spans="1:4">
      <c r="A13" s="509">
        <v>7</v>
      </c>
      <c r="B13" s="525" t="s">
        <v>749</v>
      </c>
      <c r="C13" s="509">
        <v>279974.08</v>
      </c>
      <c r="D13" s="523"/>
    </row>
    <row r="14" spans="1:4">
      <c r="A14" s="509">
        <v>8</v>
      </c>
      <c r="B14" s="525" t="s">
        <v>750</v>
      </c>
      <c r="C14" s="509"/>
      <c r="D14" s="509"/>
    </row>
    <row r="15" spans="1:4">
      <c r="A15" s="509">
        <v>9</v>
      </c>
      <c r="B15" s="525" t="s">
        <v>751</v>
      </c>
      <c r="C15" s="509"/>
      <c r="D15" s="509"/>
    </row>
    <row r="16" spans="1:4">
      <c r="A16" s="509">
        <v>10</v>
      </c>
      <c r="B16" s="525" t="s">
        <v>752</v>
      </c>
      <c r="C16" s="509">
        <v>43009</v>
      </c>
      <c r="D16" s="523"/>
    </row>
    <row r="17" spans="1:4">
      <c r="A17" s="509">
        <v>11</v>
      </c>
      <c r="B17" s="525" t="s">
        <v>753</v>
      </c>
      <c r="C17" s="509"/>
      <c r="D17" s="509"/>
    </row>
    <row r="18" spans="1:4" ht="25.5">
      <c r="A18" s="509">
        <v>12</v>
      </c>
      <c r="B18" s="525" t="s">
        <v>754</v>
      </c>
      <c r="C18" s="509"/>
      <c r="D18" s="523"/>
    </row>
    <row r="19" spans="1:4">
      <c r="A19" s="501">
        <v>13</v>
      </c>
      <c r="B19" s="526" t="s">
        <v>755</v>
      </c>
      <c r="C19" s="501">
        <f>C7+C8+C9-C10</f>
        <v>3036865.92</v>
      </c>
      <c r="D19" s="527"/>
    </row>
    <row r="22" spans="1:4">
      <c r="B22" s="494"/>
    </row>
    <row r="23" spans="1:4">
      <c r="B23" s="494"/>
    </row>
    <row r="24" spans="1:4">
      <c r="B24" s="49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zoomScale="85" zoomScaleNormal="85" workbookViewId="0">
      <selection activeCell="D41" sqref="D41"/>
    </sheetView>
  </sheetViews>
  <sheetFormatPr defaultColWidth="9.28515625" defaultRowHeight="12.75"/>
  <cols>
    <col min="1" max="1" width="11.7109375" style="495" bestFit="1" customWidth="1"/>
    <col min="2" max="2" width="80.7109375" style="495" customWidth="1"/>
    <col min="3" max="3" width="17.85546875" style="495" customWidth="1"/>
    <col min="4" max="5" width="22.28515625" style="495" customWidth="1"/>
    <col min="6" max="6" width="23.42578125" style="495" customWidth="1"/>
    <col min="7" max="14" width="22.28515625" style="495" customWidth="1"/>
    <col min="15" max="15" width="23.28515625" style="495" bestFit="1" customWidth="1"/>
    <col min="16" max="16" width="21.7109375" style="495" bestFit="1" customWidth="1"/>
    <col min="17" max="19" width="19" style="495" bestFit="1" customWidth="1"/>
    <col min="20" max="20" width="16.28515625" style="495" customWidth="1"/>
    <col min="21" max="21" width="10.42578125" style="495" bestFit="1" customWidth="1"/>
    <col min="22" max="22" width="20" style="495" customWidth="1"/>
    <col min="23" max="16384" width="9.28515625" style="495"/>
  </cols>
  <sheetData>
    <row r="1" spans="1:22">
      <c r="A1" s="494" t="s">
        <v>188</v>
      </c>
    </row>
    <row r="2" spans="1:22">
      <c r="A2" s="494" t="s">
        <v>189</v>
      </c>
      <c r="B2" s="505"/>
      <c r="C2" s="505"/>
    </row>
    <row r="3" spans="1:22">
      <c r="A3" s="496" t="s">
        <v>756</v>
      </c>
      <c r="B3" s="497">
        <f>'1. key ratios'!B2</f>
        <v>44377</v>
      </c>
    </row>
    <row r="5" spans="1:22" ht="15" customHeight="1">
      <c r="A5" s="703" t="s">
        <v>757</v>
      </c>
      <c r="B5" s="705"/>
      <c r="C5" s="720" t="s">
        <v>758</v>
      </c>
      <c r="D5" s="721"/>
      <c r="E5" s="721"/>
      <c r="F5" s="721"/>
      <c r="G5" s="721"/>
      <c r="H5" s="721"/>
      <c r="I5" s="721"/>
      <c r="J5" s="721"/>
      <c r="K5" s="721"/>
      <c r="L5" s="721"/>
      <c r="M5" s="721"/>
      <c r="N5" s="721"/>
      <c r="O5" s="721"/>
      <c r="P5" s="721"/>
      <c r="Q5" s="721"/>
      <c r="R5" s="721"/>
      <c r="S5" s="721"/>
      <c r="T5" s="721"/>
      <c r="U5" s="722"/>
      <c r="V5" s="528"/>
    </row>
    <row r="6" spans="1:22">
      <c r="A6" s="718"/>
      <c r="B6" s="719"/>
      <c r="C6" s="723" t="s">
        <v>68</v>
      </c>
      <c r="D6" s="725" t="s">
        <v>759</v>
      </c>
      <c r="E6" s="725"/>
      <c r="F6" s="710"/>
      <c r="G6" s="726" t="s">
        <v>760</v>
      </c>
      <c r="H6" s="727"/>
      <c r="I6" s="727"/>
      <c r="J6" s="727"/>
      <c r="K6" s="728"/>
      <c r="L6" s="529"/>
      <c r="M6" s="729" t="s">
        <v>761</v>
      </c>
      <c r="N6" s="729"/>
      <c r="O6" s="710"/>
      <c r="P6" s="710"/>
      <c r="Q6" s="710"/>
      <c r="R6" s="710"/>
      <c r="S6" s="710"/>
      <c r="T6" s="710"/>
      <c r="U6" s="710"/>
      <c r="V6" s="529"/>
    </row>
    <row r="7" spans="1:22" ht="25.5">
      <c r="A7" s="706"/>
      <c r="B7" s="708"/>
      <c r="C7" s="724"/>
      <c r="D7" s="530"/>
      <c r="E7" s="630" t="s">
        <v>762</v>
      </c>
      <c r="F7" s="631" t="s">
        <v>763</v>
      </c>
      <c r="G7" s="632"/>
      <c r="H7" s="631" t="s">
        <v>762</v>
      </c>
      <c r="I7" s="630" t="s">
        <v>789</v>
      </c>
      <c r="J7" s="630" t="s">
        <v>764</v>
      </c>
      <c r="K7" s="631" t="s">
        <v>765</v>
      </c>
      <c r="L7" s="633"/>
      <c r="M7" s="634" t="s">
        <v>766</v>
      </c>
      <c r="N7" s="630" t="s">
        <v>764</v>
      </c>
      <c r="O7" s="630" t="s">
        <v>767</v>
      </c>
      <c r="P7" s="630" t="s">
        <v>768</v>
      </c>
      <c r="Q7" s="630" t="s">
        <v>769</v>
      </c>
      <c r="R7" s="630" t="s">
        <v>770</v>
      </c>
      <c r="S7" s="630" t="s">
        <v>771</v>
      </c>
      <c r="T7" s="630" t="s">
        <v>772</v>
      </c>
      <c r="U7" s="630" t="s">
        <v>773</v>
      </c>
      <c r="V7" s="528"/>
    </row>
    <row r="8" spans="1:22">
      <c r="A8" s="531">
        <v>1</v>
      </c>
      <c r="B8" s="501" t="s">
        <v>774</v>
      </c>
      <c r="C8" s="628">
        <v>12407773.979999995</v>
      </c>
      <c r="D8" s="627">
        <v>9292977.139999995</v>
      </c>
      <c r="E8" s="627">
        <v>16412.690000000002</v>
      </c>
      <c r="F8" s="627">
        <v>0</v>
      </c>
      <c r="G8" s="627">
        <v>77931.169999999984</v>
      </c>
      <c r="H8" s="627">
        <v>8014.7300000000005</v>
      </c>
      <c r="I8" s="627">
        <v>5043.7299999999996</v>
      </c>
      <c r="J8" s="627">
        <v>0</v>
      </c>
      <c r="K8" s="627">
        <v>0</v>
      </c>
      <c r="L8" s="627">
        <v>3036865.67</v>
      </c>
      <c r="M8" s="627">
        <v>10051.000000000004</v>
      </c>
      <c r="N8" s="627">
        <v>35992.320000000007</v>
      </c>
      <c r="O8" s="627">
        <v>36819.99</v>
      </c>
      <c r="P8" s="627">
        <v>11124.87</v>
      </c>
      <c r="Q8" s="627">
        <v>1152111.1199999999</v>
      </c>
      <c r="R8" s="627">
        <v>0</v>
      </c>
      <c r="S8" s="627">
        <v>0</v>
      </c>
      <c r="T8" s="627">
        <v>226968.47999999998</v>
      </c>
      <c r="U8" s="627">
        <v>22850.960000000003</v>
      </c>
    </row>
    <row r="9" spans="1:22">
      <c r="A9" s="509">
        <v>1.1000000000000001</v>
      </c>
      <c r="B9" s="532" t="s">
        <v>775</v>
      </c>
      <c r="C9" s="629"/>
      <c r="D9" s="627"/>
      <c r="E9" s="627"/>
      <c r="F9" s="627"/>
      <c r="G9" s="627"/>
      <c r="H9" s="627"/>
      <c r="I9" s="627"/>
      <c r="J9" s="627"/>
      <c r="K9" s="627"/>
      <c r="L9" s="627"/>
      <c r="M9" s="627"/>
      <c r="N9" s="627"/>
      <c r="O9" s="627"/>
      <c r="P9" s="627"/>
      <c r="Q9" s="627"/>
      <c r="R9" s="627"/>
      <c r="S9" s="627"/>
      <c r="T9" s="627"/>
      <c r="U9" s="627"/>
    </row>
    <row r="10" spans="1:22">
      <c r="A10" s="509">
        <v>1.2</v>
      </c>
      <c r="B10" s="532" t="s">
        <v>776</v>
      </c>
      <c r="C10" s="629"/>
      <c r="D10" s="627"/>
      <c r="E10" s="627"/>
      <c r="F10" s="627"/>
      <c r="G10" s="627"/>
      <c r="H10" s="627"/>
      <c r="I10" s="627"/>
      <c r="J10" s="627"/>
      <c r="K10" s="627"/>
      <c r="L10" s="627"/>
      <c r="M10" s="627"/>
      <c r="N10" s="627"/>
      <c r="O10" s="627"/>
      <c r="P10" s="627"/>
      <c r="Q10" s="627"/>
      <c r="R10" s="627"/>
      <c r="S10" s="627"/>
      <c r="T10" s="627"/>
      <c r="U10" s="627"/>
    </row>
    <row r="11" spans="1:22">
      <c r="A11" s="509">
        <v>1.3</v>
      </c>
      <c r="B11" s="532" t="s">
        <v>777</v>
      </c>
      <c r="C11" s="629"/>
      <c r="D11" s="627"/>
      <c r="E11" s="627"/>
      <c r="F11" s="627"/>
      <c r="G11" s="627"/>
      <c r="H11" s="627"/>
      <c r="I11" s="627"/>
      <c r="J11" s="627"/>
      <c r="K11" s="627"/>
      <c r="L11" s="627"/>
      <c r="M11" s="627"/>
      <c r="N11" s="627"/>
      <c r="O11" s="627"/>
      <c r="P11" s="627"/>
      <c r="Q11" s="627"/>
      <c r="R11" s="627"/>
      <c r="S11" s="627"/>
      <c r="T11" s="627"/>
      <c r="U11" s="627"/>
    </row>
    <row r="12" spans="1:22">
      <c r="A12" s="509">
        <v>1.4</v>
      </c>
      <c r="B12" s="532" t="s">
        <v>778</v>
      </c>
      <c r="C12" s="629"/>
      <c r="D12" s="627"/>
      <c r="E12" s="627"/>
      <c r="F12" s="627"/>
      <c r="G12" s="627"/>
      <c r="H12" s="627"/>
      <c r="I12" s="627"/>
      <c r="J12" s="627"/>
      <c r="K12" s="627"/>
      <c r="L12" s="627"/>
      <c r="M12" s="627"/>
      <c r="N12" s="627"/>
      <c r="O12" s="627"/>
      <c r="P12" s="627"/>
      <c r="Q12" s="627"/>
      <c r="R12" s="627"/>
      <c r="S12" s="627"/>
      <c r="T12" s="627"/>
      <c r="U12" s="627"/>
    </row>
    <row r="13" spans="1:22">
      <c r="A13" s="509">
        <v>1.5</v>
      </c>
      <c r="B13" s="532" t="s">
        <v>779</v>
      </c>
      <c r="C13" s="629">
        <v>6432085.5400000103</v>
      </c>
      <c r="D13" s="627">
        <v>4237402.8800000101</v>
      </c>
      <c r="E13" s="627">
        <v>0</v>
      </c>
      <c r="F13" s="627">
        <v>0</v>
      </c>
      <c r="G13" s="627">
        <v>0</v>
      </c>
      <c r="H13" s="627">
        <v>0</v>
      </c>
      <c r="I13" s="627">
        <v>0</v>
      </c>
      <c r="J13" s="627">
        <v>0</v>
      </c>
      <c r="K13" s="627">
        <v>0</v>
      </c>
      <c r="L13" s="627">
        <v>2194682.65</v>
      </c>
      <c r="M13" s="627">
        <v>0</v>
      </c>
      <c r="N13" s="627">
        <v>0</v>
      </c>
      <c r="O13" s="627">
        <v>0</v>
      </c>
      <c r="P13" s="627">
        <v>0</v>
      </c>
      <c r="Q13" s="627">
        <v>962303.57</v>
      </c>
      <c r="R13" s="627">
        <v>0</v>
      </c>
      <c r="S13" s="627">
        <v>0</v>
      </c>
      <c r="T13" s="627">
        <v>0</v>
      </c>
      <c r="U13" s="627">
        <v>0</v>
      </c>
    </row>
    <row r="14" spans="1:22">
      <c r="A14" s="509">
        <v>1.6</v>
      </c>
      <c r="B14" s="532" t="s">
        <v>780</v>
      </c>
      <c r="C14" s="629">
        <v>5975688.4399999995</v>
      </c>
      <c r="D14" s="627">
        <v>5055574.03</v>
      </c>
      <c r="E14" s="627">
        <v>16412.690000000002</v>
      </c>
      <c r="F14" s="627">
        <v>0</v>
      </c>
      <c r="G14" s="627">
        <v>77931.169999999984</v>
      </c>
      <c r="H14" s="627">
        <v>8014.7300000000005</v>
      </c>
      <c r="I14" s="627">
        <v>5043.7299999999996</v>
      </c>
      <c r="J14" s="627">
        <v>0</v>
      </c>
      <c r="K14" s="627">
        <v>0</v>
      </c>
      <c r="L14" s="627">
        <v>842183.01999999979</v>
      </c>
      <c r="M14" s="627">
        <v>10051.000000000004</v>
      </c>
      <c r="N14" s="627">
        <v>35992.320000000007</v>
      </c>
      <c r="O14" s="627">
        <v>36819.99</v>
      </c>
      <c r="P14" s="627">
        <v>11124.87</v>
      </c>
      <c r="Q14" s="627">
        <v>189807.55</v>
      </c>
      <c r="R14" s="627">
        <v>0</v>
      </c>
      <c r="S14" s="627">
        <v>0</v>
      </c>
      <c r="T14" s="627">
        <v>226968.47999999998</v>
      </c>
      <c r="U14" s="627">
        <v>22850.960000000003</v>
      </c>
    </row>
    <row r="15" spans="1:22">
      <c r="A15" s="531">
        <v>2</v>
      </c>
      <c r="B15" s="501" t="s">
        <v>781</v>
      </c>
      <c r="C15" s="628">
        <v>39931437.770000003</v>
      </c>
      <c r="D15" s="627">
        <v>39931437.770000003</v>
      </c>
      <c r="E15" s="627">
        <v>0</v>
      </c>
      <c r="F15" s="627">
        <v>0</v>
      </c>
      <c r="G15" s="627">
        <v>0</v>
      </c>
      <c r="H15" s="627">
        <v>0</v>
      </c>
      <c r="I15" s="627">
        <v>0</v>
      </c>
      <c r="J15" s="627">
        <v>0</v>
      </c>
      <c r="K15" s="627">
        <v>0</v>
      </c>
      <c r="L15" s="627">
        <v>0</v>
      </c>
      <c r="M15" s="627">
        <v>0</v>
      </c>
      <c r="N15" s="627">
        <v>0</v>
      </c>
      <c r="O15" s="627">
        <v>0</v>
      </c>
      <c r="P15" s="627">
        <v>0</v>
      </c>
      <c r="Q15" s="627">
        <v>0</v>
      </c>
      <c r="R15" s="627">
        <v>0</v>
      </c>
      <c r="S15" s="627">
        <v>0</v>
      </c>
      <c r="T15" s="627">
        <v>0</v>
      </c>
      <c r="U15" s="627">
        <v>0</v>
      </c>
    </row>
    <row r="16" spans="1:22">
      <c r="A16" s="509">
        <v>2.1</v>
      </c>
      <c r="B16" s="532" t="s">
        <v>775</v>
      </c>
      <c r="C16" s="629"/>
      <c r="D16" s="627"/>
      <c r="E16" s="627"/>
      <c r="F16" s="627"/>
      <c r="G16" s="627"/>
      <c r="H16" s="627"/>
      <c r="I16" s="627"/>
      <c r="J16" s="627"/>
      <c r="K16" s="627"/>
      <c r="L16" s="627"/>
      <c r="M16" s="627"/>
      <c r="N16" s="627"/>
      <c r="O16" s="627"/>
      <c r="P16" s="627"/>
      <c r="Q16" s="627"/>
      <c r="R16" s="627"/>
      <c r="S16" s="627"/>
      <c r="T16" s="627"/>
      <c r="U16" s="627"/>
    </row>
    <row r="17" spans="1:21">
      <c r="A17" s="509">
        <v>2.2000000000000002</v>
      </c>
      <c r="B17" s="532" t="s">
        <v>776</v>
      </c>
      <c r="C17" s="629">
        <v>34931437.770000003</v>
      </c>
      <c r="D17" s="627">
        <v>34931437.770000003</v>
      </c>
      <c r="E17" s="627"/>
      <c r="F17" s="627"/>
      <c r="G17" s="627"/>
      <c r="H17" s="627"/>
      <c r="I17" s="627"/>
      <c r="J17" s="627"/>
      <c r="K17" s="627"/>
      <c r="L17" s="627"/>
      <c r="M17" s="627"/>
      <c r="N17" s="627"/>
      <c r="O17" s="627"/>
      <c r="P17" s="627"/>
      <c r="Q17" s="627"/>
      <c r="R17" s="627"/>
      <c r="S17" s="627"/>
      <c r="T17" s="627"/>
      <c r="U17" s="627"/>
    </row>
    <row r="18" spans="1:21">
      <c r="A18" s="509">
        <v>2.2999999999999998</v>
      </c>
      <c r="B18" s="532" t="s">
        <v>777</v>
      </c>
      <c r="C18" s="629"/>
      <c r="D18" s="627"/>
      <c r="E18" s="627"/>
      <c r="F18" s="627"/>
      <c r="G18" s="627"/>
      <c r="H18" s="627"/>
      <c r="I18" s="627"/>
      <c r="J18" s="627"/>
      <c r="K18" s="627"/>
      <c r="L18" s="627"/>
      <c r="M18" s="627"/>
      <c r="N18" s="627"/>
      <c r="O18" s="627"/>
      <c r="P18" s="627"/>
      <c r="Q18" s="627"/>
      <c r="R18" s="627"/>
      <c r="S18" s="627"/>
      <c r="T18" s="627"/>
      <c r="U18" s="627"/>
    </row>
    <row r="19" spans="1:21">
      <c r="A19" s="509">
        <v>2.4</v>
      </c>
      <c r="B19" s="532" t="s">
        <v>778</v>
      </c>
      <c r="C19" s="629">
        <v>3000000</v>
      </c>
      <c r="D19" s="627">
        <v>3000000</v>
      </c>
      <c r="E19" s="627"/>
      <c r="F19" s="627"/>
      <c r="G19" s="627"/>
      <c r="H19" s="627"/>
      <c r="I19" s="627"/>
      <c r="J19" s="627"/>
      <c r="K19" s="627"/>
      <c r="L19" s="627"/>
      <c r="M19" s="627"/>
      <c r="N19" s="627"/>
      <c r="O19" s="627"/>
      <c r="P19" s="627"/>
      <c r="Q19" s="627"/>
      <c r="R19" s="627"/>
      <c r="S19" s="627"/>
      <c r="T19" s="627"/>
      <c r="U19" s="627"/>
    </row>
    <row r="20" spans="1:21">
      <c r="A20" s="509">
        <v>2.5</v>
      </c>
      <c r="B20" s="532" t="s">
        <v>779</v>
      </c>
      <c r="C20" s="629">
        <v>2000000</v>
      </c>
      <c r="D20" s="627">
        <v>2000000</v>
      </c>
      <c r="E20" s="627"/>
      <c r="F20" s="627"/>
      <c r="G20" s="627"/>
      <c r="H20" s="627"/>
      <c r="I20" s="627"/>
      <c r="J20" s="627"/>
      <c r="K20" s="627"/>
      <c r="L20" s="627"/>
      <c r="M20" s="627"/>
      <c r="N20" s="627"/>
      <c r="O20" s="627"/>
      <c r="P20" s="627"/>
      <c r="Q20" s="627"/>
      <c r="R20" s="627"/>
      <c r="S20" s="627"/>
      <c r="T20" s="627"/>
      <c r="U20" s="627"/>
    </row>
    <row r="21" spans="1:21">
      <c r="A21" s="509">
        <v>2.6</v>
      </c>
      <c r="B21" s="532" t="s">
        <v>780</v>
      </c>
      <c r="C21" s="629"/>
      <c r="D21" s="627"/>
      <c r="E21" s="627"/>
      <c r="F21" s="627"/>
      <c r="G21" s="627"/>
      <c r="H21" s="627"/>
      <c r="I21" s="627"/>
      <c r="J21" s="627"/>
      <c r="K21" s="627"/>
      <c r="L21" s="627"/>
      <c r="M21" s="627"/>
      <c r="N21" s="627"/>
      <c r="O21" s="627"/>
      <c r="P21" s="627"/>
      <c r="Q21" s="627"/>
      <c r="R21" s="627"/>
      <c r="S21" s="627"/>
      <c r="T21" s="627"/>
      <c r="U21" s="627"/>
    </row>
    <row r="22" spans="1:21">
      <c r="A22" s="531">
        <v>3</v>
      </c>
      <c r="B22" s="501" t="s">
        <v>782</v>
      </c>
      <c r="C22" s="628">
        <v>240254.98</v>
      </c>
      <c r="D22" s="627">
        <v>156603</v>
      </c>
      <c r="E22" s="635">
        <v>0</v>
      </c>
      <c r="F22" s="635">
        <v>0</v>
      </c>
      <c r="G22" s="627">
        <v>0</v>
      </c>
      <c r="H22" s="635">
        <v>0</v>
      </c>
      <c r="I22" s="635">
        <v>0</v>
      </c>
      <c r="J22" s="635">
        <v>0</v>
      </c>
      <c r="K22" s="635">
        <v>0</v>
      </c>
      <c r="L22" s="627">
        <v>0</v>
      </c>
      <c r="M22" s="635">
        <v>0</v>
      </c>
      <c r="N22" s="635">
        <v>0</v>
      </c>
      <c r="O22" s="635">
        <v>0</v>
      </c>
      <c r="P22" s="635">
        <v>0</v>
      </c>
      <c r="Q22" s="635">
        <v>0</v>
      </c>
      <c r="R22" s="635">
        <v>0</v>
      </c>
      <c r="S22" s="635">
        <v>0</v>
      </c>
      <c r="T22" s="635">
        <v>0</v>
      </c>
      <c r="U22" s="627">
        <v>0</v>
      </c>
    </row>
    <row r="23" spans="1:21">
      <c r="A23" s="509">
        <v>3.1</v>
      </c>
      <c r="B23" s="532" t="s">
        <v>775</v>
      </c>
      <c r="C23" s="629"/>
      <c r="D23" s="627"/>
      <c r="E23" s="635"/>
      <c r="F23" s="635"/>
      <c r="G23" s="627"/>
      <c r="H23" s="635"/>
      <c r="I23" s="635"/>
      <c r="J23" s="635"/>
      <c r="K23" s="635"/>
      <c r="L23" s="627"/>
      <c r="M23" s="635"/>
      <c r="N23" s="635"/>
      <c r="O23" s="635"/>
      <c r="P23" s="635"/>
      <c r="Q23" s="635"/>
      <c r="R23" s="635"/>
      <c r="S23" s="635"/>
      <c r="T23" s="635"/>
      <c r="U23" s="627"/>
    </row>
    <row r="24" spans="1:21">
      <c r="A24" s="509">
        <v>3.2</v>
      </c>
      <c r="B24" s="532" t="s">
        <v>776</v>
      </c>
      <c r="C24" s="629"/>
      <c r="D24" s="627"/>
      <c r="E24" s="635"/>
      <c r="F24" s="635"/>
      <c r="G24" s="627"/>
      <c r="H24" s="635"/>
      <c r="I24" s="635"/>
      <c r="J24" s="635"/>
      <c r="K24" s="635"/>
      <c r="L24" s="627"/>
      <c r="M24" s="635"/>
      <c r="N24" s="635"/>
      <c r="O24" s="635"/>
      <c r="P24" s="635"/>
      <c r="Q24" s="635"/>
      <c r="R24" s="635"/>
      <c r="S24" s="635"/>
      <c r="T24" s="635"/>
      <c r="U24" s="627"/>
    </row>
    <row r="25" spans="1:21">
      <c r="A25" s="509">
        <v>3.3</v>
      </c>
      <c r="B25" s="532" t="s">
        <v>777</v>
      </c>
      <c r="C25" s="629"/>
      <c r="D25" s="627"/>
      <c r="E25" s="635"/>
      <c r="F25" s="635"/>
      <c r="G25" s="627"/>
      <c r="H25" s="635"/>
      <c r="I25" s="635"/>
      <c r="J25" s="635"/>
      <c r="K25" s="635"/>
      <c r="L25" s="627"/>
      <c r="M25" s="635"/>
      <c r="N25" s="635"/>
      <c r="O25" s="635"/>
      <c r="P25" s="635"/>
      <c r="Q25" s="635"/>
      <c r="R25" s="635"/>
      <c r="S25" s="635"/>
      <c r="T25" s="635"/>
      <c r="U25" s="627"/>
    </row>
    <row r="26" spans="1:21">
      <c r="A26" s="509">
        <v>3.4</v>
      </c>
      <c r="B26" s="532" t="s">
        <v>778</v>
      </c>
      <c r="C26" s="629"/>
      <c r="D26" s="627"/>
      <c r="E26" s="635"/>
      <c r="F26" s="635"/>
      <c r="G26" s="627"/>
      <c r="H26" s="635"/>
      <c r="I26" s="635"/>
      <c r="J26" s="635"/>
      <c r="K26" s="635"/>
      <c r="L26" s="627"/>
      <c r="M26" s="635"/>
      <c r="N26" s="635"/>
      <c r="O26" s="635"/>
      <c r="P26" s="635"/>
      <c r="Q26" s="635"/>
      <c r="R26" s="635"/>
      <c r="S26" s="635"/>
      <c r="T26" s="635"/>
      <c r="U26" s="627"/>
    </row>
    <row r="27" spans="1:21">
      <c r="A27" s="509">
        <v>3.5</v>
      </c>
      <c r="B27" s="532" t="s">
        <v>779</v>
      </c>
      <c r="C27" s="629">
        <v>156603</v>
      </c>
      <c r="D27" s="627">
        <v>156603</v>
      </c>
      <c r="E27" s="635"/>
      <c r="F27" s="635"/>
      <c r="G27" s="627"/>
      <c r="H27" s="635"/>
      <c r="I27" s="635"/>
      <c r="J27" s="635"/>
      <c r="K27" s="635"/>
      <c r="L27" s="627"/>
      <c r="M27" s="635"/>
      <c r="N27" s="635"/>
      <c r="O27" s="635"/>
      <c r="P27" s="635"/>
      <c r="Q27" s="635"/>
      <c r="R27" s="635"/>
      <c r="S27" s="635"/>
      <c r="T27" s="635"/>
      <c r="U27" s="627"/>
    </row>
    <row r="28" spans="1:21">
      <c r="A28" s="509">
        <v>3.6</v>
      </c>
      <c r="B28" s="532" t="s">
        <v>780</v>
      </c>
      <c r="C28" s="629">
        <v>83651.98000000001</v>
      </c>
      <c r="D28" s="627"/>
      <c r="E28" s="635"/>
      <c r="F28" s="635"/>
      <c r="G28" s="627"/>
      <c r="H28" s="635"/>
      <c r="I28" s="635"/>
      <c r="J28" s="635"/>
      <c r="K28" s="635"/>
      <c r="L28" s="627"/>
      <c r="M28" s="635"/>
      <c r="N28" s="635"/>
      <c r="O28" s="635"/>
      <c r="P28" s="635"/>
      <c r="Q28" s="635"/>
      <c r="R28" s="635"/>
      <c r="S28" s="635"/>
      <c r="T28" s="635"/>
      <c r="U28" s="627"/>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T22"/>
  <sheetViews>
    <sheetView showGridLines="0" topLeftCell="C1" zoomScaleNormal="100" workbookViewId="0">
      <selection activeCell="F10" sqref="F10"/>
    </sheetView>
  </sheetViews>
  <sheetFormatPr defaultColWidth="9.28515625" defaultRowHeight="12.75"/>
  <cols>
    <col min="1" max="1" width="11.7109375" style="495" bestFit="1" customWidth="1"/>
    <col min="2" max="2" width="90.28515625" style="495" bestFit="1" customWidth="1"/>
    <col min="3" max="3" width="20.28515625" style="495" customWidth="1"/>
    <col min="4" max="4" width="22.28515625" style="495" customWidth="1"/>
    <col min="5" max="5" width="17.140625" style="495" customWidth="1"/>
    <col min="6" max="7" width="22.28515625" style="495" customWidth="1"/>
    <col min="8" max="8" width="17.140625" style="495" customWidth="1"/>
    <col min="9" max="14" width="22.28515625" style="495" customWidth="1"/>
    <col min="15" max="15" width="23.28515625" style="495" bestFit="1" customWidth="1"/>
    <col min="16" max="16" width="21.7109375" style="495" bestFit="1" customWidth="1"/>
    <col min="17" max="19" width="19" style="495" bestFit="1" customWidth="1"/>
    <col min="20" max="20" width="15.28515625" style="495" customWidth="1"/>
    <col min="21" max="16384" width="9.28515625" style="495"/>
  </cols>
  <sheetData>
    <row r="1" spans="1:20">
      <c r="A1" s="494" t="s">
        <v>188</v>
      </c>
    </row>
    <row r="2" spans="1:20">
      <c r="A2" s="494" t="s">
        <v>189</v>
      </c>
    </row>
    <row r="3" spans="1:20">
      <c r="A3" s="496" t="s">
        <v>783</v>
      </c>
      <c r="B3" s="497">
        <f>'1. key ratios'!B2</f>
        <v>44377</v>
      </c>
      <c r="C3" s="497"/>
    </row>
    <row r="4" spans="1:20">
      <c r="A4" s="496"/>
      <c r="B4" s="497"/>
      <c r="C4" s="497"/>
    </row>
    <row r="5" spans="1:20" ht="13.5" customHeight="1">
      <c r="A5" s="730" t="s">
        <v>784</v>
      </c>
      <c r="B5" s="731"/>
      <c r="C5" s="736" t="s">
        <v>785</v>
      </c>
      <c r="D5" s="737"/>
      <c r="E5" s="737"/>
      <c r="F5" s="737"/>
      <c r="G5" s="737"/>
      <c r="H5" s="737"/>
      <c r="I5" s="737"/>
      <c r="J5" s="737"/>
      <c r="K5" s="737"/>
      <c r="L5" s="737"/>
      <c r="M5" s="737"/>
      <c r="N5" s="737"/>
      <c r="O5" s="737"/>
      <c r="P5" s="737"/>
      <c r="Q5" s="737"/>
      <c r="R5" s="737"/>
      <c r="S5" s="737"/>
      <c r="T5" s="738"/>
    </row>
    <row r="6" spans="1:20">
      <c r="A6" s="732"/>
      <c r="B6" s="733"/>
      <c r="C6" s="717" t="s">
        <v>68</v>
      </c>
      <c r="D6" s="736" t="s">
        <v>786</v>
      </c>
      <c r="E6" s="737"/>
      <c r="F6" s="738"/>
      <c r="G6" s="736" t="s">
        <v>787</v>
      </c>
      <c r="H6" s="737"/>
      <c r="I6" s="737"/>
      <c r="J6" s="737"/>
      <c r="K6" s="738"/>
      <c r="L6" s="739" t="s">
        <v>788</v>
      </c>
      <c r="M6" s="740"/>
      <c r="N6" s="740"/>
      <c r="O6" s="740"/>
      <c r="P6" s="740"/>
      <c r="Q6" s="740"/>
      <c r="R6" s="740"/>
      <c r="S6" s="740"/>
      <c r="T6" s="741"/>
    </row>
    <row r="7" spans="1:20" ht="25.5">
      <c r="A7" s="734"/>
      <c r="B7" s="735"/>
      <c r="C7" s="717"/>
      <c r="D7" s="646"/>
      <c r="E7" s="507" t="s">
        <v>762</v>
      </c>
      <c r="F7" s="507" t="s">
        <v>763</v>
      </c>
      <c r="G7" s="646"/>
      <c r="H7" s="507" t="s">
        <v>762</v>
      </c>
      <c r="I7" s="507" t="s">
        <v>789</v>
      </c>
      <c r="J7" s="507" t="s">
        <v>764</v>
      </c>
      <c r="K7" s="507" t="s">
        <v>765</v>
      </c>
      <c r="L7" s="533"/>
      <c r="M7" s="507" t="s">
        <v>766</v>
      </c>
      <c r="N7" s="507" t="s">
        <v>764</v>
      </c>
      <c r="O7" s="507" t="s">
        <v>767</v>
      </c>
      <c r="P7" s="507" t="s">
        <v>768</v>
      </c>
      <c r="Q7" s="507" t="s">
        <v>769</v>
      </c>
      <c r="R7" s="507" t="s">
        <v>770</v>
      </c>
      <c r="S7" s="507" t="s">
        <v>771</v>
      </c>
      <c r="T7" s="591" t="s">
        <v>772</v>
      </c>
    </row>
    <row r="8" spans="1:20">
      <c r="A8" s="533">
        <v>1</v>
      </c>
      <c r="B8" s="526" t="s">
        <v>774</v>
      </c>
      <c r="C8" s="509">
        <v>12407773.979999995</v>
      </c>
      <c r="D8" s="509">
        <v>9292977.139999995</v>
      </c>
      <c r="E8" s="509">
        <v>16412.690000000002</v>
      </c>
      <c r="F8" s="509">
        <v>0</v>
      </c>
      <c r="G8" s="509">
        <v>77931.169999999984</v>
      </c>
      <c r="H8" s="509">
        <v>8014.7300000000005</v>
      </c>
      <c r="I8" s="509">
        <v>5043.7299999999996</v>
      </c>
      <c r="J8" s="509">
        <v>0</v>
      </c>
      <c r="K8" s="509">
        <v>0</v>
      </c>
      <c r="L8" s="509">
        <v>3036865.67</v>
      </c>
      <c r="M8" s="509">
        <v>10051.000000000004</v>
      </c>
      <c r="N8" s="509">
        <v>35992.320000000007</v>
      </c>
      <c r="O8" s="509">
        <v>36819.99</v>
      </c>
      <c r="P8" s="509">
        <v>11124.87</v>
      </c>
      <c r="Q8" s="509">
        <v>1152111.1199999999</v>
      </c>
      <c r="R8" s="509">
        <v>0</v>
      </c>
      <c r="S8" s="509">
        <v>0</v>
      </c>
      <c r="T8" s="509">
        <v>226968.47999999998</v>
      </c>
    </row>
    <row r="9" spans="1:20">
      <c r="A9" s="532">
        <v>1.1000000000000001</v>
      </c>
      <c r="B9" s="532" t="s">
        <v>790</v>
      </c>
      <c r="C9" s="629">
        <v>9015581.0399999991</v>
      </c>
      <c r="D9" s="627">
        <v>6271197.5299999993</v>
      </c>
      <c r="E9" s="627">
        <v>0</v>
      </c>
      <c r="F9" s="627">
        <v>0</v>
      </c>
      <c r="G9" s="627">
        <v>0</v>
      </c>
      <c r="H9" s="627">
        <v>0</v>
      </c>
      <c r="I9" s="627">
        <v>0</v>
      </c>
      <c r="J9" s="627">
        <v>0</v>
      </c>
      <c r="K9" s="627">
        <v>0</v>
      </c>
      <c r="L9" s="627">
        <v>2744383.51</v>
      </c>
      <c r="M9" s="627">
        <v>0</v>
      </c>
      <c r="N9" s="627">
        <v>0</v>
      </c>
      <c r="O9" s="627">
        <v>0</v>
      </c>
      <c r="P9" s="627">
        <v>0</v>
      </c>
      <c r="Q9" s="627">
        <v>1152111.1199999999</v>
      </c>
      <c r="R9" s="627">
        <v>0</v>
      </c>
      <c r="S9" s="627">
        <v>0</v>
      </c>
      <c r="T9" s="627">
        <v>226968.47999999998</v>
      </c>
    </row>
    <row r="10" spans="1:20">
      <c r="A10" s="534" t="s">
        <v>251</v>
      </c>
      <c r="B10" s="534" t="s">
        <v>791</v>
      </c>
      <c r="C10" s="637">
        <v>8973795.9699999988</v>
      </c>
      <c r="D10" s="627">
        <v>6229412.459999999</v>
      </c>
      <c r="E10" s="627">
        <v>0</v>
      </c>
      <c r="F10" s="627">
        <v>0</v>
      </c>
      <c r="G10" s="627">
        <v>0</v>
      </c>
      <c r="H10" s="627">
        <v>0</v>
      </c>
      <c r="I10" s="627">
        <v>0</v>
      </c>
      <c r="J10" s="627">
        <v>0</v>
      </c>
      <c r="K10" s="627">
        <v>0</v>
      </c>
      <c r="L10" s="627">
        <v>2744383.51</v>
      </c>
      <c r="M10" s="627">
        <v>0</v>
      </c>
      <c r="N10" s="627">
        <v>0</v>
      </c>
      <c r="O10" s="627">
        <v>0</v>
      </c>
      <c r="P10" s="627">
        <v>0</v>
      </c>
      <c r="Q10" s="627">
        <v>1152111.1199999999</v>
      </c>
      <c r="R10" s="627">
        <v>0</v>
      </c>
      <c r="S10" s="627">
        <v>0</v>
      </c>
      <c r="T10" s="627">
        <v>226968.47999999998</v>
      </c>
    </row>
    <row r="11" spans="1:20">
      <c r="A11" s="535" t="s">
        <v>792</v>
      </c>
      <c r="B11" s="535" t="s">
        <v>793</v>
      </c>
      <c r="C11" s="638">
        <v>6235835</v>
      </c>
      <c r="D11" s="627">
        <v>3908227</v>
      </c>
      <c r="E11" s="627"/>
      <c r="F11" s="627"/>
      <c r="G11" s="627"/>
      <c r="H11" s="627"/>
      <c r="I11" s="627"/>
      <c r="J11" s="627"/>
      <c r="K11" s="627"/>
      <c r="L11" s="627">
        <v>2327608</v>
      </c>
      <c r="M11" s="627"/>
      <c r="N11" s="627"/>
      <c r="O11" s="627"/>
      <c r="P11" s="627"/>
      <c r="Q11" s="627">
        <v>977821</v>
      </c>
      <c r="R11" s="627"/>
      <c r="S11" s="627"/>
      <c r="T11" s="627">
        <v>17683</v>
      </c>
    </row>
    <row r="12" spans="1:20">
      <c r="A12" s="535" t="s">
        <v>794</v>
      </c>
      <c r="B12" s="535" t="s">
        <v>795</v>
      </c>
      <c r="C12" s="638">
        <v>2466171.5499999998</v>
      </c>
      <c r="D12" s="627">
        <v>2276364</v>
      </c>
      <c r="E12" s="627"/>
      <c r="F12" s="627"/>
      <c r="G12" s="627"/>
      <c r="H12" s="627"/>
      <c r="I12" s="627"/>
      <c r="J12" s="627"/>
      <c r="K12" s="627"/>
      <c r="L12" s="627">
        <v>189807.55</v>
      </c>
      <c r="M12" s="627"/>
      <c r="N12" s="627"/>
      <c r="O12" s="627"/>
      <c r="P12" s="627"/>
      <c r="Q12" s="627">
        <v>174290.55</v>
      </c>
      <c r="R12" s="627"/>
      <c r="S12" s="627"/>
      <c r="T12" s="627"/>
    </row>
    <row r="13" spans="1:20">
      <c r="A13" s="535" t="s">
        <v>796</v>
      </c>
      <c r="B13" s="535" t="s">
        <v>797</v>
      </c>
      <c r="C13" s="638">
        <v>271789.8</v>
      </c>
      <c r="D13" s="627">
        <v>44821.8</v>
      </c>
      <c r="E13" s="627"/>
      <c r="F13" s="627"/>
      <c r="G13" s="627"/>
      <c r="H13" s="627"/>
      <c r="I13" s="627"/>
      <c r="J13" s="627"/>
      <c r="K13" s="627"/>
      <c r="L13" s="627">
        <v>226968</v>
      </c>
      <c r="M13" s="627"/>
      <c r="N13" s="627"/>
      <c r="O13" s="627"/>
      <c r="P13" s="627"/>
      <c r="Q13" s="627"/>
      <c r="R13" s="627"/>
      <c r="S13" s="627"/>
      <c r="T13" s="627">
        <v>209286</v>
      </c>
    </row>
    <row r="14" spans="1:20">
      <c r="A14" s="535" t="s">
        <v>798</v>
      </c>
      <c r="B14" s="535" t="s">
        <v>799</v>
      </c>
      <c r="C14" s="638">
        <v>0</v>
      </c>
      <c r="D14" s="627"/>
      <c r="E14" s="627"/>
      <c r="F14" s="627"/>
      <c r="G14" s="627"/>
      <c r="H14" s="627"/>
      <c r="I14" s="627"/>
      <c r="J14" s="627"/>
      <c r="K14" s="627"/>
      <c r="L14" s="627"/>
      <c r="M14" s="627"/>
      <c r="N14" s="627"/>
      <c r="O14" s="627"/>
      <c r="P14" s="627"/>
      <c r="Q14" s="627"/>
      <c r="R14" s="627"/>
      <c r="S14" s="627"/>
      <c r="T14" s="627"/>
    </row>
    <row r="15" spans="1:20">
      <c r="A15" s="536">
        <v>1.2</v>
      </c>
      <c r="B15" s="536" t="s">
        <v>800</v>
      </c>
      <c r="C15" s="639">
        <v>977468.34</v>
      </c>
      <c r="D15" s="627">
        <v>125423.99</v>
      </c>
      <c r="E15" s="627">
        <v>0</v>
      </c>
      <c r="F15" s="627">
        <v>0</v>
      </c>
      <c r="G15" s="627">
        <v>0</v>
      </c>
      <c r="H15" s="627">
        <v>0</v>
      </c>
      <c r="I15" s="627">
        <v>0</v>
      </c>
      <c r="J15" s="627">
        <v>0</v>
      </c>
      <c r="K15" s="627">
        <v>0</v>
      </c>
      <c r="L15" s="627">
        <v>852044.35</v>
      </c>
      <c r="M15" s="627">
        <v>0</v>
      </c>
      <c r="N15" s="627">
        <v>0</v>
      </c>
      <c r="O15" s="627">
        <v>0</v>
      </c>
      <c r="P15" s="627">
        <v>0</v>
      </c>
      <c r="Q15" s="627">
        <v>345633.34</v>
      </c>
      <c r="R15" s="627">
        <v>0</v>
      </c>
      <c r="S15" s="627">
        <v>0</v>
      </c>
      <c r="T15" s="627">
        <v>96819.840000000011</v>
      </c>
    </row>
    <row r="16" spans="1:20">
      <c r="A16" s="532">
        <v>1.3</v>
      </c>
      <c r="B16" s="536" t="s">
        <v>801</v>
      </c>
      <c r="C16" s="640">
        <v>25320111</v>
      </c>
      <c r="D16" s="640">
        <v>16996197</v>
      </c>
      <c r="E16" s="640">
        <v>0</v>
      </c>
      <c r="F16" s="640">
        <v>0</v>
      </c>
      <c r="G16" s="640">
        <v>0</v>
      </c>
      <c r="H16" s="640">
        <v>0</v>
      </c>
      <c r="I16" s="640">
        <v>0</v>
      </c>
      <c r="J16" s="640">
        <v>0</v>
      </c>
      <c r="K16" s="640">
        <v>0</v>
      </c>
      <c r="L16" s="640">
        <v>8323914</v>
      </c>
      <c r="M16" s="640">
        <v>0</v>
      </c>
      <c r="N16" s="640">
        <v>0</v>
      </c>
      <c r="O16" s="640">
        <v>0</v>
      </c>
      <c r="P16" s="640">
        <v>0</v>
      </c>
      <c r="Q16" s="640">
        <v>2702056</v>
      </c>
      <c r="R16" s="640">
        <v>0</v>
      </c>
      <c r="S16" s="640">
        <v>3825</v>
      </c>
      <c r="T16" s="640">
        <v>587815</v>
      </c>
    </row>
    <row r="17" spans="1:20" ht="25.5">
      <c r="A17" s="537" t="s">
        <v>802</v>
      </c>
      <c r="B17" s="538" t="s">
        <v>803</v>
      </c>
      <c r="C17" s="641">
        <v>9015581.0399999991</v>
      </c>
      <c r="D17" s="642">
        <v>6271197.5299999993</v>
      </c>
      <c r="E17" s="642">
        <v>0</v>
      </c>
      <c r="F17" s="642">
        <v>0</v>
      </c>
      <c r="G17" s="642">
        <v>0</v>
      </c>
      <c r="H17" s="642">
        <v>0</v>
      </c>
      <c r="I17" s="642">
        <v>0</v>
      </c>
      <c r="J17" s="642">
        <v>0</v>
      </c>
      <c r="K17" s="642">
        <v>0</v>
      </c>
      <c r="L17" s="642">
        <v>2744383.51</v>
      </c>
      <c r="M17" s="642">
        <v>0</v>
      </c>
      <c r="N17" s="642">
        <v>0</v>
      </c>
      <c r="O17" s="642">
        <v>0</v>
      </c>
      <c r="P17" s="642">
        <v>0</v>
      </c>
      <c r="Q17" s="642">
        <v>1152111.1199999999</v>
      </c>
      <c r="R17" s="642"/>
      <c r="S17" s="642">
        <v>0</v>
      </c>
      <c r="T17" s="642">
        <v>226968.47999999998</v>
      </c>
    </row>
    <row r="18" spans="1:20" ht="25.5">
      <c r="A18" s="539" t="s">
        <v>804</v>
      </c>
      <c r="B18" s="539" t="s">
        <v>805</v>
      </c>
      <c r="C18" s="643">
        <v>8973795.9699999988</v>
      </c>
      <c r="D18" s="642">
        <v>6229412.459999999</v>
      </c>
      <c r="E18" s="642">
        <v>0</v>
      </c>
      <c r="F18" s="642">
        <v>0</v>
      </c>
      <c r="G18" s="642">
        <v>0</v>
      </c>
      <c r="H18" s="642">
        <v>0</v>
      </c>
      <c r="I18" s="642">
        <v>0</v>
      </c>
      <c r="J18" s="642">
        <v>0</v>
      </c>
      <c r="K18" s="642">
        <v>0</v>
      </c>
      <c r="L18" s="642">
        <v>2744383.51</v>
      </c>
      <c r="M18" s="642">
        <v>0</v>
      </c>
      <c r="N18" s="642">
        <v>0</v>
      </c>
      <c r="O18" s="642">
        <v>0</v>
      </c>
      <c r="P18" s="642">
        <v>0</v>
      </c>
      <c r="Q18" s="642">
        <v>1152111.1199999999</v>
      </c>
      <c r="R18" s="642"/>
      <c r="S18" s="642">
        <v>0</v>
      </c>
      <c r="T18" s="642">
        <v>226968.47999999998</v>
      </c>
    </row>
    <row r="19" spans="1:20">
      <c r="A19" s="537" t="s">
        <v>806</v>
      </c>
      <c r="B19" s="537" t="s">
        <v>807</v>
      </c>
      <c r="C19" s="644">
        <v>16304529.960000001</v>
      </c>
      <c r="D19" s="642">
        <v>10724999.470000001</v>
      </c>
      <c r="E19" s="642"/>
      <c r="F19" s="642"/>
      <c r="G19" s="642"/>
      <c r="H19" s="642"/>
      <c r="I19" s="642"/>
      <c r="J19" s="642"/>
      <c r="K19" s="642"/>
      <c r="L19" s="642">
        <v>5579530.4900000002</v>
      </c>
      <c r="M19" s="642"/>
      <c r="N19" s="642"/>
      <c r="O19" s="642"/>
      <c r="P19" s="642"/>
      <c r="Q19" s="642">
        <v>1549944.8800000001</v>
      </c>
      <c r="R19" s="642"/>
      <c r="S19" s="642">
        <v>3825</v>
      </c>
      <c r="T19" s="642">
        <v>360846.52</v>
      </c>
    </row>
    <row r="20" spans="1:20">
      <c r="A20" s="539" t="s">
        <v>808</v>
      </c>
      <c r="B20" s="539" t="s">
        <v>809</v>
      </c>
      <c r="C20" s="643">
        <v>13096137.050000001</v>
      </c>
      <c r="D20" s="642">
        <v>10667783.540000001</v>
      </c>
      <c r="E20" s="642"/>
      <c r="F20" s="642"/>
      <c r="G20" s="642"/>
      <c r="H20" s="642"/>
      <c r="I20" s="642"/>
      <c r="J20" s="642"/>
      <c r="K20" s="642"/>
      <c r="L20" s="642">
        <v>2428353.5099999998</v>
      </c>
      <c r="M20" s="642"/>
      <c r="N20" s="642"/>
      <c r="O20" s="642"/>
      <c r="P20" s="642"/>
      <c r="Q20" s="642">
        <v>1549944.8800000001</v>
      </c>
      <c r="R20" s="642"/>
      <c r="S20" s="642">
        <v>3825</v>
      </c>
      <c r="T20" s="642">
        <v>360846.52</v>
      </c>
    </row>
    <row r="21" spans="1:20">
      <c r="A21" s="540">
        <v>1.4</v>
      </c>
      <c r="B21" s="578" t="s">
        <v>942</v>
      </c>
      <c r="C21" s="645"/>
      <c r="D21" s="642"/>
      <c r="E21" s="642"/>
      <c r="F21" s="636"/>
      <c r="G21" s="627"/>
      <c r="H21" s="627"/>
      <c r="I21" s="627"/>
      <c r="J21" s="627"/>
      <c r="K21" s="627"/>
      <c r="L21" s="627"/>
      <c r="M21" s="627"/>
      <c r="N21" s="627"/>
      <c r="O21" s="627"/>
      <c r="P21" s="627"/>
      <c r="Q21" s="627"/>
      <c r="R21" s="627"/>
      <c r="S21" s="627"/>
      <c r="T21" s="627"/>
    </row>
    <row r="22" spans="1:20">
      <c r="A22" s="540">
        <v>1.5</v>
      </c>
      <c r="B22" s="578" t="s">
        <v>943</v>
      </c>
      <c r="C22" s="645"/>
      <c r="D22" s="642"/>
      <c r="E22" s="642"/>
      <c r="F22" s="642"/>
      <c r="G22" s="642"/>
      <c r="H22" s="642"/>
      <c r="I22" s="642"/>
      <c r="J22" s="642"/>
      <c r="K22" s="642"/>
      <c r="L22" s="642"/>
      <c r="M22" s="642"/>
      <c r="N22" s="642"/>
      <c r="O22" s="642"/>
      <c r="P22" s="642"/>
      <c r="Q22" s="642"/>
      <c r="R22" s="642"/>
      <c r="S22" s="642"/>
      <c r="T22" s="642"/>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topLeftCell="C1" zoomScale="55" zoomScaleNormal="55" workbookViewId="0">
      <selection activeCell="K20" sqref="K20"/>
    </sheetView>
  </sheetViews>
  <sheetFormatPr defaultColWidth="9.28515625" defaultRowHeight="12.75"/>
  <cols>
    <col min="1" max="1" width="11.7109375" style="495" bestFit="1" customWidth="1"/>
    <col min="2" max="2" width="93.42578125" style="495" customWidth="1"/>
    <col min="3" max="3" width="14.7109375" style="495" customWidth="1"/>
    <col min="4" max="4" width="14.7109375" style="495" bestFit="1" customWidth="1"/>
    <col min="5" max="5" width="13.7109375" style="495" bestFit="1" customWidth="1"/>
    <col min="6" max="6" width="17.7109375" style="528" bestFit="1" customWidth="1"/>
    <col min="7" max="7" width="7.28515625" style="528" bestFit="1" customWidth="1"/>
    <col min="8" max="8" width="8.28515625" style="495" bestFit="1" customWidth="1"/>
    <col min="9" max="9" width="8.28515625" style="495" customWidth="1"/>
    <col min="10" max="10" width="14.7109375" style="528" bestFit="1" customWidth="1"/>
    <col min="11" max="11" width="13.7109375" style="528" bestFit="1" customWidth="1"/>
    <col min="12" max="12" width="17.7109375" style="528" bestFit="1" customWidth="1"/>
    <col min="13" max="13" width="7.28515625" style="528" bestFit="1" customWidth="1"/>
    <col min="14" max="14" width="8.28515625" style="528" bestFit="1" customWidth="1"/>
    <col min="15" max="15" width="18.7109375" style="495" bestFit="1" customWidth="1"/>
    <col min="16" max="16384" width="9.28515625" style="495"/>
  </cols>
  <sheetData>
    <row r="1" spans="1:15">
      <c r="A1" s="494" t="s">
        <v>188</v>
      </c>
      <c r="F1" s="495"/>
      <c r="G1" s="495"/>
      <c r="J1" s="495"/>
      <c r="K1" s="495"/>
      <c r="L1" s="495"/>
      <c r="M1" s="495"/>
      <c r="N1" s="495"/>
    </row>
    <row r="2" spans="1:15">
      <c r="A2" s="494" t="s">
        <v>189</v>
      </c>
      <c r="F2" s="495"/>
      <c r="G2" s="495"/>
      <c r="J2" s="495"/>
      <c r="K2" s="495"/>
      <c r="L2" s="495"/>
      <c r="M2" s="495"/>
      <c r="N2" s="495"/>
    </row>
    <row r="3" spans="1:15">
      <c r="A3" s="496" t="s">
        <v>812</v>
      </c>
      <c r="B3" s="497">
        <f>'1. key ratios'!B2</f>
        <v>44377</v>
      </c>
      <c r="F3" s="495"/>
      <c r="G3" s="495"/>
      <c r="J3" s="495"/>
      <c r="K3" s="495"/>
      <c r="L3" s="495"/>
      <c r="M3" s="495"/>
      <c r="N3" s="495"/>
    </row>
    <row r="4" spans="1:15">
      <c r="F4" s="495"/>
      <c r="G4" s="495"/>
      <c r="J4" s="495"/>
      <c r="K4" s="495"/>
      <c r="L4" s="495"/>
      <c r="M4" s="495"/>
      <c r="N4" s="495"/>
    </row>
    <row r="5" spans="1:15" ht="37.5" customHeight="1">
      <c r="A5" s="697" t="s">
        <v>813</v>
      </c>
      <c r="B5" s="698"/>
      <c r="C5" s="742" t="s">
        <v>814</v>
      </c>
      <c r="D5" s="743"/>
      <c r="E5" s="743"/>
      <c r="F5" s="743"/>
      <c r="G5" s="743"/>
      <c r="H5" s="744"/>
      <c r="I5" s="742" t="s">
        <v>815</v>
      </c>
      <c r="J5" s="745"/>
      <c r="K5" s="745"/>
      <c r="L5" s="745"/>
      <c r="M5" s="745"/>
      <c r="N5" s="746"/>
      <c r="O5" s="747" t="s">
        <v>685</v>
      </c>
    </row>
    <row r="6" spans="1:15" ht="39.4" customHeight="1">
      <c r="A6" s="701"/>
      <c r="B6" s="702"/>
      <c r="C6" s="541"/>
      <c r="D6" s="542" t="s">
        <v>816</v>
      </c>
      <c r="E6" s="542" t="s">
        <v>817</v>
      </c>
      <c r="F6" s="542" t="s">
        <v>818</v>
      </c>
      <c r="G6" s="542" t="s">
        <v>819</v>
      </c>
      <c r="H6" s="542" t="s">
        <v>820</v>
      </c>
      <c r="I6" s="543"/>
      <c r="J6" s="542" t="s">
        <v>816</v>
      </c>
      <c r="K6" s="542" t="s">
        <v>817</v>
      </c>
      <c r="L6" s="542" t="s">
        <v>818</v>
      </c>
      <c r="M6" s="542" t="s">
        <v>819</v>
      </c>
      <c r="N6" s="542" t="s">
        <v>820</v>
      </c>
      <c r="O6" s="748"/>
    </row>
    <row r="7" spans="1:15">
      <c r="A7" s="509">
        <v>1</v>
      </c>
      <c r="B7" s="516" t="s">
        <v>695</v>
      </c>
      <c r="C7" s="516">
        <v>366425.75999999995</v>
      </c>
      <c r="D7" s="509">
        <v>336807.12999999995</v>
      </c>
      <c r="E7" s="509">
        <v>11219.58</v>
      </c>
      <c r="F7" s="509">
        <v>10830.199999999999</v>
      </c>
      <c r="G7" s="509">
        <v>3829.62</v>
      </c>
      <c r="H7" s="509">
        <v>3739.2299999999996</v>
      </c>
      <c r="I7" s="509">
        <v>16761.25</v>
      </c>
      <c r="J7" s="509">
        <v>6736.1400000000012</v>
      </c>
      <c r="K7" s="509">
        <v>1122</v>
      </c>
      <c r="L7" s="509">
        <v>3249.0400000000004</v>
      </c>
      <c r="M7" s="509">
        <v>1914.84</v>
      </c>
      <c r="N7" s="509">
        <v>3739.2299999999996</v>
      </c>
      <c r="O7" s="509"/>
    </row>
    <row r="8" spans="1:15">
      <c r="A8" s="509">
        <v>2</v>
      </c>
      <c r="B8" s="516" t="s">
        <v>696</v>
      </c>
      <c r="C8" s="516">
        <v>1036096.7199999999</v>
      </c>
      <c r="D8" s="509">
        <v>696418.99999999988</v>
      </c>
      <c r="E8" s="509">
        <v>1878.02</v>
      </c>
      <c r="F8" s="507">
        <v>337373.45999999996</v>
      </c>
      <c r="G8" s="507">
        <v>426.24</v>
      </c>
      <c r="H8" s="509">
        <v>0</v>
      </c>
      <c r="I8" s="509">
        <v>115541.39999999998</v>
      </c>
      <c r="J8" s="507">
        <v>13928.409999999993</v>
      </c>
      <c r="K8" s="507">
        <v>187.81000000000003</v>
      </c>
      <c r="L8" s="507">
        <v>101212.06</v>
      </c>
      <c r="M8" s="507">
        <v>213.12</v>
      </c>
      <c r="N8" s="507">
        <v>0</v>
      </c>
      <c r="O8" s="509"/>
    </row>
    <row r="9" spans="1:15">
      <c r="A9" s="509">
        <v>3</v>
      </c>
      <c r="B9" s="516" t="s">
        <v>697</v>
      </c>
      <c r="C9" s="516">
        <v>0</v>
      </c>
      <c r="D9" s="509">
        <v>0</v>
      </c>
      <c r="E9" s="509">
        <v>0</v>
      </c>
      <c r="F9" s="506">
        <v>0</v>
      </c>
      <c r="G9" s="506">
        <v>0</v>
      </c>
      <c r="H9" s="509">
        <v>0</v>
      </c>
      <c r="I9" s="509">
        <v>0</v>
      </c>
      <c r="J9" s="506">
        <v>0</v>
      </c>
      <c r="K9" s="506">
        <v>0</v>
      </c>
      <c r="L9" s="506">
        <v>0</v>
      </c>
      <c r="M9" s="506">
        <v>0</v>
      </c>
      <c r="N9" s="506">
        <v>0</v>
      </c>
      <c r="O9" s="509"/>
    </row>
    <row r="10" spans="1:15">
      <c r="A10" s="509">
        <v>4</v>
      </c>
      <c r="B10" s="516" t="s">
        <v>698</v>
      </c>
      <c r="C10" s="516">
        <v>1078.03</v>
      </c>
      <c r="D10" s="509">
        <v>133.9</v>
      </c>
      <c r="E10" s="509">
        <v>0</v>
      </c>
      <c r="F10" s="506">
        <v>902.93</v>
      </c>
      <c r="G10" s="506">
        <v>41.2</v>
      </c>
      <c r="H10" s="509">
        <v>0</v>
      </c>
      <c r="I10" s="509">
        <v>294.16000000000003</v>
      </c>
      <c r="J10" s="506">
        <v>2.68</v>
      </c>
      <c r="K10" s="506">
        <v>0</v>
      </c>
      <c r="L10" s="506">
        <v>270.88</v>
      </c>
      <c r="M10" s="506">
        <v>20.6</v>
      </c>
      <c r="N10" s="506">
        <v>0</v>
      </c>
      <c r="O10" s="509"/>
    </row>
    <row r="11" spans="1:15">
      <c r="A11" s="509">
        <v>5</v>
      </c>
      <c r="B11" s="516" t="s">
        <v>699</v>
      </c>
      <c r="C11" s="516">
        <v>5450799.1000000006</v>
      </c>
      <c r="D11" s="509">
        <v>4214796.4800000004</v>
      </c>
      <c r="E11" s="509">
        <v>1050.4100000000001</v>
      </c>
      <c r="F11" s="506">
        <v>1234182.4400000002</v>
      </c>
      <c r="G11" s="506">
        <v>769.77</v>
      </c>
      <c r="H11" s="509">
        <v>0</v>
      </c>
      <c r="I11" s="509">
        <v>455040.59</v>
      </c>
      <c r="J11" s="506">
        <v>84295.93</v>
      </c>
      <c r="K11" s="506">
        <v>105.03999999999999</v>
      </c>
      <c r="L11" s="506">
        <v>370254.73000000004</v>
      </c>
      <c r="M11" s="506">
        <v>384.89</v>
      </c>
      <c r="N11" s="506">
        <v>0</v>
      </c>
      <c r="O11" s="509"/>
    </row>
    <row r="12" spans="1:15">
      <c r="A12" s="509">
        <v>6</v>
      </c>
      <c r="B12" s="516" t="s">
        <v>700</v>
      </c>
      <c r="C12" s="516">
        <v>15092.65</v>
      </c>
      <c r="D12" s="509">
        <v>12046.630000000001</v>
      </c>
      <c r="E12" s="509">
        <v>1197</v>
      </c>
      <c r="F12" s="506">
        <v>1226.6399999999999</v>
      </c>
      <c r="G12" s="506">
        <v>622.38</v>
      </c>
      <c r="H12" s="509">
        <v>0</v>
      </c>
      <c r="I12" s="509">
        <v>1039.81</v>
      </c>
      <c r="J12" s="506">
        <v>240.92999999999998</v>
      </c>
      <c r="K12" s="506">
        <v>119.69999999999999</v>
      </c>
      <c r="L12" s="506">
        <v>367.99</v>
      </c>
      <c r="M12" s="506">
        <v>311.19</v>
      </c>
      <c r="N12" s="506">
        <v>0</v>
      </c>
      <c r="O12" s="509"/>
    </row>
    <row r="13" spans="1:15">
      <c r="A13" s="509">
        <v>7</v>
      </c>
      <c r="B13" s="516" t="s">
        <v>701</v>
      </c>
      <c r="C13" s="516">
        <v>55359.1</v>
      </c>
      <c r="D13" s="509">
        <v>51476.79</v>
      </c>
      <c r="E13" s="509">
        <v>903.92000000000007</v>
      </c>
      <c r="F13" s="506">
        <v>1323.79</v>
      </c>
      <c r="G13" s="506">
        <v>1452.08</v>
      </c>
      <c r="H13" s="509">
        <v>202.52</v>
      </c>
      <c r="I13" s="509">
        <v>2445.65</v>
      </c>
      <c r="J13" s="506">
        <v>1029.54</v>
      </c>
      <c r="K13" s="506">
        <v>90.4</v>
      </c>
      <c r="L13" s="506">
        <v>397.14000000000004</v>
      </c>
      <c r="M13" s="506">
        <v>726.05</v>
      </c>
      <c r="N13" s="506">
        <v>202.52</v>
      </c>
      <c r="O13" s="509"/>
    </row>
    <row r="14" spans="1:15">
      <c r="A14" s="509">
        <v>8</v>
      </c>
      <c r="B14" s="516" t="s">
        <v>702</v>
      </c>
      <c r="C14" s="516">
        <v>14967.64</v>
      </c>
      <c r="D14" s="509">
        <v>7416.71</v>
      </c>
      <c r="E14" s="509">
        <v>2225.44</v>
      </c>
      <c r="F14" s="506">
        <v>3683.3399999999997</v>
      </c>
      <c r="G14" s="506">
        <v>412.34</v>
      </c>
      <c r="H14" s="509">
        <v>1229.81</v>
      </c>
      <c r="I14" s="509">
        <v>2911.9</v>
      </c>
      <c r="J14" s="506">
        <v>148.36000000000001</v>
      </c>
      <c r="K14" s="506">
        <v>222.55000000000004</v>
      </c>
      <c r="L14" s="506">
        <v>1105.01</v>
      </c>
      <c r="M14" s="506">
        <v>206.17</v>
      </c>
      <c r="N14" s="506">
        <v>1229.81</v>
      </c>
      <c r="O14" s="509"/>
    </row>
    <row r="15" spans="1:15">
      <c r="A15" s="509">
        <v>9</v>
      </c>
      <c r="B15" s="516" t="s">
        <v>703</v>
      </c>
      <c r="C15" s="516">
        <v>28481.659999999996</v>
      </c>
      <c r="D15" s="509">
        <v>28243.539999999997</v>
      </c>
      <c r="E15" s="509">
        <v>238.12</v>
      </c>
      <c r="F15" s="506">
        <v>0</v>
      </c>
      <c r="G15" s="506">
        <v>0</v>
      </c>
      <c r="H15" s="509">
        <v>0</v>
      </c>
      <c r="I15" s="509">
        <v>588.67999999999995</v>
      </c>
      <c r="J15" s="506">
        <v>564.87</v>
      </c>
      <c r="K15" s="506">
        <v>23.81</v>
      </c>
      <c r="L15" s="506">
        <v>0</v>
      </c>
      <c r="M15" s="506">
        <v>0</v>
      </c>
      <c r="N15" s="506">
        <v>0</v>
      </c>
      <c r="O15" s="509"/>
    </row>
    <row r="16" spans="1:15">
      <c r="A16" s="509">
        <v>10</v>
      </c>
      <c r="B16" s="516" t="s">
        <v>704</v>
      </c>
      <c r="C16" s="516">
        <v>2411.17</v>
      </c>
      <c r="D16" s="509">
        <v>1742.31</v>
      </c>
      <c r="E16" s="509">
        <v>252.94</v>
      </c>
      <c r="F16" s="506">
        <v>302.67</v>
      </c>
      <c r="G16" s="506">
        <v>113.25</v>
      </c>
      <c r="H16" s="509">
        <v>0</v>
      </c>
      <c r="I16" s="509">
        <v>207.56</v>
      </c>
      <c r="J16" s="506">
        <v>34.840000000000003</v>
      </c>
      <c r="K16" s="506">
        <v>25.29</v>
      </c>
      <c r="L16" s="506">
        <v>90.8</v>
      </c>
      <c r="M16" s="506">
        <v>56.63</v>
      </c>
      <c r="N16" s="506">
        <v>0</v>
      </c>
      <c r="O16" s="509"/>
    </row>
    <row r="17" spans="1:15">
      <c r="A17" s="509">
        <v>11</v>
      </c>
      <c r="B17" s="516" t="s">
        <v>705</v>
      </c>
      <c r="C17" s="516">
        <v>2737.22</v>
      </c>
      <c r="D17" s="509">
        <v>1349.8</v>
      </c>
      <c r="E17" s="509">
        <v>891.02</v>
      </c>
      <c r="F17" s="506">
        <v>496.40000000000003</v>
      </c>
      <c r="G17" s="506">
        <v>0</v>
      </c>
      <c r="H17" s="509">
        <v>0</v>
      </c>
      <c r="I17" s="509">
        <v>265.04000000000002</v>
      </c>
      <c r="J17" s="506">
        <v>27.01</v>
      </c>
      <c r="K17" s="506">
        <v>89.109999999999985</v>
      </c>
      <c r="L17" s="506">
        <v>148.92000000000002</v>
      </c>
      <c r="M17" s="506">
        <v>0</v>
      </c>
      <c r="N17" s="506">
        <v>0</v>
      </c>
      <c r="O17" s="509"/>
    </row>
    <row r="18" spans="1:15">
      <c r="A18" s="509">
        <v>12</v>
      </c>
      <c r="B18" s="516" t="s">
        <v>706</v>
      </c>
      <c r="C18" s="516">
        <v>75551.820000000007</v>
      </c>
      <c r="D18" s="509">
        <v>47515.05000000001</v>
      </c>
      <c r="E18" s="509">
        <v>8484.73</v>
      </c>
      <c r="F18" s="506">
        <v>12975.979999999994</v>
      </c>
      <c r="G18" s="506">
        <v>4230.79</v>
      </c>
      <c r="H18" s="509">
        <v>2345.27</v>
      </c>
      <c r="I18" s="509">
        <v>10152.299999999999</v>
      </c>
      <c r="J18" s="506">
        <v>950.28000000000009</v>
      </c>
      <c r="K18" s="506">
        <v>848.51</v>
      </c>
      <c r="L18" s="506">
        <v>3892.809999999999</v>
      </c>
      <c r="M18" s="506">
        <v>2115.4299999999998</v>
      </c>
      <c r="N18" s="506">
        <v>2345.27</v>
      </c>
      <c r="O18" s="509"/>
    </row>
    <row r="19" spans="1:15">
      <c r="A19" s="509">
        <v>13</v>
      </c>
      <c r="B19" s="516" t="s">
        <v>707</v>
      </c>
      <c r="C19" s="516">
        <v>41914.210000000006</v>
      </c>
      <c r="D19" s="509">
        <v>23834.539999999997</v>
      </c>
      <c r="E19" s="509">
        <v>5829.4500000000007</v>
      </c>
      <c r="F19" s="506">
        <v>8166.2000000000007</v>
      </c>
      <c r="G19" s="506">
        <v>3117.65</v>
      </c>
      <c r="H19" s="509">
        <v>966.37000000000012</v>
      </c>
      <c r="I19" s="509">
        <v>6034.73</v>
      </c>
      <c r="J19" s="506">
        <v>476.69000000000005</v>
      </c>
      <c r="K19" s="506">
        <v>582.95999999999992</v>
      </c>
      <c r="L19" s="506">
        <v>2449.8599999999997</v>
      </c>
      <c r="M19" s="506">
        <v>1558.8500000000001</v>
      </c>
      <c r="N19" s="506">
        <v>966.37000000000012</v>
      </c>
      <c r="O19" s="509"/>
    </row>
    <row r="20" spans="1:15">
      <c r="A20" s="509">
        <v>14</v>
      </c>
      <c r="B20" s="516" t="s">
        <v>708</v>
      </c>
      <c r="C20" s="516">
        <v>9741.56</v>
      </c>
      <c r="D20" s="509">
        <v>5666.17</v>
      </c>
      <c r="E20" s="509">
        <v>638.05999999999995</v>
      </c>
      <c r="F20" s="506">
        <v>1772.5600000000002</v>
      </c>
      <c r="G20" s="506">
        <v>1664.77</v>
      </c>
      <c r="H20" s="509">
        <v>0</v>
      </c>
      <c r="I20" s="509">
        <v>1541.31</v>
      </c>
      <c r="J20" s="506">
        <v>113.35000000000001</v>
      </c>
      <c r="K20" s="506">
        <v>63.8</v>
      </c>
      <c r="L20" s="506">
        <v>531.77</v>
      </c>
      <c r="M20" s="506">
        <v>832.39</v>
      </c>
      <c r="N20" s="506">
        <v>0</v>
      </c>
      <c r="O20" s="509"/>
    </row>
    <row r="21" spans="1:15">
      <c r="A21" s="509">
        <v>15</v>
      </c>
      <c r="B21" s="516" t="s">
        <v>709</v>
      </c>
      <c r="C21" s="516">
        <v>52502.520000000004</v>
      </c>
      <c r="D21" s="509">
        <v>28680.87</v>
      </c>
      <c r="E21" s="509">
        <v>1798.4899999999996</v>
      </c>
      <c r="F21" s="506">
        <v>18389.670000000002</v>
      </c>
      <c r="G21" s="506">
        <v>3055.83</v>
      </c>
      <c r="H21" s="509">
        <v>577.66000000000008</v>
      </c>
      <c r="I21" s="509">
        <v>8376.02</v>
      </c>
      <c r="J21" s="506">
        <v>573.62</v>
      </c>
      <c r="K21" s="506">
        <v>179.84999999999997</v>
      </c>
      <c r="L21" s="506">
        <v>5516.94</v>
      </c>
      <c r="M21" s="506">
        <v>1527.9499999999998</v>
      </c>
      <c r="N21" s="506">
        <v>577.66000000000008</v>
      </c>
      <c r="O21" s="509"/>
    </row>
    <row r="22" spans="1:15">
      <c r="A22" s="509">
        <v>16</v>
      </c>
      <c r="B22" s="516" t="s">
        <v>710</v>
      </c>
      <c r="C22" s="516">
        <v>39754.450000000004</v>
      </c>
      <c r="D22" s="509">
        <v>39754.450000000004</v>
      </c>
      <c r="E22" s="509">
        <v>0</v>
      </c>
      <c r="F22" s="506">
        <v>0</v>
      </c>
      <c r="G22" s="506">
        <v>0</v>
      </c>
      <c r="H22" s="509">
        <v>0</v>
      </c>
      <c r="I22" s="509">
        <v>795.08</v>
      </c>
      <c r="J22" s="506">
        <v>795.08</v>
      </c>
      <c r="K22" s="506">
        <v>0</v>
      </c>
      <c r="L22" s="506">
        <v>0</v>
      </c>
      <c r="M22" s="506">
        <v>0</v>
      </c>
      <c r="N22" s="506">
        <v>0</v>
      </c>
      <c r="O22" s="509"/>
    </row>
    <row r="23" spans="1:15">
      <c r="A23" s="509">
        <v>17</v>
      </c>
      <c r="B23" s="516" t="s">
        <v>711</v>
      </c>
      <c r="C23" s="516">
        <v>0</v>
      </c>
      <c r="D23" s="509">
        <v>0</v>
      </c>
      <c r="E23" s="509">
        <v>0</v>
      </c>
      <c r="F23" s="506">
        <v>0</v>
      </c>
      <c r="G23" s="506">
        <v>0</v>
      </c>
      <c r="H23" s="509">
        <v>0</v>
      </c>
      <c r="I23" s="509">
        <v>0</v>
      </c>
      <c r="J23" s="506">
        <v>0</v>
      </c>
      <c r="K23" s="506">
        <v>0</v>
      </c>
      <c r="L23" s="506">
        <v>0</v>
      </c>
      <c r="M23" s="506">
        <v>0</v>
      </c>
      <c r="N23" s="506">
        <v>0</v>
      </c>
      <c r="O23" s="509"/>
    </row>
    <row r="24" spans="1:15">
      <c r="A24" s="509">
        <v>18</v>
      </c>
      <c r="B24" s="516" t="s">
        <v>712</v>
      </c>
      <c r="C24" s="516">
        <v>3955.79</v>
      </c>
      <c r="D24" s="509">
        <v>2107.85</v>
      </c>
      <c r="E24" s="509">
        <v>451.05</v>
      </c>
      <c r="F24" s="506">
        <v>1147.46</v>
      </c>
      <c r="G24" s="506">
        <v>0</v>
      </c>
      <c r="H24" s="509">
        <v>249.43</v>
      </c>
      <c r="I24" s="509">
        <v>680.94</v>
      </c>
      <c r="J24" s="506">
        <v>42.160000000000004</v>
      </c>
      <c r="K24" s="506">
        <v>45.11</v>
      </c>
      <c r="L24" s="506">
        <v>344.24</v>
      </c>
      <c r="M24" s="506">
        <v>0</v>
      </c>
      <c r="N24" s="506">
        <v>249.43</v>
      </c>
      <c r="O24" s="509"/>
    </row>
    <row r="25" spans="1:15">
      <c r="A25" s="509">
        <v>19</v>
      </c>
      <c r="B25" s="516" t="s">
        <v>713</v>
      </c>
      <c r="C25" s="516">
        <v>15690.94</v>
      </c>
      <c r="D25" s="509">
        <v>15069.34</v>
      </c>
      <c r="E25" s="509">
        <v>0</v>
      </c>
      <c r="F25" s="506">
        <v>290.5</v>
      </c>
      <c r="G25" s="506">
        <v>331.1</v>
      </c>
      <c r="H25" s="509">
        <v>0</v>
      </c>
      <c r="I25" s="509">
        <v>554.09000000000015</v>
      </c>
      <c r="J25" s="506">
        <v>301.39000000000004</v>
      </c>
      <c r="K25" s="506">
        <v>0</v>
      </c>
      <c r="L25" s="506">
        <v>87.15</v>
      </c>
      <c r="M25" s="506">
        <v>165.55</v>
      </c>
      <c r="N25" s="506">
        <v>0</v>
      </c>
      <c r="O25" s="509"/>
    </row>
    <row r="26" spans="1:15">
      <c r="A26" s="509">
        <v>20</v>
      </c>
      <c r="B26" s="516" t="s">
        <v>714</v>
      </c>
      <c r="C26" s="516">
        <v>34919.880000000005</v>
      </c>
      <c r="D26" s="509">
        <v>29365.53</v>
      </c>
      <c r="E26" s="509">
        <v>2396.58</v>
      </c>
      <c r="F26" s="506">
        <v>1828.6499999999999</v>
      </c>
      <c r="G26" s="506">
        <v>1329.12</v>
      </c>
      <c r="H26" s="509">
        <v>0</v>
      </c>
      <c r="I26" s="509">
        <v>2040.16</v>
      </c>
      <c r="J26" s="506">
        <v>587.30999999999995</v>
      </c>
      <c r="K26" s="506">
        <v>239.67000000000004</v>
      </c>
      <c r="L26" s="506">
        <v>548.61</v>
      </c>
      <c r="M26" s="506">
        <v>664.56999999999994</v>
      </c>
      <c r="N26" s="506">
        <v>0</v>
      </c>
      <c r="O26" s="509"/>
    </row>
    <row r="27" spans="1:15">
      <c r="A27" s="509">
        <v>21</v>
      </c>
      <c r="B27" s="516" t="s">
        <v>715</v>
      </c>
      <c r="C27" s="516">
        <v>10838.32</v>
      </c>
      <c r="D27" s="509">
        <v>8609.02</v>
      </c>
      <c r="E27" s="509">
        <v>1726.7399999999998</v>
      </c>
      <c r="F27" s="506">
        <v>315.48999999999995</v>
      </c>
      <c r="G27" s="506">
        <v>187.07</v>
      </c>
      <c r="H27" s="509">
        <v>0</v>
      </c>
      <c r="I27" s="509">
        <v>533.04999999999995</v>
      </c>
      <c r="J27" s="506">
        <v>172.18</v>
      </c>
      <c r="K27" s="506">
        <v>172.68</v>
      </c>
      <c r="L27" s="506">
        <v>94.649999999999991</v>
      </c>
      <c r="M27" s="506">
        <v>93.54</v>
      </c>
      <c r="N27" s="506">
        <v>0</v>
      </c>
      <c r="O27" s="509"/>
    </row>
    <row r="28" spans="1:15">
      <c r="A28" s="509">
        <v>22</v>
      </c>
      <c r="B28" s="516" t="s">
        <v>716</v>
      </c>
      <c r="C28" s="516">
        <v>2107290.8200000008</v>
      </c>
      <c r="D28" s="509">
        <v>2042087.1900000011</v>
      </c>
      <c r="E28" s="509">
        <v>4318.67</v>
      </c>
      <c r="F28" s="506">
        <v>49314.299999999996</v>
      </c>
      <c r="G28" s="506">
        <v>11470.400000000001</v>
      </c>
      <c r="H28" s="509">
        <v>100.26</v>
      </c>
      <c r="I28" s="509">
        <v>61903.480000000061</v>
      </c>
      <c r="J28" s="506">
        <v>40841.860000000052</v>
      </c>
      <c r="K28" s="506">
        <v>431.87</v>
      </c>
      <c r="L28" s="506">
        <v>14794.289999999999</v>
      </c>
      <c r="M28" s="506">
        <v>5735.2000000000007</v>
      </c>
      <c r="N28" s="506">
        <v>100.26</v>
      </c>
      <c r="O28" s="509"/>
    </row>
    <row r="29" spans="1:15">
      <c r="A29" s="509">
        <v>23</v>
      </c>
      <c r="B29" s="516" t="s">
        <v>717</v>
      </c>
      <c r="C29" s="516">
        <v>421763.64</v>
      </c>
      <c r="D29" s="509">
        <v>308860.96999999997</v>
      </c>
      <c r="E29" s="509">
        <v>6133.4299999999994</v>
      </c>
      <c r="F29" s="506">
        <v>48896.960000000006</v>
      </c>
      <c r="G29" s="506">
        <v>46758.28</v>
      </c>
      <c r="H29" s="509">
        <v>11113.999999999998</v>
      </c>
      <c r="I29" s="509">
        <v>55952.849999999991</v>
      </c>
      <c r="J29" s="506">
        <v>6177.2499999999982</v>
      </c>
      <c r="K29" s="506">
        <v>613.36</v>
      </c>
      <c r="L29" s="506">
        <v>14669.08</v>
      </c>
      <c r="M29" s="506">
        <v>23379.159999999996</v>
      </c>
      <c r="N29" s="506">
        <v>11113.999999999998</v>
      </c>
      <c r="O29" s="509"/>
    </row>
    <row r="30" spans="1:15">
      <c r="A30" s="509">
        <v>24</v>
      </c>
      <c r="B30" s="516" t="s">
        <v>718</v>
      </c>
      <c r="C30" s="516">
        <v>972390.07000000007</v>
      </c>
      <c r="D30" s="509">
        <v>5408.72</v>
      </c>
      <c r="E30" s="509">
        <v>1580.34</v>
      </c>
      <c r="F30" s="506">
        <v>964179.19</v>
      </c>
      <c r="G30" s="506">
        <v>233.3</v>
      </c>
      <c r="H30" s="509">
        <v>988.52</v>
      </c>
      <c r="I30" s="509">
        <v>290625.16999999993</v>
      </c>
      <c r="J30" s="506">
        <v>108.18999999999998</v>
      </c>
      <c r="K30" s="506">
        <v>158.04</v>
      </c>
      <c r="L30" s="506">
        <v>289253.75999999995</v>
      </c>
      <c r="M30" s="506">
        <v>116.66</v>
      </c>
      <c r="N30" s="506">
        <v>988.52</v>
      </c>
      <c r="O30" s="509"/>
    </row>
    <row r="31" spans="1:15">
      <c r="A31" s="509">
        <v>25</v>
      </c>
      <c r="B31" s="516" t="s">
        <v>719</v>
      </c>
      <c r="C31" s="516">
        <v>1648010.62</v>
      </c>
      <c r="D31" s="509">
        <v>1385584.6700000002</v>
      </c>
      <c r="E31" s="509">
        <v>24717.179999999997</v>
      </c>
      <c r="F31" s="506">
        <v>97230.689999999988</v>
      </c>
      <c r="G31" s="506">
        <v>139139.72999999998</v>
      </c>
      <c r="H31" s="509">
        <v>1338.35</v>
      </c>
      <c r="I31" s="509">
        <v>130260.78000000001</v>
      </c>
      <c r="J31" s="506">
        <v>27711.41</v>
      </c>
      <c r="K31" s="506">
        <v>2471.7199999999998</v>
      </c>
      <c r="L31" s="506">
        <v>29169.42</v>
      </c>
      <c r="M31" s="506">
        <v>69569.88</v>
      </c>
      <c r="N31" s="506">
        <v>1338.35</v>
      </c>
      <c r="O31" s="509"/>
    </row>
    <row r="32" spans="1:15">
      <c r="A32" s="509">
        <v>26</v>
      </c>
      <c r="B32" s="516" t="s">
        <v>821</v>
      </c>
      <c r="C32" s="516">
        <v>0</v>
      </c>
      <c r="D32" s="509">
        <v>0</v>
      </c>
      <c r="E32" s="509">
        <v>0</v>
      </c>
      <c r="F32" s="506">
        <v>0</v>
      </c>
      <c r="G32" s="506">
        <v>0</v>
      </c>
      <c r="H32" s="509">
        <v>0</v>
      </c>
      <c r="I32" s="509">
        <v>0</v>
      </c>
      <c r="J32" s="506">
        <v>0</v>
      </c>
      <c r="K32" s="506">
        <v>0</v>
      </c>
      <c r="L32" s="506">
        <v>0</v>
      </c>
      <c r="M32" s="506">
        <v>0</v>
      </c>
      <c r="N32" s="506">
        <v>0</v>
      </c>
      <c r="O32" s="509"/>
    </row>
    <row r="33" spans="1:15">
      <c r="A33" s="509">
        <v>27</v>
      </c>
      <c r="B33" s="544" t="s">
        <v>68</v>
      </c>
      <c r="C33" s="544">
        <v>12407773.690000001</v>
      </c>
      <c r="D33" s="509">
        <v>9292976.6600000001</v>
      </c>
      <c r="E33" s="509">
        <v>77931.169999999984</v>
      </c>
      <c r="F33" s="506">
        <v>2794829.52</v>
      </c>
      <c r="G33" s="506">
        <v>219184.91999999998</v>
      </c>
      <c r="H33" s="509">
        <v>22851.42</v>
      </c>
      <c r="I33" s="509">
        <v>1164546.0000000002</v>
      </c>
      <c r="J33" s="506">
        <v>185859.48</v>
      </c>
      <c r="K33" s="506">
        <v>7793.2799999999988</v>
      </c>
      <c r="L33" s="506">
        <v>838449.15</v>
      </c>
      <c r="M33" s="506">
        <v>109592.67000000001</v>
      </c>
      <c r="N33" s="506">
        <v>22851.42</v>
      </c>
      <c r="O33" s="509">
        <v>206445.44</v>
      </c>
    </row>
    <row r="35" spans="1:15">
      <c r="B35" s="517"/>
      <c r="C35" s="517"/>
    </row>
    <row r="41" spans="1:15">
      <c r="A41" s="513"/>
      <c r="B41" s="513"/>
      <c r="C41" s="513"/>
    </row>
    <row r="42" spans="1:15">
      <c r="A42" s="513"/>
      <c r="B42" s="513"/>
      <c r="C42" s="513"/>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topLeftCell="H1" zoomScale="85" zoomScaleNormal="85" workbookViewId="0">
      <selection activeCell="K8" activeCellId="1" sqref="C8 K8"/>
    </sheetView>
  </sheetViews>
  <sheetFormatPr defaultColWidth="8.7109375" defaultRowHeight="12"/>
  <cols>
    <col min="1" max="1" width="11.7109375" style="545" bestFit="1" customWidth="1"/>
    <col min="2" max="2" width="80.28515625" style="545" customWidth="1"/>
    <col min="3" max="11" width="28.28515625" style="545" customWidth="1"/>
    <col min="12" max="16384" width="8.7109375" style="545"/>
  </cols>
  <sheetData>
    <row r="1" spans="1:11" s="495" customFormat="1" ht="12.75">
      <c r="A1" s="494" t="s">
        <v>188</v>
      </c>
    </row>
    <row r="2" spans="1:11" s="495" customFormat="1" ht="12.75">
      <c r="A2" s="494" t="s">
        <v>189</v>
      </c>
    </row>
    <row r="3" spans="1:11" s="495" customFormat="1" ht="12.75">
      <c r="A3" s="496" t="s">
        <v>822</v>
      </c>
      <c r="B3" s="497">
        <f>'1. key ratios'!B2</f>
        <v>44377</v>
      </c>
    </row>
    <row r="4" spans="1:11">
      <c r="C4" s="546" t="s">
        <v>672</v>
      </c>
      <c r="D4" s="546" t="s">
        <v>673</v>
      </c>
      <c r="E4" s="546" t="s">
        <v>674</v>
      </c>
      <c r="F4" s="546" t="s">
        <v>675</v>
      </c>
      <c r="G4" s="546" t="s">
        <v>676</v>
      </c>
      <c r="H4" s="546" t="s">
        <v>677</v>
      </c>
      <c r="I4" s="546" t="s">
        <v>678</v>
      </c>
      <c r="J4" s="546" t="s">
        <v>679</v>
      </c>
      <c r="K4" s="546" t="s">
        <v>680</v>
      </c>
    </row>
    <row r="5" spans="1:11" ht="103.9" customHeight="1">
      <c r="A5" s="749" t="s">
        <v>823</v>
      </c>
      <c r="B5" s="750"/>
      <c r="C5" s="498" t="s">
        <v>824</v>
      </c>
      <c r="D5" s="498" t="s">
        <v>810</v>
      </c>
      <c r="E5" s="498" t="s">
        <v>811</v>
      </c>
      <c r="F5" s="498" t="s">
        <v>825</v>
      </c>
      <c r="G5" s="498" t="s">
        <v>826</v>
      </c>
      <c r="H5" s="498" t="s">
        <v>827</v>
      </c>
      <c r="I5" s="498" t="s">
        <v>828</v>
      </c>
      <c r="J5" s="498" t="s">
        <v>829</v>
      </c>
      <c r="K5" s="498" t="s">
        <v>830</v>
      </c>
    </row>
    <row r="6" spans="1:11" ht="12.75">
      <c r="A6" s="509">
        <v>1</v>
      </c>
      <c r="B6" s="509" t="s">
        <v>831</v>
      </c>
      <c r="C6" s="627"/>
      <c r="D6" s="627"/>
      <c r="E6" s="627"/>
      <c r="F6" s="627"/>
      <c r="G6" s="627">
        <v>8973795.9699999988</v>
      </c>
      <c r="H6" s="627"/>
      <c r="I6" s="627">
        <v>41784.949999999997</v>
      </c>
      <c r="J6" s="627"/>
      <c r="K6" s="627">
        <v>3392192.7700000033</v>
      </c>
    </row>
    <row r="7" spans="1:11" ht="12.75">
      <c r="A7" s="509">
        <v>2</v>
      </c>
      <c r="B7" s="509" t="s">
        <v>832</v>
      </c>
      <c r="C7" s="627"/>
      <c r="D7" s="627"/>
      <c r="E7" s="627"/>
      <c r="F7" s="627"/>
      <c r="G7" s="627"/>
      <c r="H7" s="627"/>
      <c r="I7" s="627"/>
      <c r="J7" s="627"/>
      <c r="K7" s="627">
        <v>5000000</v>
      </c>
    </row>
    <row r="8" spans="1:11" ht="12.75">
      <c r="A8" s="509">
        <v>3</v>
      </c>
      <c r="B8" s="509" t="s">
        <v>782</v>
      </c>
      <c r="C8" s="627">
        <v>156603</v>
      </c>
      <c r="D8" s="627"/>
      <c r="E8" s="627"/>
      <c r="F8" s="627"/>
      <c r="G8" s="627"/>
      <c r="H8" s="627"/>
      <c r="I8" s="627"/>
      <c r="J8" s="627"/>
      <c r="K8" s="627">
        <v>83651.98000000001</v>
      </c>
    </row>
    <row r="9" spans="1:11" ht="12.75">
      <c r="A9" s="509">
        <v>4</v>
      </c>
      <c r="B9" s="532" t="s">
        <v>833</v>
      </c>
      <c r="C9" s="627"/>
      <c r="D9" s="627"/>
      <c r="E9" s="627"/>
      <c r="F9" s="627"/>
      <c r="G9" s="627">
        <v>2744383.51</v>
      </c>
      <c r="H9" s="627"/>
      <c r="I9" s="627"/>
      <c r="J9" s="627"/>
      <c r="K9" s="627">
        <v>292482.16000000015</v>
      </c>
    </row>
    <row r="10" spans="1:11" ht="12.75">
      <c r="A10" s="509">
        <v>5</v>
      </c>
      <c r="B10" s="532" t="s">
        <v>834</v>
      </c>
      <c r="C10" s="627"/>
      <c r="D10" s="627"/>
      <c r="E10" s="627"/>
      <c r="F10" s="627"/>
      <c r="G10" s="627"/>
      <c r="H10" s="627"/>
      <c r="I10" s="627"/>
      <c r="J10" s="627"/>
      <c r="K10" s="627"/>
    </row>
    <row r="11" spans="1:11" ht="12.75">
      <c r="A11" s="509">
        <v>6</v>
      </c>
      <c r="B11" s="532" t="s">
        <v>835</v>
      </c>
      <c r="C11" s="627"/>
      <c r="D11" s="627"/>
      <c r="E11" s="627"/>
      <c r="F11" s="627"/>
      <c r="G11" s="627"/>
      <c r="H11" s="627"/>
      <c r="I11" s="627"/>
      <c r="J11" s="627"/>
      <c r="K11" s="627"/>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D215"/>
  <sheetViews>
    <sheetView topLeftCell="B108" zoomScale="85" zoomScaleNormal="85" workbookViewId="0">
      <selection activeCell="B215" sqref="B215:C215"/>
    </sheetView>
  </sheetViews>
  <sheetFormatPr defaultColWidth="43.5703125" defaultRowHeight="11.25"/>
  <cols>
    <col min="1" max="1" width="5.28515625" style="210" customWidth="1"/>
    <col min="2" max="2" width="66.28515625" style="211" customWidth="1"/>
    <col min="3" max="3" width="131.42578125" style="212" customWidth="1"/>
    <col min="4" max="5" width="10.28515625" style="203" customWidth="1"/>
    <col min="6" max="16384" width="43.5703125" style="203"/>
  </cols>
  <sheetData>
    <row r="1" spans="1:3" ht="12.75" thickTop="1" thickBot="1">
      <c r="A1" s="757" t="s">
        <v>325</v>
      </c>
      <c r="B1" s="758"/>
      <c r="C1" s="759"/>
    </row>
    <row r="2" spans="1:3" ht="26.25" customHeight="1">
      <c r="A2" s="547"/>
      <c r="B2" s="760" t="s">
        <v>326</v>
      </c>
      <c r="C2" s="760"/>
    </row>
    <row r="3" spans="1:3" s="208" customFormat="1" ht="11.25" customHeight="1">
      <c r="A3" s="207"/>
      <c r="B3" s="760" t="s">
        <v>418</v>
      </c>
      <c r="C3" s="760"/>
    </row>
    <row r="4" spans="1:3" ht="12" customHeight="1" thickBot="1">
      <c r="A4" s="761" t="s">
        <v>422</v>
      </c>
      <c r="B4" s="762"/>
      <c r="C4" s="763"/>
    </row>
    <row r="5" spans="1:3" ht="12" thickTop="1">
      <c r="A5" s="204"/>
      <c r="B5" s="764" t="s">
        <v>327</v>
      </c>
      <c r="C5" s="765"/>
    </row>
    <row r="6" spans="1:3">
      <c r="A6" s="547"/>
      <c r="B6" s="751" t="s">
        <v>419</v>
      </c>
      <c r="C6" s="752"/>
    </row>
    <row r="7" spans="1:3">
      <c r="A7" s="547"/>
      <c r="B7" s="751" t="s">
        <v>328</v>
      </c>
      <c r="C7" s="752"/>
    </row>
    <row r="8" spans="1:3">
      <c r="A8" s="547"/>
      <c r="B8" s="751" t="s">
        <v>420</v>
      </c>
      <c r="C8" s="752"/>
    </row>
    <row r="9" spans="1:3">
      <c r="A9" s="547"/>
      <c r="B9" s="753" t="s">
        <v>421</v>
      </c>
      <c r="C9" s="754"/>
    </row>
    <row r="10" spans="1:3">
      <c r="A10" s="547"/>
      <c r="B10" s="755" t="s">
        <v>329</v>
      </c>
      <c r="C10" s="756" t="s">
        <v>329</v>
      </c>
    </row>
    <row r="11" spans="1:3">
      <c r="A11" s="547"/>
      <c r="B11" s="755" t="s">
        <v>330</v>
      </c>
      <c r="C11" s="756" t="s">
        <v>330</v>
      </c>
    </row>
    <row r="12" spans="1:3">
      <c r="A12" s="547"/>
      <c r="B12" s="755" t="s">
        <v>331</v>
      </c>
      <c r="C12" s="756" t="s">
        <v>331</v>
      </c>
    </row>
    <row r="13" spans="1:3">
      <c r="A13" s="547"/>
      <c r="B13" s="755" t="s">
        <v>332</v>
      </c>
      <c r="C13" s="756" t="s">
        <v>332</v>
      </c>
    </row>
    <row r="14" spans="1:3">
      <c r="A14" s="547"/>
      <c r="B14" s="755" t="s">
        <v>333</v>
      </c>
      <c r="C14" s="756" t="s">
        <v>333</v>
      </c>
    </row>
    <row r="15" spans="1:3" ht="21.75" customHeight="1">
      <c r="A15" s="547"/>
      <c r="B15" s="755" t="s">
        <v>334</v>
      </c>
      <c r="C15" s="756" t="s">
        <v>334</v>
      </c>
    </row>
    <row r="16" spans="1:3">
      <c r="A16" s="547"/>
      <c r="B16" s="755" t="s">
        <v>335</v>
      </c>
      <c r="C16" s="756" t="s">
        <v>336</v>
      </c>
    </row>
    <row r="17" spans="1:3">
      <c r="A17" s="547"/>
      <c r="B17" s="755" t="s">
        <v>337</v>
      </c>
      <c r="C17" s="756" t="s">
        <v>338</v>
      </c>
    </row>
    <row r="18" spans="1:3">
      <c r="A18" s="547"/>
      <c r="B18" s="755" t="s">
        <v>339</v>
      </c>
      <c r="C18" s="756" t="s">
        <v>340</v>
      </c>
    </row>
    <row r="19" spans="1:3">
      <c r="A19" s="547"/>
      <c r="B19" s="755" t="s">
        <v>341</v>
      </c>
      <c r="C19" s="756" t="s">
        <v>341</v>
      </c>
    </row>
    <row r="20" spans="1:3">
      <c r="A20" s="547"/>
      <c r="B20" s="755" t="s">
        <v>342</v>
      </c>
      <c r="C20" s="756" t="s">
        <v>342</v>
      </c>
    </row>
    <row r="21" spans="1:3">
      <c r="A21" s="547"/>
      <c r="B21" s="755" t="s">
        <v>343</v>
      </c>
      <c r="C21" s="756" t="s">
        <v>343</v>
      </c>
    </row>
    <row r="22" spans="1:3" ht="23.25" customHeight="1">
      <c r="A22" s="547"/>
      <c r="B22" s="755" t="s">
        <v>344</v>
      </c>
      <c r="C22" s="756" t="s">
        <v>345</v>
      </c>
    </row>
    <row r="23" spans="1:3">
      <c r="A23" s="547"/>
      <c r="B23" s="755" t="s">
        <v>346</v>
      </c>
      <c r="C23" s="756" t="s">
        <v>346</v>
      </c>
    </row>
    <row r="24" spans="1:3">
      <c r="A24" s="547"/>
      <c r="B24" s="755" t="s">
        <v>347</v>
      </c>
      <c r="C24" s="756" t="s">
        <v>348</v>
      </c>
    </row>
    <row r="25" spans="1:3" ht="12" thickBot="1">
      <c r="A25" s="205"/>
      <c r="B25" s="768" t="s">
        <v>349</v>
      </c>
      <c r="C25" s="769"/>
    </row>
    <row r="26" spans="1:3" ht="12.75" thickTop="1" thickBot="1">
      <c r="A26" s="761" t="s">
        <v>432</v>
      </c>
      <c r="B26" s="762"/>
      <c r="C26" s="763"/>
    </row>
    <row r="27" spans="1:3" ht="12.75" thickTop="1" thickBot="1">
      <c r="A27" s="206"/>
      <c r="B27" s="770" t="s">
        <v>350</v>
      </c>
      <c r="C27" s="771"/>
    </row>
    <row r="28" spans="1:3" ht="12.75" thickTop="1" thickBot="1">
      <c r="A28" s="761" t="s">
        <v>423</v>
      </c>
      <c r="B28" s="762"/>
      <c r="C28" s="763"/>
    </row>
    <row r="29" spans="1:3" ht="12" thickTop="1">
      <c r="A29" s="204"/>
      <c r="B29" s="772" t="s">
        <v>351</v>
      </c>
      <c r="C29" s="773" t="s">
        <v>352</v>
      </c>
    </row>
    <row r="30" spans="1:3">
      <c r="A30" s="547"/>
      <c r="B30" s="766" t="s">
        <v>353</v>
      </c>
      <c r="C30" s="767" t="s">
        <v>354</v>
      </c>
    </row>
    <row r="31" spans="1:3">
      <c r="A31" s="547"/>
      <c r="B31" s="766" t="s">
        <v>355</v>
      </c>
      <c r="C31" s="767" t="s">
        <v>356</v>
      </c>
    </row>
    <row r="32" spans="1:3">
      <c r="A32" s="547"/>
      <c r="B32" s="766" t="s">
        <v>357</v>
      </c>
      <c r="C32" s="767" t="s">
        <v>358</v>
      </c>
    </row>
    <row r="33" spans="1:3">
      <c r="A33" s="547"/>
      <c r="B33" s="766" t="s">
        <v>359</v>
      </c>
      <c r="C33" s="767" t="s">
        <v>360</v>
      </c>
    </row>
    <row r="34" spans="1:3">
      <c r="A34" s="547"/>
      <c r="B34" s="766" t="s">
        <v>361</v>
      </c>
      <c r="C34" s="767" t="s">
        <v>362</v>
      </c>
    </row>
    <row r="35" spans="1:3" ht="23.25" customHeight="1">
      <c r="A35" s="547"/>
      <c r="B35" s="766" t="s">
        <v>363</v>
      </c>
      <c r="C35" s="767" t="s">
        <v>364</v>
      </c>
    </row>
    <row r="36" spans="1:3" ht="24" customHeight="1">
      <c r="A36" s="547"/>
      <c r="B36" s="766" t="s">
        <v>365</v>
      </c>
      <c r="C36" s="767" t="s">
        <v>366</v>
      </c>
    </row>
    <row r="37" spans="1:3" ht="24.75" customHeight="1">
      <c r="A37" s="547"/>
      <c r="B37" s="766" t="s">
        <v>367</v>
      </c>
      <c r="C37" s="767" t="s">
        <v>368</v>
      </c>
    </row>
    <row r="38" spans="1:3" ht="23.25" customHeight="1">
      <c r="A38" s="547"/>
      <c r="B38" s="766" t="s">
        <v>424</v>
      </c>
      <c r="C38" s="767" t="s">
        <v>369</v>
      </c>
    </row>
    <row r="39" spans="1:3" ht="39.75" customHeight="1">
      <c r="A39" s="547"/>
      <c r="B39" s="755" t="s">
        <v>439</v>
      </c>
      <c r="C39" s="756" t="s">
        <v>370</v>
      </c>
    </row>
    <row r="40" spans="1:3" ht="12" customHeight="1">
      <c r="A40" s="547"/>
      <c r="B40" s="766" t="s">
        <v>371</v>
      </c>
      <c r="C40" s="767" t="s">
        <v>372</v>
      </c>
    </row>
    <row r="41" spans="1:3" ht="27" customHeight="1" thickBot="1">
      <c r="A41" s="205"/>
      <c r="B41" s="776" t="s">
        <v>373</v>
      </c>
      <c r="C41" s="777" t="s">
        <v>374</v>
      </c>
    </row>
    <row r="42" spans="1:3" ht="12.75" thickTop="1" thickBot="1">
      <c r="A42" s="761" t="s">
        <v>425</v>
      </c>
      <c r="B42" s="762"/>
      <c r="C42" s="763"/>
    </row>
    <row r="43" spans="1:3" ht="12" thickTop="1">
      <c r="A43" s="204"/>
      <c r="B43" s="764" t="s">
        <v>462</v>
      </c>
      <c r="C43" s="765" t="s">
        <v>375</v>
      </c>
    </row>
    <row r="44" spans="1:3">
      <c r="A44" s="547"/>
      <c r="B44" s="751" t="s">
        <v>461</v>
      </c>
      <c r="C44" s="752"/>
    </row>
    <row r="45" spans="1:3" ht="23.25" customHeight="1" thickBot="1">
      <c r="A45" s="205"/>
      <c r="B45" s="774" t="s">
        <v>376</v>
      </c>
      <c r="C45" s="775" t="s">
        <v>377</v>
      </c>
    </row>
    <row r="46" spans="1:3" ht="11.25" customHeight="1" thickTop="1" thickBot="1">
      <c r="A46" s="761" t="s">
        <v>426</v>
      </c>
      <c r="B46" s="762"/>
      <c r="C46" s="763"/>
    </row>
    <row r="47" spans="1:3" ht="26.25" customHeight="1" thickTop="1">
      <c r="A47" s="547"/>
      <c r="B47" s="751" t="s">
        <v>427</v>
      </c>
      <c r="C47" s="752"/>
    </row>
    <row r="48" spans="1:3" ht="12" thickBot="1">
      <c r="A48" s="761" t="s">
        <v>428</v>
      </c>
      <c r="B48" s="762"/>
      <c r="C48" s="763"/>
    </row>
    <row r="49" spans="1:3" ht="12" thickTop="1">
      <c r="A49" s="204"/>
      <c r="B49" s="764" t="s">
        <v>378</v>
      </c>
      <c r="C49" s="765" t="s">
        <v>378</v>
      </c>
    </row>
    <row r="50" spans="1:3" ht="11.25" customHeight="1">
      <c r="A50" s="547"/>
      <c r="B50" s="751" t="s">
        <v>379</v>
      </c>
      <c r="C50" s="752" t="s">
        <v>379</v>
      </c>
    </row>
    <row r="51" spans="1:3">
      <c r="A51" s="547"/>
      <c r="B51" s="751" t="s">
        <v>380</v>
      </c>
      <c r="C51" s="752" t="s">
        <v>380</v>
      </c>
    </row>
    <row r="52" spans="1:3" ht="11.25" customHeight="1">
      <c r="A52" s="547"/>
      <c r="B52" s="751" t="s">
        <v>489</v>
      </c>
      <c r="C52" s="752" t="s">
        <v>381</v>
      </c>
    </row>
    <row r="53" spans="1:3" ht="33.6" customHeight="1">
      <c r="A53" s="547"/>
      <c r="B53" s="751" t="s">
        <v>382</v>
      </c>
      <c r="C53" s="752" t="s">
        <v>382</v>
      </c>
    </row>
    <row r="54" spans="1:3" ht="11.25" customHeight="1">
      <c r="A54" s="547"/>
      <c r="B54" s="751" t="s">
        <v>482</v>
      </c>
      <c r="C54" s="752" t="s">
        <v>383</v>
      </c>
    </row>
    <row r="55" spans="1:3" ht="11.25" customHeight="1" thickBot="1">
      <c r="A55" s="761" t="s">
        <v>429</v>
      </c>
      <c r="B55" s="762"/>
      <c r="C55" s="763"/>
    </row>
    <row r="56" spans="1:3" ht="12" thickTop="1">
      <c r="A56" s="204"/>
      <c r="B56" s="764" t="s">
        <v>378</v>
      </c>
      <c r="C56" s="765" t="s">
        <v>378</v>
      </c>
    </row>
    <row r="57" spans="1:3">
      <c r="A57" s="547"/>
      <c r="B57" s="751" t="s">
        <v>384</v>
      </c>
      <c r="C57" s="752" t="s">
        <v>384</v>
      </c>
    </row>
    <row r="58" spans="1:3">
      <c r="A58" s="547"/>
      <c r="B58" s="751" t="s">
        <v>435</v>
      </c>
      <c r="C58" s="752" t="s">
        <v>385</v>
      </c>
    </row>
    <row r="59" spans="1:3">
      <c r="A59" s="547"/>
      <c r="B59" s="751" t="s">
        <v>386</v>
      </c>
      <c r="C59" s="752" t="s">
        <v>386</v>
      </c>
    </row>
    <row r="60" spans="1:3">
      <c r="A60" s="547"/>
      <c r="B60" s="751" t="s">
        <v>387</v>
      </c>
      <c r="C60" s="752" t="s">
        <v>387</v>
      </c>
    </row>
    <row r="61" spans="1:3">
      <c r="A61" s="547"/>
      <c r="B61" s="751" t="s">
        <v>388</v>
      </c>
      <c r="C61" s="752" t="s">
        <v>388</v>
      </c>
    </row>
    <row r="62" spans="1:3">
      <c r="A62" s="547"/>
      <c r="B62" s="751" t="s">
        <v>436</v>
      </c>
      <c r="C62" s="752" t="s">
        <v>389</v>
      </c>
    </row>
    <row r="63" spans="1:3">
      <c r="A63" s="547"/>
      <c r="B63" s="751" t="s">
        <v>390</v>
      </c>
      <c r="C63" s="752" t="s">
        <v>390</v>
      </c>
    </row>
    <row r="64" spans="1:3" ht="12" thickBot="1">
      <c r="A64" s="205"/>
      <c r="B64" s="774" t="s">
        <v>391</v>
      </c>
      <c r="C64" s="775" t="s">
        <v>391</v>
      </c>
    </row>
    <row r="65" spans="1:3" ht="11.25" customHeight="1" thickTop="1">
      <c r="A65" s="780" t="s">
        <v>430</v>
      </c>
      <c r="B65" s="781"/>
      <c r="C65" s="782"/>
    </row>
    <row r="66" spans="1:3" ht="12" thickBot="1">
      <c r="A66" s="205"/>
      <c r="B66" s="774" t="s">
        <v>392</v>
      </c>
      <c r="C66" s="775" t="s">
        <v>392</v>
      </c>
    </row>
    <row r="67" spans="1:3" ht="11.25" customHeight="1" thickTop="1" thickBot="1">
      <c r="A67" s="761" t="s">
        <v>431</v>
      </c>
      <c r="B67" s="762"/>
      <c r="C67" s="763"/>
    </row>
    <row r="68" spans="1:3" ht="12" thickTop="1">
      <c r="A68" s="204"/>
      <c r="B68" s="764" t="s">
        <v>393</v>
      </c>
      <c r="C68" s="765" t="s">
        <v>393</v>
      </c>
    </row>
    <row r="69" spans="1:3">
      <c r="A69" s="547"/>
      <c r="B69" s="751" t="s">
        <v>394</v>
      </c>
      <c r="C69" s="752" t="s">
        <v>394</v>
      </c>
    </row>
    <row r="70" spans="1:3">
      <c r="A70" s="547"/>
      <c r="B70" s="751" t="s">
        <v>395</v>
      </c>
      <c r="C70" s="752" t="s">
        <v>395</v>
      </c>
    </row>
    <row r="71" spans="1:3" ht="38.25" customHeight="1">
      <c r="A71" s="547"/>
      <c r="B71" s="778" t="s">
        <v>438</v>
      </c>
      <c r="C71" s="779" t="s">
        <v>396</v>
      </c>
    </row>
    <row r="72" spans="1:3" ht="33.75" customHeight="1">
      <c r="A72" s="547"/>
      <c r="B72" s="778" t="s">
        <v>441</v>
      </c>
      <c r="C72" s="779" t="s">
        <v>397</v>
      </c>
    </row>
    <row r="73" spans="1:3" ht="15.75" customHeight="1">
      <c r="A73" s="547"/>
      <c r="B73" s="778" t="s">
        <v>437</v>
      </c>
      <c r="C73" s="779" t="s">
        <v>398</v>
      </c>
    </row>
    <row r="74" spans="1:3">
      <c r="A74" s="547"/>
      <c r="B74" s="751" t="s">
        <v>399</v>
      </c>
      <c r="C74" s="752" t="s">
        <v>399</v>
      </c>
    </row>
    <row r="75" spans="1:3" ht="12" thickBot="1">
      <c r="A75" s="205"/>
      <c r="B75" s="774" t="s">
        <v>400</v>
      </c>
      <c r="C75" s="775" t="s">
        <v>400</v>
      </c>
    </row>
    <row r="76" spans="1:3" ht="12" thickTop="1">
      <c r="A76" s="780" t="s">
        <v>465</v>
      </c>
      <c r="B76" s="781"/>
      <c r="C76" s="782"/>
    </row>
    <row r="77" spans="1:3">
      <c r="A77" s="547"/>
      <c r="B77" s="751" t="s">
        <v>392</v>
      </c>
      <c r="C77" s="752"/>
    </row>
    <row r="78" spans="1:3">
      <c r="A78" s="547"/>
      <c r="B78" s="751" t="s">
        <v>463</v>
      </c>
      <c r="C78" s="752"/>
    </row>
    <row r="79" spans="1:3">
      <c r="A79" s="547"/>
      <c r="B79" s="751" t="s">
        <v>464</v>
      </c>
      <c r="C79" s="752"/>
    </row>
    <row r="80" spans="1:3">
      <c r="A80" s="780" t="s">
        <v>466</v>
      </c>
      <c r="B80" s="781"/>
      <c r="C80" s="782"/>
    </row>
    <row r="81" spans="1:3">
      <c r="A81" s="547"/>
      <c r="B81" s="751" t="s">
        <v>392</v>
      </c>
      <c r="C81" s="752"/>
    </row>
    <row r="82" spans="1:3">
      <c r="A82" s="547"/>
      <c r="B82" s="751" t="s">
        <v>467</v>
      </c>
      <c r="C82" s="752"/>
    </row>
    <row r="83" spans="1:3" ht="76.5" customHeight="1">
      <c r="A83" s="547"/>
      <c r="B83" s="751" t="s">
        <v>481</v>
      </c>
      <c r="C83" s="752"/>
    </row>
    <row r="84" spans="1:3" ht="53.25" customHeight="1">
      <c r="A84" s="547"/>
      <c r="B84" s="751" t="s">
        <v>480</v>
      </c>
      <c r="C84" s="752"/>
    </row>
    <row r="85" spans="1:3">
      <c r="A85" s="547"/>
      <c r="B85" s="751" t="s">
        <v>468</v>
      </c>
      <c r="C85" s="752"/>
    </row>
    <row r="86" spans="1:3">
      <c r="A86" s="547"/>
      <c r="B86" s="751" t="s">
        <v>469</v>
      </c>
      <c r="C86" s="752"/>
    </row>
    <row r="87" spans="1:3">
      <c r="A87" s="547"/>
      <c r="B87" s="751" t="s">
        <v>470</v>
      </c>
      <c r="C87" s="752"/>
    </row>
    <row r="88" spans="1:3">
      <c r="A88" s="780" t="s">
        <v>471</v>
      </c>
      <c r="B88" s="781"/>
      <c r="C88" s="782"/>
    </row>
    <row r="89" spans="1:3">
      <c r="A89" s="547"/>
      <c r="B89" s="751" t="s">
        <v>392</v>
      </c>
      <c r="C89" s="752"/>
    </row>
    <row r="90" spans="1:3">
      <c r="A90" s="547"/>
      <c r="B90" s="751" t="s">
        <v>473</v>
      </c>
      <c r="C90" s="752"/>
    </row>
    <row r="91" spans="1:3" ht="12" customHeight="1">
      <c r="A91" s="547"/>
      <c r="B91" s="751" t="s">
        <v>474</v>
      </c>
      <c r="C91" s="752"/>
    </row>
    <row r="92" spans="1:3">
      <c r="A92" s="547"/>
      <c r="B92" s="751" t="s">
        <v>475</v>
      </c>
      <c r="C92" s="752"/>
    </row>
    <row r="93" spans="1:3" ht="24.75" customHeight="1">
      <c r="A93" s="547"/>
      <c r="B93" s="783" t="s">
        <v>517</v>
      </c>
      <c r="C93" s="784"/>
    </row>
    <row r="94" spans="1:3" ht="24" customHeight="1">
      <c r="A94" s="547"/>
      <c r="B94" s="783" t="s">
        <v>518</v>
      </c>
      <c r="C94" s="784"/>
    </row>
    <row r="95" spans="1:3" ht="13.5" customHeight="1">
      <c r="A95" s="547"/>
      <c r="B95" s="766" t="s">
        <v>476</v>
      </c>
      <c r="C95" s="767"/>
    </row>
    <row r="96" spans="1:3" ht="11.25" customHeight="1" thickBot="1">
      <c r="A96" s="785" t="s">
        <v>513</v>
      </c>
      <c r="B96" s="786"/>
      <c r="C96" s="787"/>
    </row>
    <row r="97" spans="1:3" ht="12.75" thickTop="1" thickBot="1">
      <c r="A97" s="794" t="s">
        <v>401</v>
      </c>
      <c r="B97" s="794"/>
      <c r="C97" s="794"/>
    </row>
    <row r="98" spans="1:3">
      <c r="A98" s="319">
        <v>2</v>
      </c>
      <c r="B98" s="491" t="s">
        <v>493</v>
      </c>
      <c r="C98" s="491" t="s">
        <v>514</v>
      </c>
    </row>
    <row r="99" spans="1:3">
      <c r="A99" s="209">
        <v>3</v>
      </c>
      <c r="B99" s="492" t="s">
        <v>494</v>
      </c>
      <c r="C99" s="493" t="s">
        <v>515</v>
      </c>
    </row>
    <row r="100" spans="1:3">
      <c r="A100" s="209">
        <v>4</v>
      </c>
      <c r="B100" s="492" t="s">
        <v>495</v>
      </c>
      <c r="C100" s="493" t="s">
        <v>519</v>
      </c>
    </row>
    <row r="101" spans="1:3" ht="11.25" customHeight="1">
      <c r="A101" s="209">
        <v>5</v>
      </c>
      <c r="B101" s="492" t="s">
        <v>496</v>
      </c>
      <c r="C101" s="493" t="s">
        <v>516</v>
      </c>
    </row>
    <row r="102" spans="1:3" ht="12" customHeight="1">
      <c r="A102" s="209">
        <v>6</v>
      </c>
      <c r="B102" s="492" t="s">
        <v>511</v>
      </c>
      <c r="C102" s="493" t="s">
        <v>497</v>
      </c>
    </row>
    <row r="103" spans="1:3" ht="12" customHeight="1">
      <c r="A103" s="209">
        <v>7</v>
      </c>
      <c r="B103" s="492" t="s">
        <v>498</v>
      </c>
      <c r="C103" s="493" t="s">
        <v>512</v>
      </c>
    </row>
    <row r="104" spans="1:3">
      <c r="A104" s="209">
        <v>8</v>
      </c>
      <c r="B104" s="492" t="s">
        <v>503</v>
      </c>
      <c r="C104" s="493" t="s">
        <v>523</v>
      </c>
    </row>
    <row r="105" spans="1:3" ht="11.25" customHeight="1">
      <c r="A105" s="780" t="s">
        <v>477</v>
      </c>
      <c r="B105" s="781"/>
      <c r="C105" s="782"/>
    </row>
    <row r="106" spans="1:3" ht="12" customHeight="1">
      <c r="A106" s="547"/>
      <c r="B106" s="751" t="s">
        <v>392</v>
      </c>
      <c r="C106" s="752"/>
    </row>
    <row r="107" spans="1:3">
      <c r="A107" s="780" t="s">
        <v>659</v>
      </c>
      <c r="B107" s="781"/>
      <c r="C107" s="782"/>
    </row>
    <row r="108" spans="1:3" ht="12" customHeight="1">
      <c r="A108" s="547"/>
      <c r="B108" s="751" t="s">
        <v>661</v>
      </c>
      <c r="C108" s="752"/>
    </row>
    <row r="109" spans="1:3">
      <c r="A109" s="547"/>
      <c r="B109" s="751" t="s">
        <v>662</v>
      </c>
      <c r="C109" s="752"/>
    </row>
    <row r="110" spans="1:3">
      <c r="A110" s="547"/>
      <c r="B110" s="751" t="s">
        <v>660</v>
      </c>
      <c r="C110" s="752"/>
    </row>
    <row r="111" spans="1:3">
      <c r="A111" s="788" t="s">
        <v>950</v>
      </c>
      <c r="B111" s="788"/>
      <c r="C111" s="788"/>
    </row>
    <row r="112" spans="1:3">
      <c r="A112" s="789" t="s">
        <v>325</v>
      </c>
      <c r="B112" s="789"/>
      <c r="C112" s="789"/>
    </row>
    <row r="113" spans="1:3">
      <c r="A113" s="548">
        <v>1</v>
      </c>
      <c r="B113" s="790" t="s">
        <v>836</v>
      </c>
      <c r="C113" s="791"/>
    </row>
    <row r="114" spans="1:3">
      <c r="A114" s="548">
        <v>2</v>
      </c>
      <c r="B114" s="792" t="s">
        <v>837</v>
      </c>
      <c r="C114" s="793"/>
    </row>
    <row r="115" spans="1:3">
      <c r="A115" s="548">
        <v>3</v>
      </c>
      <c r="B115" s="790" t="s">
        <v>838</v>
      </c>
      <c r="C115" s="791"/>
    </row>
    <row r="116" spans="1:3">
      <c r="A116" s="548">
        <v>4</v>
      </c>
      <c r="B116" s="790" t="s">
        <v>839</v>
      </c>
      <c r="C116" s="791"/>
    </row>
    <row r="117" spans="1:3">
      <c r="A117" s="548">
        <v>5</v>
      </c>
      <c r="B117" s="790" t="s">
        <v>840</v>
      </c>
      <c r="C117" s="791"/>
    </row>
    <row r="118" spans="1:3" ht="55.5" customHeight="1">
      <c r="A118" s="548">
        <v>6</v>
      </c>
      <c r="B118" s="790" t="s">
        <v>951</v>
      </c>
      <c r="C118" s="791"/>
    </row>
    <row r="119" spans="1:3" ht="22.5">
      <c r="A119" s="548">
        <v>6.01</v>
      </c>
      <c r="B119" s="549" t="s">
        <v>695</v>
      </c>
      <c r="C119" s="555" t="s">
        <v>952</v>
      </c>
    </row>
    <row r="120" spans="1:3" ht="33.75">
      <c r="A120" s="548">
        <v>6.02</v>
      </c>
      <c r="B120" s="549" t="s">
        <v>696</v>
      </c>
      <c r="C120" s="550" t="s">
        <v>956</v>
      </c>
    </row>
    <row r="121" spans="1:3">
      <c r="A121" s="548">
        <v>6.03</v>
      </c>
      <c r="B121" s="555" t="s">
        <v>697</v>
      </c>
      <c r="C121" s="555" t="s">
        <v>841</v>
      </c>
    </row>
    <row r="122" spans="1:3">
      <c r="A122" s="548">
        <v>6.04</v>
      </c>
      <c r="B122" s="549" t="s">
        <v>698</v>
      </c>
      <c r="C122" s="551" t="s">
        <v>842</v>
      </c>
    </row>
    <row r="123" spans="1:3">
      <c r="A123" s="548">
        <v>6.05</v>
      </c>
      <c r="B123" s="549" t="s">
        <v>699</v>
      </c>
      <c r="C123" s="551" t="s">
        <v>843</v>
      </c>
    </row>
    <row r="124" spans="1:3" ht="22.5">
      <c r="A124" s="548">
        <v>6.06</v>
      </c>
      <c r="B124" s="549" t="s">
        <v>700</v>
      </c>
      <c r="C124" s="551" t="s">
        <v>844</v>
      </c>
    </row>
    <row r="125" spans="1:3">
      <c r="A125" s="548">
        <v>6.07</v>
      </c>
      <c r="B125" s="552" t="s">
        <v>701</v>
      </c>
      <c r="C125" s="551" t="s">
        <v>845</v>
      </c>
    </row>
    <row r="126" spans="1:3" ht="22.5">
      <c r="A126" s="548">
        <v>6.08</v>
      </c>
      <c r="B126" s="549" t="s">
        <v>702</v>
      </c>
      <c r="C126" s="551" t="s">
        <v>846</v>
      </c>
    </row>
    <row r="127" spans="1:3" ht="22.5">
      <c r="A127" s="548">
        <v>6.09</v>
      </c>
      <c r="B127" s="553" t="s">
        <v>703</v>
      </c>
      <c r="C127" s="551" t="s">
        <v>847</v>
      </c>
    </row>
    <row r="128" spans="1:3">
      <c r="A128" s="554">
        <v>6.1</v>
      </c>
      <c r="B128" s="553" t="s">
        <v>704</v>
      </c>
      <c r="C128" s="551" t="s">
        <v>848</v>
      </c>
    </row>
    <row r="129" spans="1:3">
      <c r="A129" s="548">
        <v>6.11</v>
      </c>
      <c r="B129" s="553" t="s">
        <v>705</v>
      </c>
      <c r="C129" s="551" t="s">
        <v>849</v>
      </c>
    </row>
    <row r="130" spans="1:3">
      <c r="A130" s="548">
        <v>6.12</v>
      </c>
      <c r="B130" s="553" t="s">
        <v>706</v>
      </c>
      <c r="C130" s="551" t="s">
        <v>850</v>
      </c>
    </row>
    <row r="131" spans="1:3">
      <c r="A131" s="548">
        <v>6.13</v>
      </c>
      <c r="B131" s="553" t="s">
        <v>707</v>
      </c>
      <c r="C131" s="555" t="s">
        <v>851</v>
      </c>
    </row>
    <row r="132" spans="1:3">
      <c r="A132" s="548">
        <v>6.14</v>
      </c>
      <c r="B132" s="553" t="s">
        <v>708</v>
      </c>
      <c r="C132" s="555" t="s">
        <v>852</v>
      </c>
    </row>
    <row r="133" spans="1:3">
      <c r="A133" s="548">
        <v>6.15</v>
      </c>
      <c r="B133" s="553" t="s">
        <v>709</v>
      </c>
      <c r="C133" s="555" t="s">
        <v>853</v>
      </c>
    </row>
    <row r="134" spans="1:3" ht="22.5">
      <c r="A134" s="548">
        <v>6.16</v>
      </c>
      <c r="B134" s="553" t="s">
        <v>710</v>
      </c>
      <c r="C134" s="555" t="s">
        <v>854</v>
      </c>
    </row>
    <row r="135" spans="1:3">
      <c r="A135" s="548">
        <v>6.17</v>
      </c>
      <c r="B135" s="555" t="s">
        <v>711</v>
      </c>
      <c r="C135" s="555" t="s">
        <v>855</v>
      </c>
    </row>
    <row r="136" spans="1:3" ht="22.5">
      <c r="A136" s="548">
        <v>6.18</v>
      </c>
      <c r="B136" s="553" t="s">
        <v>712</v>
      </c>
      <c r="C136" s="555" t="s">
        <v>856</v>
      </c>
    </row>
    <row r="137" spans="1:3">
      <c r="A137" s="548">
        <v>6.19</v>
      </c>
      <c r="B137" s="553" t="s">
        <v>713</v>
      </c>
      <c r="C137" s="555" t="s">
        <v>857</v>
      </c>
    </row>
    <row r="138" spans="1:3">
      <c r="A138" s="554">
        <v>6.2</v>
      </c>
      <c r="B138" s="553" t="s">
        <v>714</v>
      </c>
      <c r="C138" s="555" t="s">
        <v>858</v>
      </c>
    </row>
    <row r="139" spans="1:3">
      <c r="A139" s="548">
        <v>6.21</v>
      </c>
      <c r="B139" s="553" t="s">
        <v>715</v>
      </c>
      <c r="C139" s="555" t="s">
        <v>859</v>
      </c>
    </row>
    <row r="140" spans="1:3">
      <c r="A140" s="548">
        <v>6.22</v>
      </c>
      <c r="B140" s="553" t="s">
        <v>716</v>
      </c>
      <c r="C140" s="555" t="s">
        <v>860</v>
      </c>
    </row>
    <row r="141" spans="1:3" ht="22.5">
      <c r="A141" s="548">
        <v>6.23</v>
      </c>
      <c r="B141" s="553" t="s">
        <v>717</v>
      </c>
      <c r="C141" s="555" t="s">
        <v>861</v>
      </c>
    </row>
    <row r="142" spans="1:3" ht="22.5">
      <c r="A142" s="548">
        <v>6.24</v>
      </c>
      <c r="B142" s="549" t="s">
        <v>718</v>
      </c>
      <c r="C142" s="555" t="s">
        <v>862</v>
      </c>
    </row>
    <row r="143" spans="1:3">
      <c r="A143" s="548">
        <v>6.2500000000000098</v>
      </c>
      <c r="B143" s="549" t="s">
        <v>719</v>
      </c>
      <c r="C143" s="555" t="s">
        <v>863</v>
      </c>
    </row>
    <row r="144" spans="1:3" ht="22.5">
      <c r="A144" s="548">
        <v>6.2600000000000202</v>
      </c>
      <c r="B144" s="549" t="s">
        <v>864</v>
      </c>
      <c r="C144" s="588" t="s">
        <v>865</v>
      </c>
    </row>
    <row r="145" spans="1:3" ht="22.5">
      <c r="A145" s="548">
        <v>6.2700000000000298</v>
      </c>
      <c r="B145" s="549" t="s">
        <v>165</v>
      </c>
      <c r="C145" s="588" t="s">
        <v>954</v>
      </c>
    </row>
    <row r="146" spans="1:3">
      <c r="A146" s="548"/>
      <c r="B146" s="797" t="s">
        <v>866</v>
      </c>
      <c r="C146" s="798"/>
    </row>
    <row r="147" spans="1:3" s="557" customFormat="1">
      <c r="A147" s="556">
        <v>7.1</v>
      </c>
      <c r="B147" s="549" t="s">
        <v>867</v>
      </c>
      <c r="C147" s="801" t="s">
        <v>868</v>
      </c>
    </row>
    <row r="148" spans="1:3" s="557" customFormat="1">
      <c r="A148" s="556">
        <v>7.2</v>
      </c>
      <c r="B148" s="549" t="s">
        <v>869</v>
      </c>
      <c r="C148" s="802"/>
    </row>
    <row r="149" spans="1:3" s="557" customFormat="1">
      <c r="A149" s="556">
        <v>7.3</v>
      </c>
      <c r="B149" s="549" t="s">
        <v>870</v>
      </c>
      <c r="C149" s="802"/>
    </row>
    <row r="150" spans="1:3" s="557" customFormat="1">
      <c r="A150" s="556">
        <v>7.4</v>
      </c>
      <c r="B150" s="549" t="s">
        <v>871</v>
      </c>
      <c r="C150" s="802"/>
    </row>
    <row r="151" spans="1:3" s="557" customFormat="1">
      <c r="A151" s="556">
        <v>7.5</v>
      </c>
      <c r="B151" s="549" t="s">
        <v>872</v>
      </c>
      <c r="C151" s="802"/>
    </row>
    <row r="152" spans="1:3" s="557" customFormat="1">
      <c r="A152" s="556">
        <v>7.6</v>
      </c>
      <c r="B152" s="549" t="s">
        <v>945</v>
      </c>
      <c r="C152" s="803"/>
    </row>
    <row r="153" spans="1:3" s="557" customFormat="1" ht="22.5">
      <c r="A153" s="556">
        <v>7.7</v>
      </c>
      <c r="B153" s="549" t="s">
        <v>873</v>
      </c>
      <c r="C153" s="558" t="s">
        <v>874</v>
      </c>
    </row>
    <row r="154" spans="1:3" s="557" customFormat="1" ht="22.5">
      <c r="A154" s="556">
        <v>7.8</v>
      </c>
      <c r="B154" s="549" t="s">
        <v>875</v>
      </c>
      <c r="C154" s="558" t="s">
        <v>876</v>
      </c>
    </row>
    <row r="155" spans="1:3">
      <c r="A155" s="547"/>
      <c r="B155" s="797" t="s">
        <v>877</v>
      </c>
      <c r="C155" s="798"/>
    </row>
    <row r="156" spans="1:3">
      <c r="A156" s="556">
        <v>1</v>
      </c>
      <c r="B156" s="795" t="s">
        <v>959</v>
      </c>
      <c r="C156" s="796"/>
    </row>
    <row r="157" spans="1:3" ht="25.15" customHeight="1">
      <c r="A157" s="556">
        <v>2</v>
      </c>
      <c r="B157" s="751" t="s">
        <v>955</v>
      </c>
      <c r="C157" s="752"/>
    </row>
    <row r="158" spans="1:3">
      <c r="A158" s="556">
        <v>3</v>
      </c>
      <c r="B158" s="751" t="s">
        <v>944</v>
      </c>
      <c r="C158" s="752"/>
    </row>
    <row r="159" spans="1:3">
      <c r="A159" s="547"/>
      <c r="B159" s="797" t="s">
        <v>878</v>
      </c>
      <c r="C159" s="798"/>
    </row>
    <row r="160" spans="1:3" ht="39" customHeight="1">
      <c r="A160" s="556">
        <v>1</v>
      </c>
      <c r="B160" s="799" t="s">
        <v>961</v>
      </c>
      <c r="C160" s="800"/>
    </row>
    <row r="161" spans="1:3" ht="22.5">
      <c r="A161" s="556">
        <v>3</v>
      </c>
      <c r="B161" s="549" t="s">
        <v>683</v>
      </c>
      <c r="C161" s="558" t="s">
        <v>879</v>
      </c>
    </row>
    <row r="162" spans="1:3" ht="22.5">
      <c r="A162" s="556">
        <v>4</v>
      </c>
      <c r="B162" s="549" t="s">
        <v>684</v>
      </c>
      <c r="C162" s="558" t="s">
        <v>880</v>
      </c>
    </row>
    <row r="163" spans="1:3" ht="33.75">
      <c r="A163" s="556">
        <v>5</v>
      </c>
      <c r="B163" s="549" t="s">
        <v>685</v>
      </c>
      <c r="C163" s="558" t="s">
        <v>881</v>
      </c>
    </row>
    <row r="164" spans="1:3">
      <c r="A164" s="556">
        <v>6</v>
      </c>
      <c r="B164" s="549" t="s">
        <v>686</v>
      </c>
      <c r="C164" s="549" t="s">
        <v>882</v>
      </c>
    </row>
    <row r="165" spans="1:3">
      <c r="A165" s="547"/>
      <c r="B165" s="797" t="s">
        <v>883</v>
      </c>
      <c r="C165" s="798"/>
    </row>
    <row r="166" spans="1:3" ht="22.5">
      <c r="A166" s="556"/>
      <c r="B166" s="549" t="s">
        <v>884</v>
      </c>
      <c r="C166" s="559" t="s">
        <v>885</v>
      </c>
    </row>
    <row r="167" spans="1:3">
      <c r="A167" s="556"/>
      <c r="B167" s="549" t="s">
        <v>685</v>
      </c>
      <c r="C167" s="558" t="s">
        <v>886</v>
      </c>
    </row>
    <row r="168" spans="1:3">
      <c r="A168" s="547"/>
      <c r="B168" s="797" t="s">
        <v>887</v>
      </c>
      <c r="C168" s="798"/>
    </row>
    <row r="169" spans="1:3">
      <c r="A169" s="547"/>
      <c r="B169" s="751" t="s">
        <v>948</v>
      </c>
      <c r="C169" s="752"/>
    </row>
    <row r="170" spans="1:3">
      <c r="A170" s="547" t="s">
        <v>888</v>
      </c>
      <c r="B170" s="560" t="s">
        <v>743</v>
      </c>
      <c r="C170" s="561" t="s">
        <v>889</v>
      </c>
    </row>
    <row r="171" spans="1:3">
      <c r="A171" s="547" t="s">
        <v>538</v>
      </c>
      <c r="B171" s="562" t="s">
        <v>744</v>
      </c>
      <c r="C171" s="558" t="s">
        <v>890</v>
      </c>
    </row>
    <row r="172" spans="1:3" ht="22.5">
      <c r="A172" s="547" t="s">
        <v>545</v>
      </c>
      <c r="B172" s="561" t="s">
        <v>745</v>
      </c>
      <c r="C172" s="558" t="s">
        <v>891</v>
      </c>
    </row>
    <row r="173" spans="1:3">
      <c r="A173" s="547" t="s">
        <v>892</v>
      </c>
      <c r="B173" s="562" t="s">
        <v>746</v>
      </c>
      <c r="C173" s="562" t="s">
        <v>893</v>
      </c>
    </row>
    <row r="174" spans="1:3" ht="22.5">
      <c r="A174" s="547" t="s">
        <v>894</v>
      </c>
      <c r="B174" s="563" t="s">
        <v>747</v>
      </c>
      <c r="C174" s="563" t="s">
        <v>895</v>
      </c>
    </row>
    <row r="175" spans="1:3" ht="22.5">
      <c r="A175" s="547" t="s">
        <v>546</v>
      </c>
      <c r="B175" s="563" t="s">
        <v>748</v>
      </c>
      <c r="C175" s="563" t="s">
        <v>896</v>
      </c>
    </row>
    <row r="176" spans="1:3" ht="22.5">
      <c r="A176" s="547" t="s">
        <v>897</v>
      </c>
      <c r="B176" s="563" t="s">
        <v>749</v>
      </c>
      <c r="C176" s="563" t="s">
        <v>898</v>
      </c>
    </row>
    <row r="177" spans="1:3" ht="22.5">
      <c r="A177" s="547" t="s">
        <v>899</v>
      </c>
      <c r="B177" s="563" t="s">
        <v>750</v>
      </c>
      <c r="C177" s="563" t="s">
        <v>901</v>
      </c>
    </row>
    <row r="178" spans="1:3" ht="22.5">
      <c r="A178" s="547" t="s">
        <v>900</v>
      </c>
      <c r="B178" s="563" t="s">
        <v>751</v>
      </c>
      <c r="C178" s="563" t="s">
        <v>903</v>
      </c>
    </row>
    <row r="179" spans="1:3" ht="22.5">
      <c r="A179" s="547" t="s">
        <v>902</v>
      </c>
      <c r="B179" s="563" t="s">
        <v>752</v>
      </c>
      <c r="C179" s="564" t="s">
        <v>905</v>
      </c>
    </row>
    <row r="180" spans="1:3" ht="22.5">
      <c r="A180" s="547" t="s">
        <v>904</v>
      </c>
      <c r="B180" s="579" t="s">
        <v>753</v>
      </c>
      <c r="C180" s="564" t="s">
        <v>907</v>
      </c>
    </row>
    <row r="181" spans="1:3" ht="22.5">
      <c r="A181" s="547" t="s">
        <v>906</v>
      </c>
      <c r="B181" s="563" t="s">
        <v>754</v>
      </c>
      <c r="C181" s="565" t="s">
        <v>909</v>
      </c>
    </row>
    <row r="182" spans="1:3">
      <c r="A182" s="587" t="s">
        <v>908</v>
      </c>
      <c r="B182" s="566" t="s">
        <v>755</v>
      </c>
      <c r="C182" s="561" t="s">
        <v>910</v>
      </c>
    </row>
    <row r="183" spans="1:3" ht="22.5">
      <c r="A183" s="547"/>
      <c r="B183" s="563" t="s">
        <v>911</v>
      </c>
      <c r="C183" s="551" t="s">
        <v>912</v>
      </c>
    </row>
    <row r="184" spans="1:3" ht="22.5">
      <c r="A184" s="547"/>
      <c r="B184" s="563" t="s">
        <v>913</v>
      </c>
      <c r="C184" s="551" t="s">
        <v>914</v>
      </c>
    </row>
    <row r="185" spans="1:3" ht="22.5">
      <c r="A185" s="547"/>
      <c r="B185" s="563" t="s">
        <v>915</v>
      </c>
      <c r="C185" s="551" t="s">
        <v>916</v>
      </c>
    </row>
    <row r="186" spans="1:3">
      <c r="A186" s="547"/>
      <c r="B186" s="797" t="s">
        <v>917</v>
      </c>
      <c r="C186" s="798"/>
    </row>
    <row r="187" spans="1:3" ht="49.9" customHeight="1">
      <c r="A187" s="547"/>
      <c r="B187" s="795" t="s">
        <v>960</v>
      </c>
      <c r="C187" s="796"/>
    </row>
    <row r="188" spans="1:3">
      <c r="A188" s="556">
        <v>1</v>
      </c>
      <c r="B188" s="555" t="s">
        <v>775</v>
      </c>
      <c r="C188" s="555" t="s">
        <v>775</v>
      </c>
    </row>
    <row r="189" spans="1:3" ht="33.75">
      <c r="A189" s="556">
        <v>2</v>
      </c>
      <c r="B189" s="555" t="s">
        <v>918</v>
      </c>
      <c r="C189" s="555" t="s">
        <v>919</v>
      </c>
    </row>
    <row r="190" spans="1:3">
      <c r="A190" s="556">
        <v>3</v>
      </c>
      <c r="B190" s="555" t="s">
        <v>777</v>
      </c>
      <c r="C190" s="555" t="s">
        <v>920</v>
      </c>
    </row>
    <row r="191" spans="1:3" ht="22.5">
      <c r="A191" s="556">
        <v>4</v>
      </c>
      <c r="B191" s="555" t="s">
        <v>778</v>
      </c>
      <c r="C191" s="555" t="s">
        <v>921</v>
      </c>
    </row>
    <row r="192" spans="1:3" ht="22.5">
      <c r="A192" s="556">
        <v>5</v>
      </c>
      <c r="B192" s="555" t="s">
        <v>779</v>
      </c>
      <c r="C192" s="550" t="s">
        <v>962</v>
      </c>
    </row>
    <row r="193" spans="1:4" ht="45">
      <c r="A193" s="556">
        <v>6</v>
      </c>
      <c r="B193" s="555" t="s">
        <v>780</v>
      </c>
      <c r="C193" s="555" t="s">
        <v>922</v>
      </c>
    </row>
    <row r="194" spans="1:4">
      <c r="A194" s="547"/>
      <c r="B194" s="797" t="s">
        <v>923</v>
      </c>
      <c r="C194" s="798"/>
    </row>
    <row r="195" spans="1:4" ht="25.9" customHeight="1">
      <c r="A195" s="547"/>
      <c r="B195" s="804" t="s">
        <v>946</v>
      </c>
      <c r="C195" s="805"/>
    </row>
    <row r="196" spans="1:4" ht="22.5">
      <c r="A196" s="547">
        <v>1.1000000000000001</v>
      </c>
      <c r="B196" s="567" t="s">
        <v>790</v>
      </c>
      <c r="C196" s="555" t="s">
        <v>924</v>
      </c>
      <c r="D196" s="580"/>
    </row>
    <row r="197" spans="1:4" ht="12.75">
      <c r="A197" s="547" t="s">
        <v>251</v>
      </c>
      <c r="B197" s="568" t="s">
        <v>791</v>
      </c>
      <c r="C197" s="555" t="s">
        <v>925</v>
      </c>
      <c r="D197" s="581"/>
    </row>
    <row r="198" spans="1:4" ht="12.75">
      <c r="A198" s="547" t="s">
        <v>792</v>
      </c>
      <c r="B198" s="569" t="s">
        <v>793</v>
      </c>
      <c r="C198" s="760" t="s">
        <v>947</v>
      </c>
      <c r="D198" s="582"/>
    </row>
    <row r="199" spans="1:4" ht="12.75">
      <c r="A199" s="547" t="s">
        <v>794</v>
      </c>
      <c r="B199" s="569" t="s">
        <v>795</v>
      </c>
      <c r="C199" s="760"/>
      <c r="D199" s="582"/>
    </row>
    <row r="200" spans="1:4" ht="12.75">
      <c r="A200" s="547" t="s">
        <v>796</v>
      </c>
      <c r="B200" s="569" t="s">
        <v>797</v>
      </c>
      <c r="C200" s="760"/>
      <c r="D200" s="582"/>
    </row>
    <row r="201" spans="1:4" ht="12.75">
      <c r="A201" s="547" t="s">
        <v>798</v>
      </c>
      <c r="B201" s="569" t="s">
        <v>799</v>
      </c>
      <c r="C201" s="760"/>
      <c r="D201" s="582"/>
    </row>
    <row r="202" spans="1:4" ht="22.5">
      <c r="A202" s="547">
        <v>1.2</v>
      </c>
      <c r="B202" s="570" t="s">
        <v>800</v>
      </c>
      <c r="C202" s="549" t="s">
        <v>926</v>
      </c>
      <c r="D202" s="583"/>
    </row>
    <row r="203" spans="1:4" ht="22.5">
      <c r="A203" s="547" t="s">
        <v>802</v>
      </c>
      <c r="B203" s="571" t="s">
        <v>803</v>
      </c>
      <c r="C203" s="572" t="s">
        <v>927</v>
      </c>
      <c r="D203" s="584"/>
    </row>
    <row r="204" spans="1:4" ht="23.25">
      <c r="A204" s="547" t="s">
        <v>804</v>
      </c>
      <c r="B204" s="573" t="s">
        <v>805</v>
      </c>
      <c r="C204" s="572" t="s">
        <v>928</v>
      </c>
      <c r="D204" s="585"/>
    </row>
    <row r="205" spans="1:4" ht="12.75">
      <c r="A205" s="547" t="s">
        <v>806</v>
      </c>
      <c r="B205" s="574" t="s">
        <v>807</v>
      </c>
      <c r="C205" s="549" t="s">
        <v>929</v>
      </c>
      <c r="D205" s="584"/>
    </row>
    <row r="206" spans="1:4" ht="18" customHeight="1">
      <c r="A206" s="547" t="s">
        <v>808</v>
      </c>
      <c r="B206" s="577" t="s">
        <v>809</v>
      </c>
      <c r="C206" s="549" t="s">
        <v>930</v>
      </c>
      <c r="D206" s="585"/>
    </row>
    <row r="207" spans="1:4" ht="22.5">
      <c r="A207" s="547">
        <v>1.4</v>
      </c>
      <c r="B207" s="571" t="s">
        <v>942</v>
      </c>
      <c r="C207" s="575" t="s">
        <v>931</v>
      </c>
      <c r="D207" s="586"/>
    </row>
    <row r="208" spans="1:4" ht="12.75">
      <c r="A208" s="547">
        <v>1.5</v>
      </c>
      <c r="B208" s="571" t="s">
        <v>943</v>
      </c>
      <c r="C208" s="575" t="s">
        <v>931</v>
      </c>
      <c r="D208" s="586"/>
    </row>
    <row r="209" spans="1:3">
      <c r="A209" s="547"/>
      <c r="B209" s="788" t="s">
        <v>932</v>
      </c>
      <c r="C209" s="788"/>
    </row>
    <row r="210" spans="1:3" ht="24.4" customHeight="1">
      <c r="A210" s="547"/>
      <c r="B210" s="804" t="s">
        <v>933</v>
      </c>
      <c r="C210" s="804"/>
    </row>
    <row r="211" spans="1:3" ht="22.5">
      <c r="A211" s="556"/>
      <c r="B211" s="549" t="s">
        <v>683</v>
      </c>
      <c r="C211" s="558" t="s">
        <v>879</v>
      </c>
    </row>
    <row r="212" spans="1:3" ht="22.5">
      <c r="A212" s="556"/>
      <c r="B212" s="549" t="s">
        <v>684</v>
      </c>
      <c r="C212" s="558" t="s">
        <v>880</v>
      </c>
    </row>
    <row r="213" spans="1:3" ht="22.5">
      <c r="A213" s="547"/>
      <c r="B213" s="549" t="s">
        <v>685</v>
      </c>
      <c r="C213" s="558" t="s">
        <v>934</v>
      </c>
    </row>
    <row r="214" spans="1:3">
      <c r="A214" s="547"/>
      <c r="B214" s="788" t="s">
        <v>935</v>
      </c>
      <c r="C214" s="788"/>
    </row>
    <row r="215" spans="1:3" ht="36" customHeight="1">
      <c r="A215" s="556"/>
      <c r="B215" s="804" t="s">
        <v>949</v>
      </c>
      <c r="C215" s="804"/>
    </row>
  </sheetData>
  <mergeCells count="131">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workbookViewId="0">
      <pane xSplit="1" ySplit="5" topLeftCell="C6" activePane="bottomRight" state="frozen"/>
      <selection pane="topRight" activeCell="B1" sqref="B1"/>
      <selection pane="bottomLeft" activeCell="A5" sqref="A5"/>
      <selection pane="bottomRight" activeCell="C41" sqref="C7:H41"/>
    </sheetView>
  </sheetViews>
  <sheetFormatPr defaultRowHeight="15"/>
  <cols>
    <col min="1" max="1" width="9.5703125" style="1" bestFit="1" customWidth="1"/>
    <col min="2" max="2" width="55.28515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3" t="s">
        <v>188</v>
      </c>
      <c r="B1" s="1" t="str">
        <f>Info!C2</f>
        <v>სს სილქ როუდ ბანკი</v>
      </c>
    </row>
    <row r="2" spans="1:8" ht="15.75">
      <c r="A2" s="13" t="s">
        <v>189</v>
      </c>
      <c r="B2" s="447">
        <f>'1. key ratios'!B2</f>
        <v>44377</v>
      </c>
    </row>
    <row r="3" spans="1:8" ht="15.75">
      <c r="A3" s="13"/>
    </row>
    <row r="4" spans="1:8" ht="16.5" thickBot="1">
      <c r="A4" s="14" t="s">
        <v>405</v>
      </c>
      <c r="B4" s="59" t="s">
        <v>243</v>
      </c>
      <c r="C4" s="14"/>
      <c r="D4" s="23"/>
      <c r="E4" s="23"/>
      <c r="F4" s="24"/>
      <c r="G4" s="24"/>
      <c r="H4" s="25" t="s">
        <v>93</v>
      </c>
    </row>
    <row r="5" spans="1:8" ht="15.75">
      <c r="A5" s="26"/>
      <c r="B5" s="27"/>
      <c r="C5" s="651" t="s">
        <v>194</v>
      </c>
      <c r="D5" s="652"/>
      <c r="E5" s="653"/>
      <c r="F5" s="651" t="s">
        <v>195</v>
      </c>
      <c r="G5" s="652"/>
      <c r="H5" s="654"/>
    </row>
    <row r="6" spans="1:8" ht="15.75">
      <c r="A6" s="28" t="s">
        <v>26</v>
      </c>
      <c r="B6" s="29" t="s">
        <v>153</v>
      </c>
      <c r="C6" s="30" t="s">
        <v>27</v>
      </c>
      <c r="D6" s="30" t="s">
        <v>94</v>
      </c>
      <c r="E6" s="30" t="s">
        <v>68</v>
      </c>
      <c r="F6" s="30" t="s">
        <v>27</v>
      </c>
      <c r="G6" s="30" t="s">
        <v>94</v>
      </c>
      <c r="H6" s="31" t="s">
        <v>68</v>
      </c>
    </row>
    <row r="7" spans="1:8" ht="15.75">
      <c r="A7" s="28">
        <v>1</v>
      </c>
      <c r="B7" s="32" t="s">
        <v>154</v>
      </c>
      <c r="C7" s="222">
        <v>635465.48</v>
      </c>
      <c r="D7" s="222">
        <v>1030674.44</v>
      </c>
      <c r="E7" s="223">
        <f>C7+D7</f>
        <v>1666139.92</v>
      </c>
      <c r="F7" s="224">
        <v>1283157.49</v>
      </c>
      <c r="G7" s="225">
        <v>1930174.22</v>
      </c>
      <c r="H7" s="226">
        <f>F7+G7</f>
        <v>3213331.71</v>
      </c>
    </row>
    <row r="8" spans="1:8" ht="15.75">
      <c r="A8" s="28">
        <v>2</v>
      </c>
      <c r="B8" s="32" t="s">
        <v>155</v>
      </c>
      <c r="C8" s="222">
        <v>6744844.9699999997</v>
      </c>
      <c r="D8" s="222">
        <v>2831507.43</v>
      </c>
      <c r="E8" s="223">
        <f t="shared" ref="E8:E20" si="0">C8+D8</f>
        <v>9576352.4000000004</v>
      </c>
      <c r="F8" s="224">
        <v>252571.16</v>
      </c>
      <c r="G8" s="225">
        <v>2197027.91</v>
      </c>
      <c r="H8" s="226">
        <f t="shared" ref="H8:H40" si="1">F8+G8</f>
        <v>2449599.0700000003</v>
      </c>
    </row>
    <row r="9" spans="1:8" ht="15.75">
      <c r="A9" s="28">
        <v>3</v>
      </c>
      <c r="B9" s="32" t="s">
        <v>156</v>
      </c>
      <c r="C9" s="222">
        <v>243589.15</v>
      </c>
      <c r="D9" s="222">
        <v>11819388.9</v>
      </c>
      <c r="E9" s="223">
        <f t="shared" si="0"/>
        <v>12062978.050000001</v>
      </c>
      <c r="F9" s="224">
        <v>8588865.3200000003</v>
      </c>
      <c r="G9" s="225">
        <v>3595297.96</v>
      </c>
      <c r="H9" s="226">
        <f t="shared" si="1"/>
        <v>12184163.280000001</v>
      </c>
    </row>
    <row r="10" spans="1:8" ht="15.75">
      <c r="A10" s="28">
        <v>4</v>
      </c>
      <c r="B10" s="32" t="s">
        <v>185</v>
      </c>
      <c r="C10" s="222">
        <v>0</v>
      </c>
      <c r="D10" s="222">
        <v>0</v>
      </c>
      <c r="E10" s="223">
        <f t="shared" si="0"/>
        <v>0</v>
      </c>
      <c r="F10" s="224">
        <v>0</v>
      </c>
      <c r="G10" s="225">
        <v>0</v>
      </c>
      <c r="H10" s="226">
        <f t="shared" si="1"/>
        <v>0</v>
      </c>
    </row>
    <row r="11" spans="1:8" ht="15.75">
      <c r="A11" s="28">
        <v>5</v>
      </c>
      <c r="B11" s="32" t="s">
        <v>157</v>
      </c>
      <c r="C11" s="222">
        <v>39931437.770000003</v>
      </c>
      <c r="D11" s="222">
        <v>0</v>
      </c>
      <c r="E11" s="223">
        <f t="shared" si="0"/>
        <v>39931437.770000003</v>
      </c>
      <c r="F11" s="224">
        <v>39055911.390000001</v>
      </c>
      <c r="G11" s="225">
        <v>0</v>
      </c>
      <c r="H11" s="226">
        <f t="shared" si="1"/>
        <v>39055911.390000001</v>
      </c>
    </row>
    <row r="12" spans="1:8" ht="15.75">
      <c r="A12" s="28">
        <v>6.1</v>
      </c>
      <c r="B12" s="33" t="s">
        <v>158</v>
      </c>
      <c r="C12" s="222">
        <v>8518852.9000000004</v>
      </c>
      <c r="D12" s="222">
        <v>3888920.99</v>
      </c>
      <c r="E12" s="223">
        <f t="shared" si="0"/>
        <v>12407773.890000001</v>
      </c>
      <c r="F12" s="224">
        <v>9136625.7300000004</v>
      </c>
      <c r="G12" s="225">
        <v>4772349.4000000004</v>
      </c>
      <c r="H12" s="226">
        <f t="shared" si="1"/>
        <v>13908975.130000001</v>
      </c>
    </row>
    <row r="13" spans="1:8" ht="15.75">
      <c r="A13" s="28">
        <v>6.2</v>
      </c>
      <c r="B13" s="33" t="s">
        <v>159</v>
      </c>
      <c r="C13" s="222">
        <v>-743871.54468469997</v>
      </c>
      <c r="D13" s="222">
        <v>-627119.17928931001</v>
      </c>
      <c r="E13" s="223">
        <f t="shared" si="0"/>
        <v>-1370990.72397401</v>
      </c>
      <c r="F13" s="224">
        <v>-1528320.6208250001</v>
      </c>
      <c r="G13" s="225">
        <v>-574314.8835</v>
      </c>
      <c r="H13" s="226">
        <f t="shared" si="1"/>
        <v>-2102635.5043250001</v>
      </c>
    </row>
    <row r="14" spans="1:8" ht="15.75">
      <c r="A14" s="28">
        <v>6</v>
      </c>
      <c r="B14" s="32" t="s">
        <v>160</v>
      </c>
      <c r="C14" s="223">
        <f>C12+C13</f>
        <v>7774981.3553153006</v>
      </c>
      <c r="D14" s="223">
        <f>D12+D13</f>
        <v>3261801.81071069</v>
      </c>
      <c r="E14" s="223">
        <f t="shared" si="0"/>
        <v>11036783.166025991</v>
      </c>
      <c r="F14" s="223">
        <f>F12+F13</f>
        <v>7608305.1091750003</v>
      </c>
      <c r="G14" s="223">
        <f>G12+G13</f>
        <v>4198034.5164999999</v>
      </c>
      <c r="H14" s="226">
        <f t="shared" si="1"/>
        <v>11806339.625675</v>
      </c>
    </row>
    <row r="15" spans="1:8" ht="15.75">
      <c r="A15" s="28">
        <v>7</v>
      </c>
      <c r="B15" s="32" t="s">
        <v>161</v>
      </c>
      <c r="C15" s="222">
        <v>1197661.8</v>
      </c>
      <c r="D15" s="222">
        <v>20453.899999999998</v>
      </c>
      <c r="E15" s="223">
        <f t="shared" si="0"/>
        <v>1218115.7</v>
      </c>
      <c r="F15" s="224">
        <v>1272355.6000000001</v>
      </c>
      <c r="G15" s="225">
        <v>104136.90999999999</v>
      </c>
      <c r="H15" s="226">
        <f t="shared" si="1"/>
        <v>1376492.51</v>
      </c>
    </row>
    <row r="16" spans="1:8" ht="15.75">
      <c r="A16" s="28">
        <v>8</v>
      </c>
      <c r="B16" s="32" t="s">
        <v>162</v>
      </c>
      <c r="C16" s="222">
        <v>280730.19</v>
      </c>
      <c r="D16" s="222">
        <v>0</v>
      </c>
      <c r="E16" s="223">
        <f t="shared" si="0"/>
        <v>280730.19</v>
      </c>
      <c r="F16" s="224">
        <v>400745.19</v>
      </c>
      <c r="G16" s="225">
        <v>0</v>
      </c>
      <c r="H16" s="226">
        <f t="shared" si="1"/>
        <v>400745.19</v>
      </c>
    </row>
    <row r="17" spans="1:8" ht="15.75">
      <c r="A17" s="28">
        <v>9</v>
      </c>
      <c r="B17" s="32" t="s">
        <v>163</v>
      </c>
      <c r="C17" s="222">
        <v>20000</v>
      </c>
      <c r="D17" s="222">
        <v>0</v>
      </c>
      <c r="E17" s="223">
        <f t="shared" si="0"/>
        <v>20000</v>
      </c>
      <c r="F17" s="224">
        <v>20000</v>
      </c>
      <c r="G17" s="225">
        <v>0</v>
      </c>
      <c r="H17" s="226">
        <f t="shared" si="1"/>
        <v>20000</v>
      </c>
    </row>
    <row r="18" spans="1:8" ht="15.75">
      <c r="A18" s="28">
        <v>10</v>
      </c>
      <c r="B18" s="32" t="s">
        <v>164</v>
      </c>
      <c r="C18" s="222">
        <v>15120328.160000002</v>
      </c>
      <c r="D18" s="222">
        <v>0</v>
      </c>
      <c r="E18" s="223">
        <f t="shared" si="0"/>
        <v>15120328.160000002</v>
      </c>
      <c r="F18" s="224">
        <v>14076866.6</v>
      </c>
      <c r="G18" s="225">
        <v>0</v>
      </c>
      <c r="H18" s="226">
        <f t="shared" si="1"/>
        <v>14076866.6</v>
      </c>
    </row>
    <row r="19" spans="1:8" ht="15.75">
      <c r="A19" s="28">
        <v>11</v>
      </c>
      <c r="B19" s="32" t="s">
        <v>165</v>
      </c>
      <c r="C19" s="222">
        <v>5671355.0699999994</v>
      </c>
      <c r="D19" s="222">
        <v>338269.68999999994</v>
      </c>
      <c r="E19" s="223">
        <f t="shared" si="0"/>
        <v>6009624.7599999998</v>
      </c>
      <c r="F19" s="224">
        <v>4678446.63</v>
      </c>
      <c r="G19" s="225">
        <v>285537.09999999998</v>
      </c>
      <c r="H19" s="226">
        <f t="shared" si="1"/>
        <v>4963983.7299999995</v>
      </c>
    </row>
    <row r="20" spans="1:8" ht="15.75">
      <c r="A20" s="28">
        <v>12</v>
      </c>
      <c r="B20" s="34" t="s">
        <v>166</v>
      </c>
      <c r="C20" s="223">
        <f>SUM(C7:C11)+SUM(C14:C19)</f>
        <v>77620393.945315301</v>
      </c>
      <c r="D20" s="223">
        <f>SUM(D7:D11)+SUM(D14:D19)</f>
        <v>19302096.17071069</v>
      </c>
      <c r="E20" s="223">
        <f t="shared" si="0"/>
        <v>96922490.116025984</v>
      </c>
      <c r="F20" s="223">
        <f>SUM(F7:F11)+SUM(F14:F19)</f>
        <v>77237224.489174992</v>
      </c>
      <c r="G20" s="223">
        <f>SUM(G7:G11)+SUM(G14:G19)</f>
        <v>12310208.6165</v>
      </c>
      <c r="H20" s="226">
        <f t="shared" si="1"/>
        <v>89547433.105674997</v>
      </c>
    </row>
    <row r="21" spans="1:8" ht="15.75">
      <c r="A21" s="28"/>
      <c r="B21" s="29" t="s">
        <v>183</v>
      </c>
      <c r="C21" s="227"/>
      <c r="D21" s="227"/>
      <c r="E21" s="227"/>
      <c r="F21" s="228"/>
      <c r="G21" s="229"/>
      <c r="H21" s="230"/>
    </row>
    <row r="22" spans="1:8" ht="15.75">
      <c r="A22" s="28">
        <v>13</v>
      </c>
      <c r="B22" s="32" t="s">
        <v>167</v>
      </c>
      <c r="C22" s="222">
        <v>0</v>
      </c>
      <c r="D22" s="222">
        <v>0</v>
      </c>
      <c r="E22" s="223">
        <f>C22+D22</f>
        <v>0</v>
      </c>
      <c r="F22" s="224">
        <v>0</v>
      </c>
      <c r="G22" s="225">
        <v>6110400</v>
      </c>
      <c r="H22" s="226">
        <f t="shared" si="1"/>
        <v>6110400</v>
      </c>
    </row>
    <row r="23" spans="1:8" ht="15.75">
      <c r="A23" s="28">
        <v>14</v>
      </c>
      <c r="B23" s="32" t="s">
        <v>168</v>
      </c>
      <c r="C23" s="222">
        <v>2697688.5700000003</v>
      </c>
      <c r="D23" s="222">
        <v>4115636.71</v>
      </c>
      <c r="E23" s="223">
        <f t="shared" ref="E23:E40" si="2">C23+D23</f>
        <v>6813325.2800000003</v>
      </c>
      <c r="F23" s="224">
        <v>10142521.24</v>
      </c>
      <c r="G23" s="225">
        <v>6774009.2000000002</v>
      </c>
      <c r="H23" s="226">
        <f t="shared" si="1"/>
        <v>16916530.440000001</v>
      </c>
    </row>
    <row r="24" spans="1:8" ht="15.75">
      <c r="A24" s="28">
        <v>15</v>
      </c>
      <c r="B24" s="32" t="s">
        <v>169</v>
      </c>
      <c r="C24" s="222">
        <v>752346.39999999991</v>
      </c>
      <c r="D24" s="222">
        <v>282117.05000000005</v>
      </c>
      <c r="E24" s="223">
        <f t="shared" si="2"/>
        <v>1034463.45</v>
      </c>
      <c r="F24" s="224">
        <v>359970.27999999997</v>
      </c>
      <c r="G24" s="225">
        <v>475607.76</v>
      </c>
      <c r="H24" s="226">
        <f t="shared" si="1"/>
        <v>835578.04</v>
      </c>
    </row>
    <row r="25" spans="1:8" ht="15.75">
      <c r="A25" s="28">
        <v>16</v>
      </c>
      <c r="B25" s="32" t="s">
        <v>170</v>
      </c>
      <c r="C25" s="222">
        <v>1996100</v>
      </c>
      <c r="D25" s="222">
        <v>213791.24000000002</v>
      </c>
      <c r="E25" s="223">
        <f t="shared" si="2"/>
        <v>2209891.2400000002</v>
      </c>
      <c r="F25" s="224">
        <v>1383850</v>
      </c>
      <c r="G25" s="225">
        <v>302306.55</v>
      </c>
      <c r="H25" s="226">
        <f t="shared" si="1"/>
        <v>1686156.55</v>
      </c>
    </row>
    <row r="26" spans="1:8" ht="15.75">
      <c r="A26" s="28">
        <v>17</v>
      </c>
      <c r="B26" s="32" t="s">
        <v>171</v>
      </c>
      <c r="C26" s="227"/>
      <c r="D26" s="227"/>
      <c r="E26" s="223">
        <f t="shared" si="2"/>
        <v>0</v>
      </c>
      <c r="F26" s="228"/>
      <c r="G26" s="229"/>
      <c r="H26" s="226">
        <f t="shared" si="1"/>
        <v>0</v>
      </c>
    </row>
    <row r="27" spans="1:8" ht="15.75">
      <c r="A27" s="28">
        <v>18</v>
      </c>
      <c r="B27" s="32" t="s">
        <v>172</v>
      </c>
      <c r="C27" s="222">
        <v>28777506.109999999</v>
      </c>
      <c r="D27" s="222">
        <v>0</v>
      </c>
      <c r="E27" s="223">
        <f t="shared" si="2"/>
        <v>28777506.109999999</v>
      </c>
      <c r="F27" s="224">
        <v>6500000</v>
      </c>
      <c r="G27" s="225">
        <v>0</v>
      </c>
      <c r="H27" s="226">
        <f t="shared" si="1"/>
        <v>6500000</v>
      </c>
    </row>
    <row r="28" spans="1:8" ht="15.75">
      <c r="A28" s="28">
        <v>19</v>
      </c>
      <c r="B28" s="32" t="s">
        <v>173</v>
      </c>
      <c r="C28" s="222">
        <v>160759.16</v>
      </c>
      <c r="D28" s="222">
        <v>7488.16</v>
      </c>
      <c r="E28" s="223">
        <f t="shared" si="2"/>
        <v>168247.32</v>
      </c>
      <c r="F28" s="224">
        <v>41468.990000000005</v>
      </c>
      <c r="G28" s="225">
        <v>7642.4</v>
      </c>
      <c r="H28" s="226">
        <f t="shared" si="1"/>
        <v>49111.390000000007</v>
      </c>
    </row>
    <row r="29" spans="1:8" ht="15.75">
      <c r="A29" s="28">
        <v>20</v>
      </c>
      <c r="B29" s="32" t="s">
        <v>95</v>
      </c>
      <c r="C29" s="222">
        <v>1790029.4200000002</v>
      </c>
      <c r="D29" s="222">
        <v>1875729.27</v>
      </c>
      <c r="E29" s="223">
        <f t="shared" si="2"/>
        <v>3665758.6900000004</v>
      </c>
      <c r="F29" s="224">
        <v>1545957.59</v>
      </c>
      <c r="G29" s="225">
        <v>440998.93</v>
      </c>
      <c r="H29" s="226">
        <f t="shared" si="1"/>
        <v>1986956.52</v>
      </c>
    </row>
    <row r="30" spans="1:8" ht="15.75">
      <c r="A30" s="28">
        <v>21</v>
      </c>
      <c r="B30" s="32" t="s">
        <v>174</v>
      </c>
      <c r="C30" s="222">
        <v>0</v>
      </c>
      <c r="D30" s="222">
        <v>0</v>
      </c>
      <c r="E30" s="223">
        <f t="shared" si="2"/>
        <v>0</v>
      </c>
      <c r="F30" s="224">
        <v>0</v>
      </c>
      <c r="G30" s="225">
        <v>0</v>
      </c>
      <c r="H30" s="226">
        <f t="shared" si="1"/>
        <v>0</v>
      </c>
    </row>
    <row r="31" spans="1:8" ht="15.75">
      <c r="A31" s="28">
        <v>22</v>
      </c>
      <c r="B31" s="34" t="s">
        <v>175</v>
      </c>
      <c r="C31" s="223">
        <f>SUM(C22:C30)</f>
        <v>36174429.659999996</v>
      </c>
      <c r="D31" s="223">
        <f>SUM(D22:D30)</f>
        <v>6494762.4299999997</v>
      </c>
      <c r="E31" s="223">
        <f>C31+D31</f>
        <v>42669192.089999996</v>
      </c>
      <c r="F31" s="223">
        <f>SUM(F22:F30)</f>
        <v>19973768.099999998</v>
      </c>
      <c r="G31" s="223">
        <f>SUM(G22:G30)</f>
        <v>14110964.84</v>
      </c>
      <c r="H31" s="226">
        <f t="shared" si="1"/>
        <v>34084732.939999998</v>
      </c>
    </row>
    <row r="32" spans="1:8" ht="15.75">
      <c r="A32" s="28"/>
      <c r="B32" s="29" t="s">
        <v>184</v>
      </c>
      <c r="C32" s="227"/>
      <c r="D32" s="227"/>
      <c r="E32" s="222"/>
      <c r="F32" s="228"/>
      <c r="G32" s="229"/>
      <c r="H32" s="230"/>
    </row>
    <row r="33" spans="1:8" ht="15.75">
      <c r="A33" s="28">
        <v>23</v>
      </c>
      <c r="B33" s="32" t="s">
        <v>176</v>
      </c>
      <c r="C33" s="222">
        <v>61146400</v>
      </c>
      <c r="D33" s="227">
        <v>0</v>
      </c>
      <c r="E33" s="223">
        <f t="shared" si="2"/>
        <v>61146400</v>
      </c>
      <c r="F33" s="224">
        <v>61146400</v>
      </c>
      <c r="G33" s="229">
        <v>0</v>
      </c>
      <c r="H33" s="226">
        <f t="shared" si="1"/>
        <v>61146400</v>
      </c>
    </row>
    <row r="34" spans="1:8" ht="15.75">
      <c r="A34" s="28">
        <v>24</v>
      </c>
      <c r="B34" s="32" t="s">
        <v>177</v>
      </c>
      <c r="C34" s="222">
        <v>0</v>
      </c>
      <c r="D34" s="227">
        <v>0</v>
      </c>
      <c r="E34" s="223">
        <f t="shared" si="2"/>
        <v>0</v>
      </c>
      <c r="F34" s="224">
        <v>0</v>
      </c>
      <c r="G34" s="229">
        <v>0</v>
      </c>
      <c r="H34" s="226">
        <f t="shared" si="1"/>
        <v>0</v>
      </c>
    </row>
    <row r="35" spans="1:8" ht="15.75">
      <c r="A35" s="28">
        <v>25</v>
      </c>
      <c r="B35" s="33" t="s">
        <v>178</v>
      </c>
      <c r="C35" s="222">
        <v>0</v>
      </c>
      <c r="D35" s="227">
        <v>0</v>
      </c>
      <c r="E35" s="223">
        <f t="shared" si="2"/>
        <v>0</v>
      </c>
      <c r="F35" s="224">
        <v>0</v>
      </c>
      <c r="G35" s="229">
        <v>0</v>
      </c>
      <c r="H35" s="226">
        <f t="shared" si="1"/>
        <v>0</v>
      </c>
    </row>
    <row r="36" spans="1:8" ht="15.75">
      <c r="A36" s="28">
        <v>26</v>
      </c>
      <c r="B36" s="32" t="s">
        <v>179</v>
      </c>
      <c r="C36" s="222">
        <v>0</v>
      </c>
      <c r="D36" s="227">
        <v>0</v>
      </c>
      <c r="E36" s="223">
        <f t="shared" si="2"/>
        <v>0</v>
      </c>
      <c r="F36" s="224">
        <v>0</v>
      </c>
      <c r="G36" s="229">
        <v>0</v>
      </c>
      <c r="H36" s="226">
        <f t="shared" si="1"/>
        <v>0</v>
      </c>
    </row>
    <row r="37" spans="1:8" ht="15.75">
      <c r="A37" s="28">
        <v>27</v>
      </c>
      <c r="B37" s="32" t="s">
        <v>180</v>
      </c>
      <c r="C37" s="222">
        <v>0</v>
      </c>
      <c r="D37" s="227">
        <v>0</v>
      </c>
      <c r="E37" s="223">
        <f t="shared" si="2"/>
        <v>0</v>
      </c>
      <c r="F37" s="224">
        <v>0</v>
      </c>
      <c r="G37" s="229">
        <v>0</v>
      </c>
      <c r="H37" s="226">
        <f t="shared" si="1"/>
        <v>0</v>
      </c>
    </row>
    <row r="38" spans="1:8" ht="15.75">
      <c r="A38" s="28">
        <v>28</v>
      </c>
      <c r="B38" s="32" t="s">
        <v>181</v>
      </c>
      <c r="C38" s="222">
        <v>-11875534.790000001</v>
      </c>
      <c r="D38" s="227">
        <v>0</v>
      </c>
      <c r="E38" s="223">
        <f t="shared" si="2"/>
        <v>-11875534.790000001</v>
      </c>
      <c r="F38" s="224">
        <v>-10666132.219999999</v>
      </c>
      <c r="G38" s="229">
        <v>0</v>
      </c>
      <c r="H38" s="226">
        <f t="shared" si="1"/>
        <v>-10666132.219999999</v>
      </c>
    </row>
    <row r="39" spans="1:8" ht="15.75">
      <c r="A39" s="28">
        <v>29</v>
      </c>
      <c r="B39" s="32" t="s">
        <v>196</v>
      </c>
      <c r="C39" s="222">
        <v>4982432.3</v>
      </c>
      <c r="D39" s="227">
        <v>0</v>
      </c>
      <c r="E39" s="223">
        <f t="shared" si="2"/>
        <v>4982432.3</v>
      </c>
      <c r="F39" s="224">
        <v>4982432.3</v>
      </c>
      <c r="G39" s="229">
        <v>0</v>
      </c>
      <c r="H39" s="226">
        <f t="shared" si="1"/>
        <v>4982432.3</v>
      </c>
    </row>
    <row r="40" spans="1:8" ht="15.75">
      <c r="A40" s="28">
        <v>30</v>
      </c>
      <c r="B40" s="34" t="s">
        <v>182</v>
      </c>
      <c r="C40" s="222">
        <v>54253297.509999998</v>
      </c>
      <c r="D40" s="227">
        <v>0</v>
      </c>
      <c r="E40" s="223">
        <f t="shared" si="2"/>
        <v>54253297.509999998</v>
      </c>
      <c r="F40" s="224">
        <v>55462700.079999998</v>
      </c>
      <c r="G40" s="229">
        <v>0</v>
      </c>
      <c r="H40" s="226">
        <f t="shared" si="1"/>
        <v>55462700.079999998</v>
      </c>
    </row>
    <row r="41" spans="1:8" ht="16.5" thickBot="1">
      <c r="A41" s="35">
        <v>31</v>
      </c>
      <c r="B41" s="36" t="s">
        <v>197</v>
      </c>
      <c r="C41" s="231">
        <f>C31+C40</f>
        <v>90427727.169999987</v>
      </c>
      <c r="D41" s="231">
        <f>D31+D40</f>
        <v>6494762.4299999997</v>
      </c>
      <c r="E41" s="231">
        <f>C41+D41</f>
        <v>96922489.599999994</v>
      </c>
      <c r="F41" s="231">
        <f>F31+F40</f>
        <v>75436468.179999992</v>
      </c>
      <c r="G41" s="231">
        <f>G31+G40</f>
        <v>14110964.84</v>
      </c>
      <c r="H41" s="232">
        <f>F41+G41</f>
        <v>89547433.019999996</v>
      </c>
    </row>
    <row r="43" spans="1:8">
      <c r="B43" s="37"/>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B61" activePane="bottomRight" state="frozen"/>
      <selection pane="topRight" activeCell="B1" sqref="B1"/>
      <selection pane="bottomLeft" activeCell="A6" sqref="A6"/>
      <selection pane="bottomRight" activeCell="C8" sqref="C8:H67"/>
    </sheetView>
  </sheetViews>
  <sheetFormatPr defaultColWidth="9.28515625" defaultRowHeight="15"/>
  <cols>
    <col min="1" max="1" width="9.5703125" style="1" bestFit="1" customWidth="1"/>
    <col min="2" max="2" width="89.28515625" style="1" customWidth="1"/>
    <col min="3" max="8" width="12.7109375" style="1" customWidth="1"/>
    <col min="9" max="9" width="8.7109375" customWidth="1"/>
    <col min="10" max="16384" width="9.28515625" style="9"/>
  </cols>
  <sheetData>
    <row r="1" spans="1:8" ht="15.75">
      <c r="A1" s="13" t="s">
        <v>188</v>
      </c>
      <c r="B1" s="12" t="str">
        <f>Info!C2</f>
        <v>სს სილქ როუდ ბანკი</v>
      </c>
      <c r="C1" s="12"/>
    </row>
    <row r="2" spans="1:8" ht="15.75">
      <c r="A2" s="13" t="s">
        <v>189</v>
      </c>
      <c r="B2" s="447">
        <f>'1. key ratios'!B2</f>
        <v>44377</v>
      </c>
      <c r="C2" s="12"/>
    </row>
    <row r="3" spans="1:8" ht="15.75">
      <c r="A3" s="13"/>
      <c r="B3" s="12"/>
      <c r="C3" s="12"/>
    </row>
    <row r="4" spans="1:8" ht="16.5" thickBot="1">
      <c r="A4" s="14" t="s">
        <v>406</v>
      </c>
      <c r="B4" s="22" t="s">
        <v>222</v>
      </c>
      <c r="C4" s="24"/>
      <c r="D4" s="24"/>
      <c r="E4" s="24"/>
      <c r="F4" s="14"/>
      <c r="G4" s="14"/>
      <c r="H4" s="38" t="s">
        <v>93</v>
      </c>
    </row>
    <row r="5" spans="1:8" ht="15.75">
      <c r="A5" s="107"/>
      <c r="B5" s="108"/>
      <c r="C5" s="651" t="s">
        <v>194</v>
      </c>
      <c r="D5" s="652"/>
      <c r="E5" s="653"/>
      <c r="F5" s="651" t="s">
        <v>195</v>
      </c>
      <c r="G5" s="652"/>
      <c r="H5" s="654"/>
    </row>
    <row r="6" spans="1:8">
      <c r="A6" s="109" t="s">
        <v>26</v>
      </c>
      <c r="B6" s="39"/>
      <c r="C6" s="40" t="s">
        <v>27</v>
      </c>
      <c r="D6" s="40" t="s">
        <v>96</v>
      </c>
      <c r="E6" s="40" t="s">
        <v>68</v>
      </c>
      <c r="F6" s="40" t="s">
        <v>27</v>
      </c>
      <c r="G6" s="40" t="s">
        <v>96</v>
      </c>
      <c r="H6" s="110" t="s">
        <v>68</v>
      </c>
    </row>
    <row r="7" spans="1:8">
      <c r="A7" s="111"/>
      <c r="B7" s="42" t="s">
        <v>92</v>
      </c>
      <c r="C7" s="43"/>
      <c r="D7" s="43"/>
      <c r="E7" s="43"/>
      <c r="F7" s="43"/>
      <c r="G7" s="43"/>
      <c r="H7" s="112"/>
    </row>
    <row r="8" spans="1:8" ht="15.75">
      <c r="A8" s="111">
        <v>1</v>
      </c>
      <c r="B8" s="44" t="s">
        <v>97</v>
      </c>
      <c r="C8" s="598">
        <v>105031.72</v>
      </c>
      <c r="D8" s="598">
        <v>-4871.33</v>
      </c>
      <c r="E8" s="599">
        <f t="shared" ref="E8:E21" si="0">C8+D8</f>
        <v>100160.39</v>
      </c>
      <c r="F8" s="598">
        <v>432714.25</v>
      </c>
      <c r="G8" s="598">
        <v>9335.92</v>
      </c>
      <c r="H8" s="599">
        <v>442050.17</v>
      </c>
    </row>
    <row r="9" spans="1:8" ht="15.75">
      <c r="A9" s="111">
        <v>2</v>
      </c>
      <c r="B9" s="44" t="s">
        <v>98</v>
      </c>
      <c r="C9" s="600">
        <f>SUM(C10:C18)</f>
        <v>488546.4</v>
      </c>
      <c r="D9" s="600">
        <f>SUM(D10:D18)</f>
        <v>211382.00999999998</v>
      </c>
      <c r="E9" s="599">
        <f t="shared" si="0"/>
        <v>699928.41</v>
      </c>
      <c r="F9" s="600">
        <v>536946.78</v>
      </c>
      <c r="G9" s="600">
        <v>246602.38</v>
      </c>
      <c r="H9" s="599">
        <v>783549.16</v>
      </c>
    </row>
    <row r="10" spans="1:8" ht="15.75">
      <c r="A10" s="111">
        <v>2.1</v>
      </c>
      <c r="B10" s="45" t="s">
        <v>99</v>
      </c>
      <c r="C10" s="598">
        <v>0</v>
      </c>
      <c r="D10" s="598">
        <v>0</v>
      </c>
      <c r="E10" s="599">
        <f t="shared" si="0"/>
        <v>0</v>
      </c>
      <c r="F10" s="598">
        <v>0</v>
      </c>
      <c r="G10" s="598">
        <v>0</v>
      </c>
      <c r="H10" s="599">
        <v>0</v>
      </c>
    </row>
    <row r="11" spans="1:8" ht="15.75">
      <c r="A11" s="111">
        <v>2.2000000000000002</v>
      </c>
      <c r="B11" s="45" t="s">
        <v>100</v>
      </c>
      <c r="C11" s="598">
        <f>118556.31- C12- C13 - C14 - C15 - C16- C18</f>
        <v>118556.31</v>
      </c>
      <c r="D11" s="598">
        <f>203043.71- D12- D13 -D14 -D15 -D16 -D18</f>
        <v>97464.76</v>
      </c>
      <c r="E11" s="599">
        <f t="shared" si="0"/>
        <v>216021.07</v>
      </c>
      <c r="F11" s="598">
        <v>109747.43999999999</v>
      </c>
      <c r="G11" s="598">
        <v>119695.39</v>
      </c>
      <c r="H11" s="599">
        <v>229442.83</v>
      </c>
    </row>
    <row r="12" spans="1:8" ht="15.75">
      <c r="A12" s="111">
        <v>2.2999999999999998</v>
      </c>
      <c r="B12" s="45" t="s">
        <v>101</v>
      </c>
      <c r="C12" s="598">
        <v>0</v>
      </c>
      <c r="D12" s="598">
        <v>0</v>
      </c>
      <c r="E12" s="599">
        <f t="shared" si="0"/>
        <v>0</v>
      </c>
      <c r="F12" s="598">
        <v>0</v>
      </c>
      <c r="G12" s="598">
        <v>0</v>
      </c>
      <c r="H12" s="599">
        <v>0</v>
      </c>
    </row>
    <row r="13" spans="1:8" ht="15.75">
      <c r="A13" s="111">
        <v>2.4</v>
      </c>
      <c r="B13" s="45" t="s">
        <v>102</v>
      </c>
      <c r="C13" s="598">
        <v>0</v>
      </c>
      <c r="D13" s="598">
        <v>0</v>
      </c>
      <c r="E13" s="599">
        <f t="shared" si="0"/>
        <v>0</v>
      </c>
      <c r="F13" s="598">
        <v>0</v>
      </c>
      <c r="G13" s="598">
        <v>0</v>
      </c>
      <c r="H13" s="599">
        <v>0</v>
      </c>
    </row>
    <row r="14" spans="1:8" ht="15.75">
      <c r="A14" s="111">
        <v>2.5</v>
      </c>
      <c r="B14" s="45" t="s">
        <v>103</v>
      </c>
      <c r="C14" s="598">
        <v>0</v>
      </c>
      <c r="D14" s="598">
        <v>105578.95</v>
      </c>
      <c r="E14" s="599">
        <f t="shared" si="0"/>
        <v>105578.95</v>
      </c>
      <c r="F14" s="598">
        <v>0</v>
      </c>
      <c r="G14" s="598">
        <v>92828.55</v>
      </c>
      <c r="H14" s="599">
        <v>92828.55</v>
      </c>
    </row>
    <row r="15" spans="1:8" ht="15.75">
      <c r="A15" s="111">
        <v>2.6</v>
      </c>
      <c r="B15" s="45" t="s">
        <v>104</v>
      </c>
      <c r="C15" s="598">
        <v>0</v>
      </c>
      <c r="D15" s="598">
        <v>0</v>
      </c>
      <c r="E15" s="599">
        <f t="shared" si="0"/>
        <v>0</v>
      </c>
      <c r="F15" s="598">
        <v>10018.35</v>
      </c>
      <c r="G15" s="598">
        <v>0</v>
      </c>
      <c r="H15" s="599">
        <v>10018.35</v>
      </c>
    </row>
    <row r="16" spans="1:8" ht="15.75">
      <c r="A16" s="111">
        <v>2.7</v>
      </c>
      <c r="B16" s="45" t="s">
        <v>105</v>
      </c>
      <c r="C16" s="598">
        <v>0</v>
      </c>
      <c r="D16" s="598">
        <v>0</v>
      </c>
      <c r="E16" s="599">
        <f t="shared" si="0"/>
        <v>0</v>
      </c>
      <c r="F16" s="598">
        <v>22607.200000000001</v>
      </c>
      <c r="G16" s="598">
        <v>0</v>
      </c>
      <c r="H16" s="599">
        <v>22607.200000000001</v>
      </c>
    </row>
    <row r="17" spans="1:8" ht="15.75">
      <c r="A17" s="111">
        <v>2.8</v>
      </c>
      <c r="B17" s="45" t="s">
        <v>106</v>
      </c>
      <c r="C17" s="598">
        <v>369990.09</v>
      </c>
      <c r="D17" s="598">
        <v>8338.2999999999993</v>
      </c>
      <c r="E17" s="599">
        <f t="shared" si="0"/>
        <v>378328.39</v>
      </c>
      <c r="F17" s="598">
        <v>394573.79</v>
      </c>
      <c r="G17" s="598">
        <v>34078.44</v>
      </c>
      <c r="H17" s="599">
        <v>428652.23</v>
      </c>
    </row>
    <row r="18" spans="1:8" ht="15.75">
      <c r="A18" s="111">
        <v>2.9</v>
      </c>
      <c r="B18" s="45" t="s">
        <v>107</v>
      </c>
      <c r="C18" s="598">
        <v>0</v>
      </c>
      <c r="D18" s="598">
        <v>0</v>
      </c>
      <c r="E18" s="599">
        <f t="shared" si="0"/>
        <v>0</v>
      </c>
      <c r="F18" s="598">
        <v>0</v>
      </c>
      <c r="G18" s="598">
        <v>0</v>
      </c>
      <c r="H18" s="599">
        <v>0</v>
      </c>
    </row>
    <row r="19" spans="1:8" ht="15.75">
      <c r="A19" s="111">
        <v>3</v>
      </c>
      <c r="B19" s="44" t="s">
        <v>108</v>
      </c>
      <c r="C19" s="598">
        <v>19052.36</v>
      </c>
      <c r="D19" s="598">
        <v>-16333.67</v>
      </c>
      <c r="E19" s="599">
        <f>C19+D19</f>
        <v>2718.6900000000005</v>
      </c>
      <c r="F19" s="598">
        <v>-31956.45</v>
      </c>
      <c r="G19" s="598">
        <v>-21418.11</v>
      </c>
      <c r="H19" s="599">
        <v>-53374.559999999998</v>
      </c>
    </row>
    <row r="20" spans="1:8" ht="15.75">
      <c r="A20" s="111">
        <v>4</v>
      </c>
      <c r="B20" s="44" t="s">
        <v>109</v>
      </c>
      <c r="C20" s="598">
        <v>1906511.04</v>
      </c>
      <c r="D20" s="598"/>
      <c r="E20" s="599">
        <f t="shared" si="0"/>
        <v>1906511.04</v>
      </c>
      <c r="F20" s="598">
        <v>1429779.58</v>
      </c>
      <c r="G20" s="598"/>
      <c r="H20" s="599">
        <v>1429779.58</v>
      </c>
    </row>
    <row r="21" spans="1:8" ht="15.75">
      <c r="A21" s="111">
        <v>5</v>
      </c>
      <c r="B21" s="44" t="s">
        <v>110</v>
      </c>
      <c r="C21" s="598">
        <v>4339.04</v>
      </c>
      <c r="D21" s="598">
        <v>1399.8</v>
      </c>
      <c r="E21" s="599">
        <f t="shared" si="0"/>
        <v>5738.84</v>
      </c>
      <c r="F21" s="598">
        <v>791.09</v>
      </c>
      <c r="G21" s="598">
        <v>1285.22</v>
      </c>
      <c r="H21" s="599">
        <v>2076.31</v>
      </c>
    </row>
    <row r="22" spans="1:8" ht="15.75">
      <c r="A22" s="111">
        <v>6</v>
      </c>
      <c r="B22" s="46" t="s">
        <v>111</v>
      </c>
      <c r="C22" s="600">
        <f>C8+C9+C20+C21+C19</f>
        <v>2523480.56</v>
      </c>
      <c r="D22" s="600">
        <f>D8+D9+D20+D21+D19</f>
        <v>191576.80999999997</v>
      </c>
      <c r="E22" s="599">
        <f>C22+D22</f>
        <v>2715057.37</v>
      </c>
      <c r="F22" s="600">
        <v>2368275.25</v>
      </c>
      <c r="G22" s="600">
        <v>235805.41000000003</v>
      </c>
      <c r="H22" s="599">
        <v>2604080.66</v>
      </c>
    </row>
    <row r="23" spans="1:8" ht="15.75">
      <c r="A23" s="111"/>
      <c r="B23" s="42" t="s">
        <v>90</v>
      </c>
      <c r="C23" s="598"/>
      <c r="D23" s="598"/>
      <c r="E23" s="601"/>
      <c r="F23" s="598"/>
      <c r="G23" s="598"/>
      <c r="H23" s="601"/>
    </row>
    <row r="24" spans="1:8" ht="15.75">
      <c r="A24" s="111">
        <v>7</v>
      </c>
      <c r="B24" s="44" t="s">
        <v>112</v>
      </c>
      <c r="C24" s="598">
        <v>191188.19</v>
      </c>
      <c r="D24" s="598">
        <v>18465.89</v>
      </c>
      <c r="E24" s="599">
        <f t="shared" ref="E24:E29" si="1">C24+D24</f>
        <v>209654.08000000002</v>
      </c>
      <c r="F24" s="598">
        <v>217538.63</v>
      </c>
      <c r="G24" s="598">
        <v>11849.8</v>
      </c>
      <c r="H24" s="599">
        <v>229388.43</v>
      </c>
    </row>
    <row r="25" spans="1:8" ht="15.75">
      <c r="A25" s="111">
        <v>8</v>
      </c>
      <c r="B25" s="44" t="s">
        <v>113</v>
      </c>
      <c r="C25" s="598">
        <v>98742.57</v>
      </c>
      <c r="D25" s="598">
        <v>3883.04</v>
      </c>
      <c r="E25" s="599">
        <f t="shared" si="1"/>
        <v>102625.61</v>
      </c>
      <c r="F25" s="598">
        <v>28377.29</v>
      </c>
      <c r="G25" s="598">
        <v>5910.6</v>
      </c>
      <c r="H25" s="599">
        <v>34287.89</v>
      </c>
    </row>
    <row r="26" spans="1:8" ht="15.75">
      <c r="A26" s="111">
        <v>9</v>
      </c>
      <c r="B26" s="44" t="s">
        <v>114</v>
      </c>
      <c r="C26" s="598">
        <v>52067.67</v>
      </c>
      <c r="D26" s="598">
        <v>0</v>
      </c>
      <c r="E26" s="599">
        <f t="shared" si="1"/>
        <v>52067.67</v>
      </c>
      <c r="F26" s="598">
        <v>24912.74</v>
      </c>
      <c r="G26" s="598">
        <v>17957.86</v>
      </c>
      <c r="H26" s="599">
        <v>42870.600000000006</v>
      </c>
    </row>
    <row r="27" spans="1:8" ht="15.75">
      <c r="A27" s="111">
        <v>10</v>
      </c>
      <c r="B27" s="44" t="s">
        <v>115</v>
      </c>
      <c r="C27" s="598">
        <v>34125.74</v>
      </c>
      <c r="D27" s="598"/>
      <c r="E27" s="599">
        <f t="shared" si="1"/>
        <v>34125.74</v>
      </c>
      <c r="F27" s="598">
        <v>23687.47</v>
      </c>
      <c r="G27" s="598"/>
      <c r="H27" s="599">
        <v>23687.47</v>
      </c>
    </row>
    <row r="28" spans="1:8" ht="15.75">
      <c r="A28" s="111">
        <v>11</v>
      </c>
      <c r="B28" s="44" t="s">
        <v>116</v>
      </c>
      <c r="C28" s="598">
        <v>514158.43</v>
      </c>
      <c r="D28" s="598">
        <v>0</v>
      </c>
      <c r="E28" s="599">
        <f t="shared" si="1"/>
        <v>514158.43</v>
      </c>
      <c r="F28" s="598">
        <v>193397.87</v>
      </c>
      <c r="G28" s="598">
        <v>0</v>
      </c>
      <c r="H28" s="599">
        <v>193397.87</v>
      </c>
    </row>
    <row r="29" spans="1:8" ht="15.75">
      <c r="A29" s="111">
        <v>12</v>
      </c>
      <c r="B29" s="44" t="s">
        <v>117</v>
      </c>
      <c r="C29" s="598"/>
      <c r="D29" s="598"/>
      <c r="E29" s="599">
        <f t="shared" si="1"/>
        <v>0</v>
      </c>
      <c r="F29" s="598"/>
      <c r="G29" s="598"/>
      <c r="H29" s="599">
        <v>0</v>
      </c>
    </row>
    <row r="30" spans="1:8" ht="15.75">
      <c r="A30" s="111">
        <v>13</v>
      </c>
      <c r="B30" s="47" t="s">
        <v>118</v>
      </c>
      <c r="C30" s="600">
        <f>SUM(C24:C29)</f>
        <v>890282.6</v>
      </c>
      <c r="D30" s="600">
        <f>SUM(D24:D29)</f>
        <v>22348.93</v>
      </c>
      <c r="E30" s="599">
        <f>C30+D30</f>
        <v>912631.53</v>
      </c>
      <c r="F30" s="600">
        <v>487914</v>
      </c>
      <c r="G30" s="600">
        <v>35718.26</v>
      </c>
      <c r="H30" s="599">
        <v>523632.26</v>
      </c>
    </row>
    <row r="31" spans="1:8" ht="15.75">
      <c r="A31" s="111">
        <v>14</v>
      </c>
      <c r="B31" s="47" t="s">
        <v>119</v>
      </c>
      <c r="C31" s="600">
        <f>C22-C30</f>
        <v>1633197.96</v>
      </c>
      <c r="D31" s="600">
        <f>D22-D30</f>
        <v>169227.87999999998</v>
      </c>
      <c r="E31" s="599">
        <f>C31+D31</f>
        <v>1802425.8399999999</v>
      </c>
      <c r="F31" s="600">
        <v>1880361.25</v>
      </c>
      <c r="G31" s="600">
        <v>200087.15000000002</v>
      </c>
      <c r="H31" s="599">
        <v>2080448.4</v>
      </c>
    </row>
    <row r="32" spans="1:8">
      <c r="A32" s="111"/>
      <c r="B32" s="42"/>
      <c r="C32" s="602"/>
      <c r="D32" s="602"/>
      <c r="E32" s="602"/>
      <c r="F32" s="602"/>
      <c r="G32" s="602"/>
      <c r="H32" s="602"/>
    </row>
    <row r="33" spans="1:8" ht="15.75">
      <c r="A33" s="111"/>
      <c r="B33" s="42" t="s">
        <v>120</v>
      </c>
      <c r="C33" s="598"/>
      <c r="D33" s="598"/>
      <c r="E33" s="601"/>
      <c r="F33" s="598"/>
      <c r="G33" s="598"/>
      <c r="H33" s="601"/>
    </row>
    <row r="34" spans="1:8" ht="15.75">
      <c r="A34" s="111">
        <v>15</v>
      </c>
      <c r="B34" s="41" t="s">
        <v>91</v>
      </c>
      <c r="C34" s="600">
        <f>C35-C36</f>
        <v>-67175.23000000001</v>
      </c>
      <c r="D34" s="600">
        <f>D35-D36</f>
        <v>260362.38</v>
      </c>
      <c r="E34" s="599">
        <f>C34+D34</f>
        <v>193187.15</v>
      </c>
      <c r="F34" s="600">
        <v>26859.550000000017</v>
      </c>
      <c r="G34" s="600">
        <v>-63910.03</v>
      </c>
      <c r="H34" s="599">
        <v>-37050.479999999981</v>
      </c>
    </row>
    <row r="35" spans="1:8" ht="15.75">
      <c r="A35" s="111">
        <v>15.1</v>
      </c>
      <c r="B35" s="45" t="s">
        <v>121</v>
      </c>
      <c r="C35" s="598">
        <v>132067.65</v>
      </c>
      <c r="D35" s="598">
        <v>367509.83</v>
      </c>
      <c r="E35" s="599">
        <f>C35+D35</f>
        <v>499577.48</v>
      </c>
      <c r="F35" s="598">
        <v>159639.07</v>
      </c>
      <c r="G35" s="598">
        <v>24713.37</v>
      </c>
      <c r="H35" s="599">
        <v>184352.44</v>
      </c>
    </row>
    <row r="36" spans="1:8" ht="15.75">
      <c r="A36" s="111">
        <v>15.2</v>
      </c>
      <c r="B36" s="45" t="s">
        <v>122</v>
      </c>
      <c r="C36" s="598">
        <v>199242.88</v>
      </c>
      <c r="D36" s="598">
        <v>107147.45</v>
      </c>
      <c r="E36" s="599">
        <f>C36+D36</f>
        <v>306390.33</v>
      </c>
      <c r="F36" s="598">
        <v>132779.51999999999</v>
      </c>
      <c r="G36" s="598">
        <v>88623.4</v>
      </c>
      <c r="H36" s="599">
        <v>221402.91999999998</v>
      </c>
    </row>
    <row r="37" spans="1:8" ht="15.75">
      <c r="A37" s="111">
        <v>16</v>
      </c>
      <c r="B37" s="44" t="s">
        <v>123</v>
      </c>
      <c r="C37" s="598">
        <v>0</v>
      </c>
      <c r="D37" s="598">
        <v>0</v>
      </c>
      <c r="E37" s="599">
        <f t="shared" ref="E37:E66" si="2">C37+D37</f>
        <v>0</v>
      </c>
      <c r="F37" s="598">
        <v>0</v>
      </c>
      <c r="G37" s="598">
        <v>0</v>
      </c>
      <c r="H37" s="599">
        <v>0</v>
      </c>
    </row>
    <row r="38" spans="1:8" ht="15.75">
      <c r="A38" s="111">
        <v>17</v>
      </c>
      <c r="B38" s="44" t="s">
        <v>124</v>
      </c>
      <c r="C38" s="598">
        <v>0</v>
      </c>
      <c r="D38" s="598"/>
      <c r="E38" s="599">
        <f t="shared" si="2"/>
        <v>0</v>
      </c>
      <c r="F38" s="598">
        <v>36.44</v>
      </c>
      <c r="G38" s="598"/>
      <c r="H38" s="599">
        <v>36.44</v>
      </c>
    </row>
    <row r="39" spans="1:8" ht="15.75">
      <c r="A39" s="111">
        <v>18</v>
      </c>
      <c r="B39" s="44" t="s">
        <v>125</v>
      </c>
      <c r="C39" s="598">
        <v>0</v>
      </c>
      <c r="D39" s="598"/>
      <c r="E39" s="599">
        <f t="shared" si="2"/>
        <v>0</v>
      </c>
      <c r="F39" s="598">
        <v>0</v>
      </c>
      <c r="G39" s="598"/>
      <c r="H39" s="599">
        <v>0</v>
      </c>
    </row>
    <row r="40" spans="1:8" ht="15.75">
      <c r="A40" s="111">
        <v>19</v>
      </c>
      <c r="B40" s="44" t="s">
        <v>126</v>
      </c>
      <c r="C40" s="598">
        <v>1564473.48</v>
      </c>
      <c r="D40" s="598"/>
      <c r="E40" s="599">
        <f t="shared" si="2"/>
        <v>1564473.48</v>
      </c>
      <c r="F40" s="598">
        <v>1899398.9</v>
      </c>
      <c r="G40" s="598"/>
      <c r="H40" s="599">
        <v>1899398.9</v>
      </c>
    </row>
    <row r="41" spans="1:8" ht="15.75">
      <c r="A41" s="111">
        <v>20</v>
      </c>
      <c r="B41" s="44" t="s">
        <v>127</v>
      </c>
      <c r="C41" s="598">
        <v>-2423284.65</v>
      </c>
      <c r="D41" s="598"/>
      <c r="E41" s="599">
        <f t="shared" si="2"/>
        <v>-2423284.65</v>
      </c>
      <c r="F41" s="598">
        <v>-352114.23</v>
      </c>
      <c r="G41" s="598"/>
      <c r="H41" s="599">
        <v>-352114.23</v>
      </c>
    </row>
    <row r="42" spans="1:8" ht="15.75">
      <c r="A42" s="111">
        <v>21</v>
      </c>
      <c r="B42" s="44" t="s">
        <v>128</v>
      </c>
      <c r="C42" s="598">
        <v>-78153.67</v>
      </c>
      <c r="D42" s="598"/>
      <c r="E42" s="599">
        <f t="shared" si="2"/>
        <v>-78153.67</v>
      </c>
      <c r="F42" s="598">
        <v>-5415.25</v>
      </c>
      <c r="G42" s="598"/>
      <c r="H42" s="599">
        <v>-5415.25</v>
      </c>
    </row>
    <row r="43" spans="1:8" ht="15.75">
      <c r="A43" s="111">
        <v>22</v>
      </c>
      <c r="B43" s="44" t="s">
        <v>129</v>
      </c>
      <c r="C43" s="598">
        <v>5894.36</v>
      </c>
      <c r="D43" s="598"/>
      <c r="E43" s="599">
        <f t="shared" si="2"/>
        <v>5894.36</v>
      </c>
      <c r="F43" s="598">
        <v>5722.26</v>
      </c>
      <c r="G43" s="598"/>
      <c r="H43" s="599">
        <v>5722.26</v>
      </c>
    </row>
    <row r="44" spans="1:8" ht="15.75">
      <c r="A44" s="111">
        <v>23</v>
      </c>
      <c r="B44" s="44" t="s">
        <v>130</v>
      </c>
      <c r="C44" s="598">
        <v>17525.32</v>
      </c>
      <c r="D44" s="598">
        <v>0</v>
      </c>
      <c r="E44" s="599">
        <f t="shared" si="2"/>
        <v>17525.32</v>
      </c>
      <c r="F44" s="598">
        <v>16427.25</v>
      </c>
      <c r="G44" s="598">
        <v>0</v>
      </c>
      <c r="H44" s="599">
        <v>16427.25</v>
      </c>
    </row>
    <row r="45" spans="1:8" ht="15.75">
      <c r="A45" s="111">
        <v>24</v>
      </c>
      <c r="B45" s="47" t="s">
        <v>131</v>
      </c>
      <c r="C45" s="600">
        <f>C34+C37+C38+C39+C40+C41+C42+C43+C44</f>
        <v>-980720.39</v>
      </c>
      <c r="D45" s="600">
        <f>D34+D37+D38+D39+D40+D41+D42+D43+D44</f>
        <v>260362.38</v>
      </c>
      <c r="E45" s="599">
        <f t="shared" si="2"/>
        <v>-720358.01</v>
      </c>
      <c r="F45" s="600">
        <v>1590914.92</v>
      </c>
      <c r="G45" s="600">
        <v>-63910.03</v>
      </c>
      <c r="H45" s="599">
        <v>1527004.89</v>
      </c>
    </row>
    <row r="46" spans="1:8">
      <c r="A46" s="111"/>
      <c r="B46" s="42" t="s">
        <v>132</v>
      </c>
      <c r="C46" s="598"/>
      <c r="D46" s="598"/>
      <c r="E46" s="598"/>
      <c r="F46" s="598"/>
      <c r="G46" s="598"/>
      <c r="H46" s="598"/>
    </row>
    <row r="47" spans="1:8" ht="15.75">
      <c r="A47" s="111">
        <v>25</v>
      </c>
      <c r="B47" s="44" t="s">
        <v>133</v>
      </c>
      <c r="C47" s="598">
        <v>145927.57</v>
      </c>
      <c r="D47" s="598">
        <v>157131.54</v>
      </c>
      <c r="E47" s="599">
        <f t="shared" si="2"/>
        <v>303059.11</v>
      </c>
      <c r="F47" s="598">
        <v>46718.17</v>
      </c>
      <c r="G47" s="598">
        <v>75196.91</v>
      </c>
      <c r="H47" s="599">
        <v>121915.08</v>
      </c>
    </row>
    <row r="48" spans="1:8" ht="15.75">
      <c r="A48" s="111">
        <v>26</v>
      </c>
      <c r="B48" s="44" t="s">
        <v>134</v>
      </c>
      <c r="C48" s="598">
        <v>116826.81</v>
      </c>
      <c r="D48" s="598">
        <v>124332.58</v>
      </c>
      <c r="E48" s="599">
        <f t="shared" si="2"/>
        <v>241159.39</v>
      </c>
      <c r="F48" s="598">
        <v>119570.65</v>
      </c>
      <c r="G48" s="598">
        <v>115693.33</v>
      </c>
      <c r="H48" s="599">
        <v>235263.97999999998</v>
      </c>
    </row>
    <row r="49" spans="1:9" ht="15.75">
      <c r="A49" s="111">
        <v>27</v>
      </c>
      <c r="B49" s="44" t="s">
        <v>135</v>
      </c>
      <c r="C49" s="598">
        <v>1430344.86</v>
      </c>
      <c r="D49" s="598"/>
      <c r="E49" s="599">
        <f t="shared" si="2"/>
        <v>1430344.86</v>
      </c>
      <c r="F49" s="598">
        <v>1439176.9</v>
      </c>
      <c r="G49" s="598"/>
      <c r="H49" s="599">
        <v>1439176.9</v>
      </c>
    </row>
    <row r="50" spans="1:9" ht="15.75">
      <c r="A50" s="111">
        <v>28</v>
      </c>
      <c r="B50" s="44" t="s">
        <v>270</v>
      </c>
      <c r="C50" s="598">
        <v>0</v>
      </c>
      <c r="D50" s="598"/>
      <c r="E50" s="599">
        <f t="shared" si="2"/>
        <v>0</v>
      </c>
      <c r="F50" s="598">
        <v>16456.29</v>
      </c>
      <c r="G50" s="598"/>
      <c r="H50" s="599">
        <v>16456.29</v>
      </c>
    </row>
    <row r="51" spans="1:9" ht="15.75">
      <c r="A51" s="111">
        <v>29</v>
      </c>
      <c r="B51" s="44" t="s">
        <v>136</v>
      </c>
      <c r="C51" s="598">
        <v>265771.73</v>
      </c>
      <c r="D51" s="598"/>
      <c r="E51" s="599">
        <f t="shared" si="2"/>
        <v>265771.73</v>
      </c>
      <c r="F51" s="598">
        <v>215630.99</v>
      </c>
      <c r="G51" s="598"/>
      <c r="H51" s="599">
        <v>215630.99</v>
      </c>
    </row>
    <row r="52" spans="1:9" ht="15.75">
      <c r="A52" s="111">
        <v>30</v>
      </c>
      <c r="B52" s="44" t="s">
        <v>137</v>
      </c>
      <c r="C52" s="598">
        <v>500076.95</v>
      </c>
      <c r="D52" s="598">
        <v>0</v>
      </c>
      <c r="E52" s="599">
        <f t="shared" si="2"/>
        <v>500076.95</v>
      </c>
      <c r="F52" s="598">
        <v>460011.64</v>
      </c>
      <c r="G52" s="598">
        <v>0</v>
      </c>
      <c r="H52" s="599">
        <v>460011.64</v>
      </c>
    </row>
    <row r="53" spans="1:9" ht="15.75">
      <c r="A53" s="111">
        <v>31</v>
      </c>
      <c r="B53" s="47" t="s">
        <v>138</v>
      </c>
      <c r="C53" s="600">
        <f>SUM(C47:C52)</f>
        <v>2458947.9200000004</v>
      </c>
      <c r="D53" s="600">
        <f>SUM(D47:D52)</f>
        <v>281464.12</v>
      </c>
      <c r="E53" s="599">
        <f t="shared" si="2"/>
        <v>2740412.0400000005</v>
      </c>
      <c r="F53" s="600">
        <v>2297564.64</v>
      </c>
      <c r="G53" s="600">
        <v>190890.23999999999</v>
      </c>
      <c r="H53" s="599">
        <v>2488454.88</v>
      </c>
    </row>
    <row r="54" spans="1:9" ht="15.75">
      <c r="A54" s="111">
        <v>32</v>
      </c>
      <c r="B54" s="47" t="s">
        <v>139</v>
      </c>
      <c r="C54" s="600">
        <f>C45-C53</f>
        <v>-3439668.3100000005</v>
      </c>
      <c r="D54" s="600">
        <f>D45-D53</f>
        <v>-21101.739999999991</v>
      </c>
      <c r="E54" s="599">
        <f t="shared" si="2"/>
        <v>-3460770.0500000007</v>
      </c>
      <c r="F54" s="600">
        <v>-706649.7200000002</v>
      </c>
      <c r="G54" s="600">
        <v>-254800.27</v>
      </c>
      <c r="H54" s="599">
        <v>-961449.99000000022</v>
      </c>
    </row>
    <row r="55" spans="1:9">
      <c r="A55" s="111"/>
      <c r="B55" s="42"/>
      <c r="C55" s="602"/>
      <c r="D55" s="602"/>
      <c r="E55" s="602"/>
      <c r="F55" s="602"/>
      <c r="G55" s="602"/>
      <c r="H55" s="602"/>
    </row>
    <row r="56" spans="1:9" ht="15.75">
      <c r="A56" s="111">
        <v>33</v>
      </c>
      <c r="B56" s="47" t="s">
        <v>140</v>
      </c>
      <c r="C56" s="600">
        <f>C31+C54</f>
        <v>-1806470.3500000006</v>
      </c>
      <c r="D56" s="600">
        <f>D31+D54</f>
        <v>148126.13999999998</v>
      </c>
      <c r="E56" s="599">
        <f t="shared" si="2"/>
        <v>-1658344.2100000007</v>
      </c>
      <c r="F56" s="600">
        <v>1173711.5299999998</v>
      </c>
      <c r="G56" s="600">
        <v>-54713.119999999966</v>
      </c>
      <c r="H56" s="599">
        <v>1118998.4099999999</v>
      </c>
    </row>
    <row r="57" spans="1:9">
      <c r="A57" s="111"/>
      <c r="B57" s="42"/>
      <c r="C57" s="602"/>
      <c r="D57" s="602"/>
      <c r="E57" s="602"/>
      <c r="F57" s="602"/>
      <c r="G57" s="602"/>
      <c r="H57" s="602"/>
    </row>
    <row r="58" spans="1:9" ht="15.75">
      <c r="A58" s="111">
        <v>34</v>
      </c>
      <c r="B58" s="44" t="s">
        <v>141</v>
      </c>
      <c r="C58" s="598">
        <v>-29797.49</v>
      </c>
      <c r="D58" s="598"/>
      <c r="E58" s="599">
        <f>C58</f>
        <v>-29797.49</v>
      </c>
      <c r="F58" s="598">
        <v>844246.73</v>
      </c>
      <c r="G58" s="598"/>
      <c r="H58" s="599">
        <v>844246.73</v>
      </c>
    </row>
    <row r="59" spans="1:9" s="186" customFormat="1" ht="15.75">
      <c r="A59" s="111">
        <v>35</v>
      </c>
      <c r="B59" s="41" t="s">
        <v>142</v>
      </c>
      <c r="C59" s="603">
        <v>0</v>
      </c>
      <c r="D59" s="603"/>
      <c r="E59" s="604">
        <f>C59</f>
        <v>0</v>
      </c>
      <c r="F59" s="603">
        <v>0</v>
      </c>
      <c r="G59" s="603"/>
      <c r="H59" s="604">
        <v>0</v>
      </c>
      <c r="I59" s="185"/>
    </row>
    <row r="60" spans="1:9" ht="15.75">
      <c r="A60" s="111">
        <v>36</v>
      </c>
      <c r="B60" s="44" t="s">
        <v>143</v>
      </c>
      <c r="C60" s="598">
        <v>-1855167.18</v>
      </c>
      <c r="D60" s="598"/>
      <c r="E60" s="599">
        <f>C60</f>
        <v>-1855167.18</v>
      </c>
      <c r="F60" s="598">
        <v>21239.37</v>
      </c>
      <c r="G60" s="598"/>
      <c r="H60" s="599">
        <v>21239.37</v>
      </c>
    </row>
    <row r="61" spans="1:9" ht="15.75">
      <c r="A61" s="111">
        <v>37</v>
      </c>
      <c r="B61" s="47" t="s">
        <v>144</v>
      </c>
      <c r="C61" s="600">
        <f>SUM(C58:C60)</f>
        <v>-1884964.67</v>
      </c>
      <c r="D61" s="600">
        <v>0</v>
      </c>
      <c r="E61" s="599">
        <f>C61</f>
        <v>-1884964.67</v>
      </c>
      <c r="F61" s="600">
        <v>865486.1</v>
      </c>
      <c r="G61" s="600">
        <v>0</v>
      </c>
      <c r="H61" s="599">
        <v>865486.1</v>
      </c>
    </row>
    <row r="62" spans="1:9">
      <c r="A62" s="111"/>
      <c r="B62" s="48"/>
      <c r="C62" s="598"/>
      <c r="D62" s="598"/>
      <c r="E62" s="598"/>
      <c r="F62" s="598"/>
      <c r="G62" s="598"/>
      <c r="H62" s="598"/>
    </row>
    <row r="63" spans="1:9" ht="15.75">
      <c r="A63" s="111">
        <v>38</v>
      </c>
      <c r="B63" s="49" t="s">
        <v>271</v>
      </c>
      <c r="C63" s="600">
        <f>C56-C61</f>
        <v>78494.319999999367</v>
      </c>
      <c r="D63" s="600">
        <f>D56-D61</f>
        <v>148126.13999999998</v>
      </c>
      <c r="E63" s="599">
        <f t="shared" si="2"/>
        <v>226620.45999999935</v>
      </c>
      <c r="F63" s="600">
        <v>308225.42999999982</v>
      </c>
      <c r="G63" s="600">
        <v>-54713.119999999966</v>
      </c>
      <c r="H63" s="599">
        <v>253512.30999999985</v>
      </c>
    </row>
    <row r="64" spans="1:9" ht="15.75">
      <c r="A64" s="109">
        <v>39</v>
      </c>
      <c r="B64" s="44" t="s">
        <v>145</v>
      </c>
      <c r="C64" s="605">
        <v>0</v>
      </c>
      <c r="D64" s="605"/>
      <c r="E64" s="599">
        <f t="shared" si="2"/>
        <v>0</v>
      </c>
      <c r="F64" s="605">
        <v>0</v>
      </c>
      <c r="G64" s="605"/>
      <c r="H64" s="599">
        <v>0</v>
      </c>
    </row>
    <row r="65" spans="1:8" ht="15.75">
      <c r="A65" s="111">
        <v>40</v>
      </c>
      <c r="B65" s="47" t="s">
        <v>146</v>
      </c>
      <c r="C65" s="600">
        <f>C63-C64</f>
        <v>78494.319999999367</v>
      </c>
      <c r="D65" s="600">
        <f>D63-D64</f>
        <v>148126.13999999998</v>
      </c>
      <c r="E65" s="599">
        <f t="shared" si="2"/>
        <v>226620.45999999935</v>
      </c>
      <c r="F65" s="600">
        <v>308225.42999999982</v>
      </c>
      <c r="G65" s="600">
        <v>-54713.119999999966</v>
      </c>
      <c r="H65" s="599">
        <v>253512.30999999985</v>
      </c>
    </row>
    <row r="66" spans="1:8" ht="15.75">
      <c r="A66" s="109">
        <v>41</v>
      </c>
      <c r="B66" s="44" t="s">
        <v>147</v>
      </c>
      <c r="C66" s="605">
        <v>0</v>
      </c>
      <c r="D66" s="605"/>
      <c r="E66" s="599">
        <f t="shared" si="2"/>
        <v>0</v>
      </c>
      <c r="F66" s="605">
        <v>0</v>
      </c>
      <c r="G66" s="605"/>
      <c r="H66" s="599">
        <v>0</v>
      </c>
    </row>
    <row r="67" spans="1:8" ht="16.5" thickBot="1">
      <c r="A67" s="113">
        <v>42</v>
      </c>
      <c r="B67" s="114" t="s">
        <v>148</v>
      </c>
      <c r="C67" s="233">
        <f>C65+C66</f>
        <v>78494.319999999367</v>
      </c>
      <c r="D67" s="233">
        <f>D65+D66</f>
        <v>148126.13999999998</v>
      </c>
      <c r="E67" s="231">
        <f>C67+D67</f>
        <v>226620.45999999935</v>
      </c>
      <c r="F67" s="233">
        <v>308225.42999999982</v>
      </c>
      <c r="G67" s="233">
        <v>-54713.119999999966</v>
      </c>
      <c r="H67" s="231">
        <v>253512.30999999985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zoomScaleNormal="100" workbookViewId="0">
      <selection activeCell="C7" sqref="C7:H53"/>
    </sheetView>
  </sheetViews>
  <sheetFormatPr defaultRowHeight="15"/>
  <cols>
    <col min="1" max="1" width="9.5703125" bestFit="1" customWidth="1"/>
    <col min="2" max="2" width="72.28515625" customWidth="1"/>
    <col min="3" max="8" width="12.7109375" customWidth="1"/>
  </cols>
  <sheetData>
    <row r="1" spans="1:8">
      <c r="A1" s="1" t="s">
        <v>188</v>
      </c>
      <c r="B1" t="str">
        <f>Info!C2</f>
        <v>სს სილქ როუდ ბანკი</v>
      </c>
    </row>
    <row r="2" spans="1:8">
      <c r="A2" s="1" t="s">
        <v>189</v>
      </c>
      <c r="B2" s="447">
        <f>'1. key ratios'!B2</f>
        <v>44377</v>
      </c>
    </row>
    <row r="3" spans="1:8">
      <c r="A3" s="1"/>
    </row>
    <row r="4" spans="1:8" ht="16.5" thickBot="1">
      <c r="A4" s="1" t="s">
        <v>407</v>
      </c>
      <c r="B4" s="1"/>
      <c r="C4" s="195"/>
      <c r="D4" s="195"/>
      <c r="E4" s="195"/>
      <c r="F4" s="195"/>
      <c r="G4" s="195"/>
      <c r="H4" s="196" t="s">
        <v>93</v>
      </c>
    </row>
    <row r="5" spans="1:8" ht="15.75">
      <c r="A5" s="655" t="s">
        <v>26</v>
      </c>
      <c r="B5" s="657" t="s">
        <v>244</v>
      </c>
      <c r="C5" s="659" t="s">
        <v>194</v>
      </c>
      <c r="D5" s="659"/>
      <c r="E5" s="659"/>
      <c r="F5" s="659" t="s">
        <v>195</v>
      </c>
      <c r="G5" s="659"/>
      <c r="H5" s="660"/>
    </row>
    <row r="6" spans="1:8">
      <c r="A6" s="656"/>
      <c r="B6" s="658"/>
      <c r="C6" s="30" t="s">
        <v>27</v>
      </c>
      <c r="D6" s="30" t="s">
        <v>94</v>
      </c>
      <c r="E6" s="30" t="s">
        <v>68</v>
      </c>
      <c r="F6" s="30" t="s">
        <v>27</v>
      </c>
      <c r="G6" s="30" t="s">
        <v>94</v>
      </c>
      <c r="H6" s="31" t="s">
        <v>68</v>
      </c>
    </row>
    <row r="7" spans="1:8" ht="15.75">
      <c r="A7" s="103">
        <v>1</v>
      </c>
      <c r="B7" s="197" t="s">
        <v>483</v>
      </c>
      <c r="C7" s="225"/>
      <c r="D7" s="225"/>
      <c r="E7" s="234">
        <v>0</v>
      </c>
      <c r="F7" s="225"/>
      <c r="G7" s="225"/>
      <c r="H7" s="226">
        <v>0</v>
      </c>
    </row>
    <row r="8" spans="1:8" ht="15.75">
      <c r="A8" s="103">
        <v>1.1000000000000001</v>
      </c>
      <c r="B8" s="198" t="s">
        <v>275</v>
      </c>
      <c r="C8" s="225">
        <v>125000</v>
      </c>
      <c r="D8" s="225">
        <v>31603</v>
      </c>
      <c r="E8" s="234">
        <v>156603</v>
      </c>
      <c r="F8" s="225">
        <v>0</v>
      </c>
      <c r="G8" s="225">
        <v>28687</v>
      </c>
      <c r="H8" s="226">
        <v>28687</v>
      </c>
    </row>
    <row r="9" spans="1:8" ht="15.75">
      <c r="A9" s="103">
        <v>1.2</v>
      </c>
      <c r="B9" s="198" t="s">
        <v>276</v>
      </c>
      <c r="C9" s="225"/>
      <c r="D9" s="225"/>
      <c r="E9" s="234">
        <v>0</v>
      </c>
      <c r="F9" s="225"/>
      <c r="G9" s="225"/>
      <c r="H9" s="226">
        <v>0</v>
      </c>
    </row>
    <row r="10" spans="1:8" ht="15.75">
      <c r="A10" s="103">
        <v>1.3</v>
      </c>
      <c r="B10" s="198" t="s">
        <v>277</v>
      </c>
      <c r="C10" s="225">
        <v>52048.98</v>
      </c>
      <c r="D10" s="225">
        <v>31603</v>
      </c>
      <c r="E10" s="234">
        <v>83651.98000000001</v>
      </c>
      <c r="F10" s="225">
        <v>188855.15</v>
      </c>
      <c r="G10" s="225">
        <v>315557</v>
      </c>
      <c r="H10" s="226">
        <v>504412.15</v>
      </c>
    </row>
    <row r="11" spans="1:8" ht="15.75">
      <c r="A11" s="103">
        <v>1.4</v>
      </c>
      <c r="B11" s="198" t="s">
        <v>278</v>
      </c>
      <c r="C11" s="225"/>
      <c r="D11" s="225"/>
      <c r="E11" s="234">
        <v>0</v>
      </c>
      <c r="F11" s="225"/>
      <c r="G11" s="225"/>
      <c r="H11" s="226">
        <v>0</v>
      </c>
    </row>
    <row r="12" spans="1:8" ht="29.25" customHeight="1">
      <c r="A12" s="103">
        <v>2</v>
      </c>
      <c r="B12" s="197" t="s">
        <v>279</v>
      </c>
      <c r="C12" s="225"/>
      <c r="D12" s="225"/>
      <c r="E12" s="234">
        <v>0</v>
      </c>
      <c r="F12" s="225"/>
      <c r="G12" s="225"/>
      <c r="H12" s="226">
        <v>0</v>
      </c>
    </row>
    <row r="13" spans="1:8" ht="25.5">
      <c r="A13" s="103">
        <v>3</v>
      </c>
      <c r="B13" s="197" t="s">
        <v>280</v>
      </c>
      <c r="C13" s="225"/>
      <c r="D13" s="225"/>
      <c r="E13" s="234">
        <v>0</v>
      </c>
      <c r="F13" s="225"/>
      <c r="G13" s="225"/>
      <c r="H13" s="226">
        <v>0</v>
      </c>
    </row>
    <row r="14" spans="1:8" ht="15.75">
      <c r="A14" s="103">
        <v>3.1</v>
      </c>
      <c r="B14" s="198" t="s">
        <v>281</v>
      </c>
      <c r="C14" s="225"/>
      <c r="D14" s="225"/>
      <c r="E14" s="234">
        <v>0</v>
      </c>
      <c r="F14" s="225"/>
      <c r="G14" s="225"/>
      <c r="H14" s="226">
        <v>0</v>
      </c>
    </row>
    <row r="15" spans="1:8" ht="15.75">
      <c r="A15" s="103">
        <v>3.2</v>
      </c>
      <c r="B15" s="198" t="s">
        <v>282</v>
      </c>
      <c r="C15" s="225"/>
      <c r="D15" s="225"/>
      <c r="E15" s="234">
        <v>0</v>
      </c>
      <c r="F15" s="225"/>
      <c r="G15" s="225"/>
      <c r="H15" s="226">
        <v>0</v>
      </c>
    </row>
    <row r="16" spans="1:8" ht="15.75">
      <c r="A16" s="103">
        <v>4</v>
      </c>
      <c r="B16" s="197" t="s">
        <v>283</v>
      </c>
      <c r="C16" s="225"/>
      <c r="D16" s="225"/>
      <c r="E16" s="234">
        <v>0</v>
      </c>
      <c r="F16" s="225"/>
      <c r="G16" s="225"/>
      <c r="H16" s="226">
        <v>0</v>
      </c>
    </row>
    <row r="17" spans="1:8" ht="15.75">
      <c r="A17" s="103">
        <v>4.0999999999999996</v>
      </c>
      <c r="B17" s="198" t="s">
        <v>284</v>
      </c>
      <c r="C17" s="225">
        <v>84000</v>
      </c>
      <c r="D17" s="225">
        <v>316030</v>
      </c>
      <c r="E17" s="234">
        <v>400030</v>
      </c>
      <c r="F17" s="225">
        <v>15500</v>
      </c>
      <c r="G17" s="225">
        <v>1147480</v>
      </c>
      <c r="H17" s="226">
        <v>1162980</v>
      </c>
    </row>
    <row r="18" spans="1:8" ht="15.75">
      <c r="A18" s="103">
        <v>4.2</v>
      </c>
      <c r="B18" s="198" t="s">
        <v>285</v>
      </c>
      <c r="C18" s="225"/>
      <c r="D18" s="225"/>
      <c r="E18" s="234">
        <v>0</v>
      </c>
      <c r="F18" s="225"/>
      <c r="G18" s="225"/>
      <c r="H18" s="226">
        <v>0</v>
      </c>
    </row>
    <row r="19" spans="1:8" ht="25.5">
      <c r="A19" s="103">
        <v>5</v>
      </c>
      <c r="B19" s="197" t="s">
        <v>286</v>
      </c>
      <c r="C19" s="225"/>
      <c r="D19" s="225"/>
      <c r="E19" s="234">
        <v>0</v>
      </c>
      <c r="F19" s="225"/>
      <c r="G19" s="225"/>
      <c r="H19" s="226">
        <v>0</v>
      </c>
    </row>
    <row r="20" spans="1:8" ht="15.75">
      <c r="A20" s="103">
        <v>5.0999999999999996</v>
      </c>
      <c r="B20" s="198" t="s">
        <v>287</v>
      </c>
      <c r="C20" s="225">
        <v>140000</v>
      </c>
      <c r="D20" s="225">
        <v>37923.599999999999</v>
      </c>
      <c r="E20" s="234">
        <v>177923.6</v>
      </c>
      <c r="F20" s="225"/>
      <c r="G20" s="225">
        <v>249576.9</v>
      </c>
      <c r="H20" s="226">
        <v>249576.9</v>
      </c>
    </row>
    <row r="21" spans="1:8" ht="15.75">
      <c r="A21" s="103">
        <v>5.2</v>
      </c>
      <c r="B21" s="198" t="s">
        <v>288</v>
      </c>
      <c r="C21" s="225"/>
      <c r="D21" s="225"/>
      <c r="E21" s="234">
        <v>0</v>
      </c>
      <c r="F21" s="225"/>
      <c r="G21" s="225"/>
      <c r="H21" s="226">
        <v>0</v>
      </c>
    </row>
    <row r="22" spans="1:8" ht="15.75">
      <c r="A22" s="103">
        <v>5.3</v>
      </c>
      <c r="B22" s="198" t="s">
        <v>289</v>
      </c>
      <c r="C22" s="225"/>
      <c r="D22" s="225"/>
      <c r="E22" s="234">
        <v>0</v>
      </c>
      <c r="F22" s="225"/>
      <c r="G22" s="225"/>
      <c r="H22" s="226">
        <v>0</v>
      </c>
    </row>
    <row r="23" spans="1:8" ht="15.75">
      <c r="A23" s="103" t="s">
        <v>290</v>
      </c>
      <c r="B23" s="199" t="s">
        <v>291</v>
      </c>
      <c r="C23" s="225">
        <v>90000</v>
      </c>
      <c r="D23" s="225">
        <v>5173411.0999999996</v>
      </c>
      <c r="E23" s="234">
        <v>5263411.0999999996</v>
      </c>
      <c r="F23" s="225">
        <v>90000</v>
      </c>
      <c r="G23" s="225">
        <v>5611177.2000000002</v>
      </c>
      <c r="H23" s="226">
        <v>5701177.2000000002</v>
      </c>
    </row>
    <row r="24" spans="1:8" ht="15.75">
      <c r="A24" s="103" t="s">
        <v>292</v>
      </c>
      <c r="B24" s="199" t="s">
        <v>293</v>
      </c>
      <c r="C24" s="225">
        <v>0</v>
      </c>
      <c r="D24" s="225">
        <v>14590157.01</v>
      </c>
      <c r="E24" s="234">
        <v>14590157.01</v>
      </c>
      <c r="F24" s="225"/>
      <c r="G24" s="225">
        <v>8812376.75</v>
      </c>
      <c r="H24" s="226">
        <v>8812376.75</v>
      </c>
    </row>
    <row r="25" spans="1:8" ht="15.75">
      <c r="A25" s="103" t="s">
        <v>294</v>
      </c>
      <c r="B25" s="200" t="s">
        <v>295</v>
      </c>
      <c r="C25" s="225">
        <v>0</v>
      </c>
      <c r="D25" s="225">
        <v>0</v>
      </c>
      <c r="E25" s="234">
        <v>0</v>
      </c>
      <c r="F25" s="225"/>
      <c r="G25" s="225">
        <v>0</v>
      </c>
      <c r="H25" s="226">
        <v>0</v>
      </c>
    </row>
    <row r="26" spans="1:8" ht="15.75">
      <c r="A26" s="103" t="s">
        <v>296</v>
      </c>
      <c r="B26" s="199" t="s">
        <v>297</v>
      </c>
      <c r="C26" s="225">
        <v>0</v>
      </c>
      <c r="D26" s="225">
        <v>4961512.99</v>
      </c>
      <c r="E26" s="234">
        <v>4961512.99</v>
      </c>
      <c r="F26" s="225"/>
      <c r="G26" s="225">
        <v>6993275.8600000003</v>
      </c>
      <c r="H26" s="226">
        <v>6993275.8600000003</v>
      </c>
    </row>
    <row r="27" spans="1:8" ht="15.75">
      <c r="A27" s="103" t="s">
        <v>298</v>
      </c>
      <c r="B27" s="199" t="s">
        <v>299</v>
      </c>
      <c r="C27" s="225">
        <v>0</v>
      </c>
      <c r="D27" s="225">
        <v>0</v>
      </c>
      <c r="E27" s="234">
        <v>0</v>
      </c>
      <c r="F27" s="225"/>
      <c r="G27" s="225"/>
      <c r="H27" s="226">
        <v>0</v>
      </c>
    </row>
    <row r="28" spans="1:8" ht="15.75">
      <c r="A28" s="103">
        <v>5.4</v>
      </c>
      <c r="B28" s="198" t="s">
        <v>300</v>
      </c>
      <c r="C28" s="225">
        <v>0</v>
      </c>
      <c r="D28" s="225">
        <v>0</v>
      </c>
      <c r="E28" s="234">
        <v>0</v>
      </c>
      <c r="F28" s="225">
        <v>20000</v>
      </c>
      <c r="G28" s="225">
        <v>73725.59</v>
      </c>
      <c r="H28" s="226">
        <v>93725.59</v>
      </c>
    </row>
    <row r="29" spans="1:8" ht="15.75">
      <c r="A29" s="103">
        <v>5.5</v>
      </c>
      <c r="B29" s="198" t="s">
        <v>301</v>
      </c>
      <c r="C29" s="225">
        <v>15000</v>
      </c>
      <c r="D29" s="225">
        <v>0</v>
      </c>
      <c r="E29" s="234">
        <v>15000</v>
      </c>
      <c r="F29" s="225"/>
      <c r="G29" s="225">
        <v>2049071.41</v>
      </c>
      <c r="H29" s="226">
        <v>2049071.41</v>
      </c>
    </row>
    <row r="30" spans="1:8" ht="15.75">
      <c r="A30" s="103">
        <v>5.6</v>
      </c>
      <c r="B30" s="198" t="s">
        <v>302</v>
      </c>
      <c r="C30" s="225">
        <v>0</v>
      </c>
      <c r="D30" s="225">
        <v>0</v>
      </c>
      <c r="E30" s="234">
        <v>0</v>
      </c>
      <c r="F30" s="225"/>
      <c r="G30" s="225">
        <v>672491.99</v>
      </c>
      <c r="H30" s="226">
        <v>672491.99</v>
      </c>
    </row>
    <row r="31" spans="1:8" ht="15.75">
      <c r="A31" s="103">
        <v>5.7</v>
      </c>
      <c r="B31" s="198" t="s">
        <v>303</v>
      </c>
      <c r="C31" s="225">
        <v>0</v>
      </c>
      <c r="D31" s="225">
        <v>0</v>
      </c>
      <c r="E31" s="234">
        <v>0</v>
      </c>
      <c r="F31" s="225"/>
      <c r="G31" s="225">
        <v>16114635.380000001</v>
      </c>
      <c r="H31" s="226">
        <v>16114635.380000001</v>
      </c>
    </row>
    <row r="32" spans="1:8" ht="15.75">
      <c r="A32" s="103">
        <v>6</v>
      </c>
      <c r="B32" s="197" t="s">
        <v>304</v>
      </c>
      <c r="C32" s="225"/>
      <c r="D32" s="225"/>
      <c r="E32" s="234">
        <v>0</v>
      </c>
      <c r="F32" s="225"/>
      <c r="G32" s="225"/>
      <c r="H32" s="226">
        <v>0</v>
      </c>
    </row>
    <row r="33" spans="1:8" ht="25.5">
      <c r="A33" s="103">
        <v>6.1</v>
      </c>
      <c r="B33" s="198" t="s">
        <v>484</v>
      </c>
      <c r="C33" s="225">
        <v>0</v>
      </c>
      <c r="D33" s="225">
        <v>22122100</v>
      </c>
      <c r="E33" s="234">
        <v>22122100</v>
      </c>
      <c r="F33" s="225">
        <v>14194620</v>
      </c>
      <c r="G33" s="225">
        <v>1663846</v>
      </c>
      <c r="H33" s="226">
        <v>15858466</v>
      </c>
    </row>
    <row r="34" spans="1:8" ht="25.5">
      <c r="A34" s="103">
        <v>6.2</v>
      </c>
      <c r="B34" s="198" t="s">
        <v>305</v>
      </c>
      <c r="C34" s="225">
        <v>6363900</v>
      </c>
      <c r="D34" s="225">
        <v>0</v>
      </c>
      <c r="E34" s="234">
        <v>6363900</v>
      </c>
      <c r="F34" s="225">
        <v>1626880</v>
      </c>
      <c r="G34" s="225">
        <v>14917240</v>
      </c>
      <c r="H34" s="226">
        <v>16544120</v>
      </c>
    </row>
    <row r="35" spans="1:8" ht="25.5">
      <c r="A35" s="103">
        <v>6.3</v>
      </c>
      <c r="B35" s="198" t="s">
        <v>306</v>
      </c>
      <c r="C35" s="225"/>
      <c r="D35" s="225"/>
      <c r="E35" s="234">
        <v>0</v>
      </c>
      <c r="F35" s="225"/>
      <c r="G35" s="225"/>
      <c r="H35" s="226">
        <v>0</v>
      </c>
    </row>
    <row r="36" spans="1:8" ht="15.75">
      <c r="A36" s="103">
        <v>6.4</v>
      </c>
      <c r="B36" s="198" t="s">
        <v>307</v>
      </c>
      <c r="C36" s="225"/>
      <c r="D36" s="225"/>
      <c r="E36" s="234">
        <v>0</v>
      </c>
      <c r="F36" s="225"/>
      <c r="G36" s="225"/>
      <c r="H36" s="226">
        <v>0</v>
      </c>
    </row>
    <row r="37" spans="1:8" ht="15.75">
      <c r="A37" s="103">
        <v>6.5</v>
      </c>
      <c r="B37" s="198" t="s">
        <v>308</v>
      </c>
      <c r="C37" s="225"/>
      <c r="D37" s="225"/>
      <c r="E37" s="234">
        <v>0</v>
      </c>
      <c r="F37" s="225"/>
      <c r="G37" s="225"/>
      <c r="H37" s="226">
        <v>0</v>
      </c>
    </row>
    <row r="38" spans="1:8" ht="25.5">
      <c r="A38" s="103">
        <v>6.6</v>
      </c>
      <c r="B38" s="198" t="s">
        <v>309</v>
      </c>
      <c r="C38" s="225"/>
      <c r="D38" s="225"/>
      <c r="E38" s="234">
        <v>0</v>
      </c>
      <c r="F38" s="225"/>
      <c r="G38" s="225"/>
      <c r="H38" s="226">
        <v>0</v>
      </c>
    </row>
    <row r="39" spans="1:8" ht="25.5">
      <c r="A39" s="103">
        <v>6.7</v>
      </c>
      <c r="B39" s="198" t="s">
        <v>310</v>
      </c>
      <c r="C39" s="225"/>
      <c r="D39" s="225"/>
      <c r="E39" s="234">
        <v>0</v>
      </c>
      <c r="F39" s="225"/>
      <c r="G39" s="225"/>
      <c r="H39" s="226">
        <v>0</v>
      </c>
    </row>
    <row r="40" spans="1:8" ht="15.75">
      <c r="A40" s="103">
        <v>7</v>
      </c>
      <c r="B40" s="197" t="s">
        <v>311</v>
      </c>
      <c r="C40" s="225"/>
      <c r="D40" s="225"/>
      <c r="E40" s="234">
        <v>0</v>
      </c>
      <c r="F40" s="225"/>
      <c r="G40" s="225"/>
      <c r="H40" s="226">
        <v>0</v>
      </c>
    </row>
    <row r="41" spans="1:8" ht="25.5">
      <c r="A41" s="103">
        <v>7.1</v>
      </c>
      <c r="B41" s="198" t="s">
        <v>312</v>
      </c>
      <c r="C41" s="225">
        <v>41839</v>
      </c>
      <c r="D41" s="225">
        <v>0</v>
      </c>
      <c r="E41" s="234">
        <v>41839</v>
      </c>
      <c r="F41" s="225"/>
      <c r="G41" s="225"/>
      <c r="H41" s="226">
        <v>0</v>
      </c>
    </row>
    <row r="42" spans="1:8" ht="25.5">
      <c r="A42" s="103">
        <v>7.2</v>
      </c>
      <c r="B42" s="198" t="s">
        <v>313</v>
      </c>
      <c r="C42" s="225">
        <v>2242439</v>
      </c>
      <c r="D42" s="225">
        <v>2252123</v>
      </c>
      <c r="E42" s="234">
        <v>4494562</v>
      </c>
      <c r="F42" s="225">
        <v>1710030</v>
      </c>
      <c r="G42" s="225">
        <v>2497166</v>
      </c>
      <c r="H42" s="226">
        <v>4207196</v>
      </c>
    </row>
    <row r="43" spans="1:8" ht="25.5">
      <c r="A43" s="103">
        <v>7.3</v>
      </c>
      <c r="B43" s="198" t="s">
        <v>314</v>
      </c>
      <c r="C43" s="225">
        <v>4092819</v>
      </c>
      <c r="D43" s="225">
        <v>765111</v>
      </c>
      <c r="E43" s="234">
        <v>4857930</v>
      </c>
      <c r="F43" s="225">
        <v>1653491</v>
      </c>
      <c r="G43" s="225">
        <v>4253523</v>
      </c>
      <c r="H43" s="226">
        <v>5907014</v>
      </c>
    </row>
    <row r="44" spans="1:8" ht="25.5">
      <c r="A44" s="103">
        <v>7.4</v>
      </c>
      <c r="B44" s="198" t="s">
        <v>315</v>
      </c>
      <c r="C44" s="225">
        <v>1925321</v>
      </c>
      <c r="D44" s="225">
        <v>341481</v>
      </c>
      <c r="E44" s="234">
        <v>2266802</v>
      </c>
      <c r="F44" s="225">
        <v>1622656</v>
      </c>
      <c r="G44" s="225">
        <v>1308641</v>
      </c>
      <c r="H44" s="226">
        <v>2931297</v>
      </c>
    </row>
    <row r="45" spans="1:8" ht="15.75">
      <c r="A45" s="103">
        <v>8</v>
      </c>
      <c r="B45" s="197" t="s">
        <v>316</v>
      </c>
      <c r="C45" s="225"/>
      <c r="D45" s="225"/>
      <c r="E45" s="234">
        <v>0</v>
      </c>
      <c r="F45" s="225"/>
      <c r="G45" s="225"/>
      <c r="H45" s="226">
        <v>0</v>
      </c>
    </row>
    <row r="46" spans="1:8" ht="15.75">
      <c r="A46" s="103">
        <v>8.1</v>
      </c>
      <c r="B46" s="198" t="s">
        <v>317</v>
      </c>
      <c r="C46" s="225"/>
      <c r="D46" s="225"/>
      <c r="E46" s="234">
        <v>0</v>
      </c>
      <c r="F46" s="225"/>
      <c r="G46" s="225"/>
      <c r="H46" s="226">
        <v>0</v>
      </c>
    </row>
    <row r="47" spans="1:8" ht="15.75">
      <c r="A47" s="103">
        <v>8.1999999999999993</v>
      </c>
      <c r="B47" s="198" t="s">
        <v>318</v>
      </c>
      <c r="C47" s="225"/>
      <c r="D47" s="225"/>
      <c r="E47" s="234">
        <v>0</v>
      </c>
      <c r="F47" s="225"/>
      <c r="G47" s="225"/>
      <c r="H47" s="226">
        <v>0</v>
      </c>
    </row>
    <row r="48" spans="1:8" ht="15.75">
      <c r="A48" s="103">
        <v>8.3000000000000007</v>
      </c>
      <c r="B48" s="198" t="s">
        <v>319</v>
      </c>
      <c r="C48" s="225"/>
      <c r="D48" s="225"/>
      <c r="E48" s="234">
        <v>0</v>
      </c>
      <c r="F48" s="225"/>
      <c r="G48" s="225"/>
      <c r="H48" s="226">
        <v>0</v>
      </c>
    </row>
    <row r="49" spans="1:8" ht="15.75">
      <c r="A49" s="103">
        <v>8.4</v>
      </c>
      <c r="B49" s="198" t="s">
        <v>320</v>
      </c>
      <c r="C49" s="225"/>
      <c r="D49" s="225"/>
      <c r="E49" s="234">
        <v>0</v>
      </c>
      <c r="F49" s="225"/>
      <c r="G49" s="225"/>
      <c r="H49" s="226">
        <v>0</v>
      </c>
    </row>
    <row r="50" spans="1:8" ht="15.75">
      <c r="A50" s="103">
        <v>8.5</v>
      </c>
      <c r="B50" s="198" t="s">
        <v>321</v>
      </c>
      <c r="C50" s="225"/>
      <c r="D50" s="225"/>
      <c r="E50" s="234">
        <v>0</v>
      </c>
      <c r="F50" s="225"/>
      <c r="G50" s="225"/>
      <c r="H50" s="226">
        <v>0</v>
      </c>
    </row>
    <row r="51" spans="1:8" ht="15.75">
      <c r="A51" s="103">
        <v>8.6</v>
      </c>
      <c r="B51" s="198" t="s">
        <v>322</v>
      </c>
      <c r="C51" s="225"/>
      <c r="D51" s="225"/>
      <c r="E51" s="234">
        <v>0</v>
      </c>
      <c r="F51" s="225"/>
      <c r="G51" s="225"/>
      <c r="H51" s="226">
        <v>0</v>
      </c>
    </row>
    <row r="52" spans="1:8" ht="15.75">
      <c r="A52" s="103">
        <v>8.6999999999999993</v>
      </c>
      <c r="B52" s="198" t="s">
        <v>323</v>
      </c>
      <c r="C52" s="225"/>
      <c r="D52" s="225"/>
      <c r="E52" s="234">
        <v>0</v>
      </c>
      <c r="F52" s="225"/>
      <c r="G52" s="225"/>
      <c r="H52" s="226">
        <v>0</v>
      </c>
    </row>
    <row r="53" spans="1:8" ht="16.5" thickBot="1">
      <c r="A53" s="201">
        <v>9</v>
      </c>
      <c r="B53" s="202" t="s">
        <v>324</v>
      </c>
      <c r="C53" s="235"/>
      <c r="D53" s="235"/>
      <c r="E53" s="236">
        <v>0</v>
      </c>
      <c r="F53" s="235"/>
      <c r="G53" s="235"/>
      <c r="H53" s="232">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G18"/>
  <sheetViews>
    <sheetView zoomScaleNormal="100" workbookViewId="0">
      <pane xSplit="1" ySplit="4" topLeftCell="D5" activePane="bottomRight" state="frozen"/>
      <selection activeCell="L18" sqref="L18"/>
      <selection pane="topRight" activeCell="L18" sqref="L18"/>
      <selection pane="bottomLeft" activeCell="L18" sqref="L18"/>
      <selection pane="bottomRight" activeCell="C7" sqref="C7:G12"/>
    </sheetView>
  </sheetViews>
  <sheetFormatPr defaultColWidth="9.28515625" defaultRowHeight="12.75"/>
  <cols>
    <col min="1" max="1" width="9.5703125" style="1" bestFit="1" customWidth="1"/>
    <col min="2" max="2" width="93.5703125" style="1" customWidth="1"/>
    <col min="3" max="4" width="12.7109375" style="1" customWidth="1"/>
    <col min="5" max="11" width="9.7109375" style="9" customWidth="1"/>
    <col min="12" max="16384" width="9.28515625" style="9"/>
  </cols>
  <sheetData>
    <row r="1" spans="1:7" ht="15">
      <c r="A1" s="13" t="s">
        <v>188</v>
      </c>
      <c r="B1" s="12" t="str">
        <f>Info!C2</f>
        <v>სს სილქ როუდ ბანკი</v>
      </c>
      <c r="C1" s="12"/>
    </row>
    <row r="2" spans="1:7" ht="15">
      <c r="A2" s="13" t="s">
        <v>189</v>
      </c>
      <c r="B2" s="430">
        <f>'4. Off-Balance'!B2</f>
        <v>44377</v>
      </c>
      <c r="C2" s="12"/>
    </row>
    <row r="3" spans="1:7" ht="15">
      <c r="A3" s="13"/>
      <c r="B3" s="12"/>
      <c r="C3" s="12"/>
    </row>
    <row r="4" spans="1:7" ht="15" customHeight="1" thickBot="1">
      <c r="A4" s="192" t="s">
        <v>408</v>
      </c>
      <c r="B4" s="193" t="s">
        <v>187</v>
      </c>
      <c r="C4" s="194" t="s">
        <v>93</v>
      </c>
    </row>
    <row r="5" spans="1:7" ht="15" customHeight="1">
      <c r="A5" s="190" t="s">
        <v>26</v>
      </c>
      <c r="B5" s="191"/>
      <c r="C5" s="431" t="str">
        <f>INT((MONTH($B$2))/3)&amp;"Q"&amp;"-"&amp;YEAR($B$2)</f>
        <v>2Q-2021</v>
      </c>
      <c r="D5" s="431" t="str">
        <f>IF(INT(MONTH($B$2))=3, "4"&amp;"Q"&amp;"-"&amp;YEAR($B$2)-1, IF(INT(MONTH($B$2))=6, "1"&amp;"Q"&amp;"-"&amp;YEAR($B$2), IF(INT(MONTH($B$2))=9, "2"&amp;"Q"&amp;"-"&amp;YEAR($B$2),IF(INT(MONTH($B$2))=12, "3"&amp;"Q"&amp;"-"&amp;YEAR($B$2), 0))))</f>
        <v>1Q-2021</v>
      </c>
      <c r="E5" s="431" t="str">
        <f>IF(INT(MONTH($B$2))=3, "3"&amp;"Q"&amp;"-"&amp;YEAR($B$2)-1, IF(INT(MONTH($B$2))=6, "4"&amp;"Q"&amp;"-"&amp;YEAR($B$2)-1, IF(INT(MONTH($B$2))=9, "1"&amp;"Q"&amp;"-"&amp;YEAR($B$2),IF(INT(MONTH($B$2))=12, "2"&amp;"Q"&amp;"-"&amp;YEAR($B$2), 0))))</f>
        <v>4Q-2020</v>
      </c>
      <c r="F5" s="431" t="str">
        <f>IF(INT(MONTH($B$2))=3, "2"&amp;"Q"&amp;"-"&amp;YEAR($B$2)-1, IF(INT(MONTH($B$2))=6, "3"&amp;"Q"&amp;"-"&amp;YEAR($B$2)-1, IF(INT(MONTH($B$2))=9, "4"&amp;"Q"&amp;"-"&amp;YEAR($B$2)-1,IF(INT(MONTH($B$2))=12, "1"&amp;"Q"&amp;"-"&amp;YEAR($B$2), 0))))</f>
        <v>3Q-2020</v>
      </c>
      <c r="G5" s="431" t="str">
        <f>IF(INT(MONTH($B$2))=3, "1"&amp;"Q"&amp;"-"&amp;YEAR($B$2)-1, IF(INT(MONTH($B$2))=6, "2"&amp;"Q"&amp;"-"&amp;YEAR($B$2)-1, IF(INT(MONTH($B$2))=9, "3"&amp;"Q"&amp;"-"&amp;YEAR($B$2)-1,IF(INT(MONTH($B$2))=12, "4"&amp;"Q"&amp;"-"&amp;YEAR($B$2)-1, 0))))</f>
        <v>2Q-2020</v>
      </c>
    </row>
    <row r="6" spans="1:7" ht="15" customHeight="1">
      <c r="A6" s="361">
        <v>1</v>
      </c>
      <c r="B6" s="418" t="s">
        <v>192</v>
      </c>
      <c r="C6" s="362">
        <f>C7+C9+C10</f>
        <v>53087462.533000007</v>
      </c>
      <c r="D6" s="420">
        <f>D7+D9+D10</f>
        <v>41286902.445</v>
      </c>
      <c r="E6" s="363">
        <f t="shared" ref="E6:G6" si="0">E7+E9+E10</f>
        <v>42830386.494000003</v>
      </c>
      <c r="F6" s="362">
        <f t="shared" si="0"/>
        <v>48523948.344999991</v>
      </c>
      <c r="G6" s="421">
        <f t="shared" si="0"/>
        <v>47027603</v>
      </c>
    </row>
    <row r="7" spans="1:7" ht="15" customHeight="1">
      <c r="A7" s="361">
        <v>1.1000000000000001</v>
      </c>
      <c r="B7" s="364" t="s">
        <v>605</v>
      </c>
      <c r="C7" s="365">
        <v>52361139.533000007</v>
      </c>
      <c r="D7" s="422">
        <v>39842699.844999999</v>
      </c>
      <c r="E7" s="365">
        <v>41330128.294</v>
      </c>
      <c r="F7" s="365">
        <v>46904809.144999988</v>
      </c>
      <c r="G7" s="423">
        <v>45685680</v>
      </c>
    </row>
    <row r="8" spans="1:7" ht="25.5">
      <c r="A8" s="361" t="s">
        <v>251</v>
      </c>
      <c r="B8" s="366" t="s">
        <v>402</v>
      </c>
      <c r="C8" s="365">
        <v>0</v>
      </c>
      <c r="D8" s="422">
        <v>0</v>
      </c>
      <c r="E8" s="365">
        <v>0</v>
      </c>
      <c r="F8" s="365">
        <v>0</v>
      </c>
      <c r="G8" s="423">
        <v>0</v>
      </c>
    </row>
    <row r="9" spans="1:7" ht="15" customHeight="1">
      <c r="A9" s="361">
        <v>1.2</v>
      </c>
      <c r="B9" s="364" t="s">
        <v>22</v>
      </c>
      <c r="C9" s="365">
        <v>156603</v>
      </c>
      <c r="D9" s="422">
        <v>159118</v>
      </c>
      <c r="E9" s="365">
        <v>157766</v>
      </c>
      <c r="F9" s="365">
        <v>157878</v>
      </c>
      <c r="G9" s="423">
        <v>155552</v>
      </c>
    </row>
    <row r="10" spans="1:7" ht="15" customHeight="1">
      <c r="A10" s="361">
        <v>1.3</v>
      </c>
      <c r="B10" s="419" t="s">
        <v>77</v>
      </c>
      <c r="C10" s="365">
        <v>569720</v>
      </c>
      <c r="D10" s="422">
        <v>1285084.6000000001</v>
      </c>
      <c r="E10" s="365">
        <v>1342492.2</v>
      </c>
      <c r="F10" s="365">
        <v>1461261.2</v>
      </c>
      <c r="G10" s="423">
        <v>1186371</v>
      </c>
    </row>
    <row r="11" spans="1:7" ht="15" customHeight="1">
      <c r="A11" s="361">
        <v>2</v>
      </c>
      <c r="B11" s="418" t="s">
        <v>193</v>
      </c>
      <c r="C11" s="365">
        <v>3060146.2058309983</v>
      </c>
      <c r="D11" s="422">
        <v>2799757.8121239999</v>
      </c>
      <c r="E11" s="365">
        <v>2907658.9108784595</v>
      </c>
      <c r="F11" s="365">
        <v>2852648.1626999998</v>
      </c>
      <c r="G11" s="423">
        <v>6364757</v>
      </c>
    </row>
    <row r="12" spans="1:7" ht="15" customHeight="1">
      <c r="A12" s="361">
        <v>3</v>
      </c>
      <c r="B12" s="418" t="s">
        <v>191</v>
      </c>
      <c r="C12" s="365">
        <v>10603091.6875</v>
      </c>
      <c r="D12" s="422">
        <v>10603091.6875</v>
      </c>
      <c r="E12" s="365">
        <v>10603091.6875</v>
      </c>
      <c r="F12" s="365">
        <v>8965463</v>
      </c>
      <c r="G12" s="423">
        <v>8965463</v>
      </c>
    </row>
    <row r="13" spans="1:7" ht="15" customHeight="1" thickBot="1">
      <c r="A13" s="116">
        <v>4</v>
      </c>
      <c r="B13" s="426" t="s">
        <v>252</v>
      </c>
      <c r="C13" s="237">
        <f>C6+C11+C12</f>
        <v>66750700.426331006</v>
      </c>
      <c r="D13" s="424">
        <f>D6+D11+D12</f>
        <v>54689751.944623999</v>
      </c>
      <c r="E13" s="238">
        <f t="shared" ref="E13:G13" si="1">E6+E11+E12</f>
        <v>56341137.09237846</v>
      </c>
      <c r="F13" s="237">
        <f t="shared" si="1"/>
        <v>60342059.507699989</v>
      </c>
      <c r="G13" s="425">
        <f t="shared" si="1"/>
        <v>62357823</v>
      </c>
    </row>
    <row r="14" spans="1:7">
      <c r="B14" s="17"/>
    </row>
    <row r="15" spans="1:7" ht="25.5">
      <c r="B15" s="17" t="s">
        <v>606</v>
      </c>
    </row>
    <row r="16" spans="1:7">
      <c r="B16" s="17"/>
    </row>
    <row r="17" spans="2:2">
      <c r="B17" s="17"/>
    </row>
    <row r="18" spans="2:2">
      <c r="B18"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7"/>
  <sheetViews>
    <sheetView showGridLines="0" zoomScaleNormal="100" workbookViewId="0">
      <pane xSplit="1" ySplit="4" topLeftCell="B20" activePane="bottomRight" state="frozen"/>
      <selection pane="topRight" activeCell="B1" sqref="B1"/>
      <selection pane="bottomLeft" activeCell="A4" sqref="A4"/>
      <selection pane="bottomRight" activeCell="A5" sqref="A5:C37"/>
    </sheetView>
  </sheetViews>
  <sheetFormatPr defaultRowHeight="15"/>
  <cols>
    <col min="1" max="1" width="9.5703125" style="1" bestFit="1" customWidth="1"/>
    <col min="2" max="2" width="58.7109375" style="1" customWidth="1"/>
    <col min="3" max="3" width="34.28515625" style="1" customWidth="1"/>
  </cols>
  <sheetData>
    <row r="1" spans="1:8">
      <c r="A1" s="1" t="s">
        <v>188</v>
      </c>
      <c r="B1" s="1" t="str">
        <f>Info!C2</f>
        <v>სს სილქ როუდ ბანკი</v>
      </c>
    </row>
    <row r="2" spans="1:8">
      <c r="A2" s="1" t="s">
        <v>189</v>
      </c>
      <c r="B2" s="447">
        <f>'1. key ratios'!B2</f>
        <v>44377</v>
      </c>
    </row>
    <row r="4" spans="1:8" ht="25.5" customHeight="1" thickBot="1">
      <c r="A4" s="213" t="s">
        <v>409</v>
      </c>
      <c r="B4" s="51" t="s">
        <v>149</v>
      </c>
      <c r="C4" s="10"/>
    </row>
    <row r="5" spans="1:8" ht="15.75">
      <c r="A5" s="8"/>
      <c r="B5" s="415" t="s">
        <v>150</v>
      </c>
      <c r="C5" s="428" t="s">
        <v>619</v>
      </c>
    </row>
    <row r="6" spans="1:8">
      <c r="A6" s="606">
        <v>1</v>
      </c>
      <c r="B6" s="607" t="s">
        <v>967</v>
      </c>
      <c r="C6" s="608" t="s">
        <v>968</v>
      </c>
    </row>
    <row r="7" spans="1:8">
      <c r="A7" s="606">
        <v>2</v>
      </c>
      <c r="B7" s="607" t="s">
        <v>969</v>
      </c>
      <c r="C7" s="608" t="s">
        <v>970</v>
      </c>
    </row>
    <row r="8" spans="1:8">
      <c r="A8" s="606">
        <v>3</v>
      </c>
      <c r="B8" s="607" t="s">
        <v>971</v>
      </c>
      <c r="C8" s="608" t="s">
        <v>970</v>
      </c>
    </row>
    <row r="9" spans="1:8">
      <c r="A9" s="606">
        <v>4</v>
      </c>
      <c r="B9" s="607" t="s">
        <v>972</v>
      </c>
      <c r="C9" s="608" t="s">
        <v>970</v>
      </c>
    </row>
    <row r="10" spans="1:8">
      <c r="A10" s="606">
        <v>5</v>
      </c>
      <c r="B10" s="607" t="s">
        <v>973</v>
      </c>
      <c r="C10" s="608" t="s">
        <v>974</v>
      </c>
    </row>
    <row r="11" spans="1:8">
      <c r="A11" s="606">
        <v>6</v>
      </c>
      <c r="B11" s="607"/>
      <c r="C11" s="608"/>
    </row>
    <row r="12" spans="1:8">
      <c r="A12" s="606">
        <v>7</v>
      </c>
      <c r="B12" s="607"/>
      <c r="C12" s="608"/>
      <c r="H12" s="2"/>
    </row>
    <row r="13" spans="1:8">
      <c r="A13" s="606">
        <v>8</v>
      </c>
      <c r="B13" s="607"/>
      <c r="C13" s="608"/>
    </row>
    <row r="14" spans="1:8">
      <c r="A14" s="606">
        <v>9</v>
      </c>
      <c r="B14" s="607"/>
      <c r="C14" s="608"/>
    </row>
    <row r="15" spans="1:8">
      <c r="A15" s="606">
        <v>10</v>
      </c>
      <c r="B15" s="607"/>
      <c r="C15" s="608"/>
    </row>
    <row r="16" spans="1:8">
      <c r="A16" s="606"/>
      <c r="B16" s="661"/>
      <c r="C16" s="662"/>
    </row>
    <row r="17" spans="1:3" ht="60">
      <c r="A17" s="606"/>
      <c r="B17" s="609" t="s">
        <v>151</v>
      </c>
      <c r="C17" s="429" t="s">
        <v>620</v>
      </c>
    </row>
    <row r="18" spans="1:3" ht="15.75">
      <c r="A18" s="606">
        <v>1</v>
      </c>
      <c r="B18" s="610" t="s">
        <v>975</v>
      </c>
      <c r="C18" s="611" t="s">
        <v>976</v>
      </c>
    </row>
    <row r="19" spans="1:3" ht="15.75">
      <c r="A19" s="606">
        <v>2</v>
      </c>
      <c r="B19" s="610" t="s">
        <v>977</v>
      </c>
      <c r="C19" s="611" t="s">
        <v>978</v>
      </c>
    </row>
    <row r="20" spans="1:3" ht="15.75">
      <c r="A20" s="606">
        <v>3</v>
      </c>
      <c r="B20" s="610" t="s">
        <v>979</v>
      </c>
      <c r="C20" s="611" t="s">
        <v>980</v>
      </c>
    </row>
    <row r="21" spans="1:3" ht="15.75">
      <c r="A21" s="606">
        <v>4</v>
      </c>
      <c r="B21" s="610"/>
      <c r="C21" s="611"/>
    </row>
    <row r="22" spans="1:3" ht="15.75">
      <c r="A22" s="606">
        <v>5</v>
      </c>
      <c r="B22" s="610"/>
      <c r="C22" s="611"/>
    </row>
    <row r="23" spans="1:3" ht="15.75">
      <c r="A23" s="606">
        <v>6</v>
      </c>
      <c r="B23" s="610"/>
      <c r="C23" s="611"/>
    </row>
    <row r="24" spans="1:3" ht="15.75">
      <c r="A24" s="606">
        <v>7</v>
      </c>
      <c r="B24" s="610"/>
      <c r="C24" s="611"/>
    </row>
    <row r="25" spans="1:3" ht="15.75">
      <c r="A25" s="606">
        <v>8</v>
      </c>
      <c r="B25" s="610"/>
      <c r="C25" s="611"/>
    </row>
    <row r="26" spans="1:3" ht="15.75">
      <c r="A26" s="606">
        <v>9</v>
      </c>
      <c r="B26" s="610"/>
      <c r="C26" s="611"/>
    </row>
    <row r="27" spans="1:3" ht="15.75" customHeight="1">
      <c r="A27" s="606">
        <v>10</v>
      </c>
      <c r="B27" s="610"/>
      <c r="C27" s="427"/>
    </row>
    <row r="28" spans="1:3" ht="15.75" customHeight="1">
      <c r="A28" s="606"/>
      <c r="B28" s="610"/>
      <c r="C28" s="21"/>
    </row>
    <row r="29" spans="1:3" ht="30" customHeight="1">
      <c r="A29" s="606"/>
      <c r="B29" s="663" t="s">
        <v>152</v>
      </c>
      <c r="C29" s="664"/>
    </row>
    <row r="30" spans="1:3">
      <c r="A30" s="606">
        <v>1</v>
      </c>
      <c r="B30" s="607" t="s">
        <v>981</v>
      </c>
      <c r="C30" s="612">
        <v>0.99993949999999998</v>
      </c>
    </row>
    <row r="31" spans="1:3" ht="15.75" customHeight="1">
      <c r="A31" s="606"/>
      <c r="B31" s="607"/>
      <c r="C31" s="613"/>
    </row>
    <row r="32" spans="1:3" ht="29.25" customHeight="1">
      <c r="A32" s="606"/>
      <c r="B32" s="663" t="s">
        <v>272</v>
      </c>
      <c r="C32" s="664"/>
    </row>
    <row r="33" spans="1:3">
      <c r="A33" s="606">
        <v>1</v>
      </c>
      <c r="B33" s="607" t="s">
        <v>981</v>
      </c>
      <c r="C33" s="614">
        <v>0.99993949999999998</v>
      </c>
    </row>
    <row r="34" spans="1:3">
      <c r="A34" s="615">
        <v>1.1000000000000001</v>
      </c>
      <c r="B34" s="616" t="s">
        <v>982</v>
      </c>
      <c r="C34" s="617">
        <v>0.61899999999999999</v>
      </c>
    </row>
    <row r="35" spans="1:3">
      <c r="A35" s="615">
        <v>1.2</v>
      </c>
      <c r="B35" s="616" t="s">
        <v>983</v>
      </c>
      <c r="C35" s="617">
        <v>0.2858</v>
      </c>
    </row>
    <row r="36" spans="1:3">
      <c r="A36" s="615">
        <v>1.3</v>
      </c>
      <c r="B36" s="616" t="s">
        <v>972</v>
      </c>
      <c r="C36" s="617">
        <v>9.5200000000000007E-2</v>
      </c>
    </row>
    <row r="37" spans="1:3" ht="16.5" thickBot="1">
      <c r="A37" s="11"/>
      <c r="B37" s="52"/>
      <c r="C37" s="618"/>
    </row>
  </sheetData>
  <mergeCells count="3">
    <mergeCell ref="B16:C16"/>
    <mergeCell ref="B32:C32"/>
    <mergeCell ref="B29:C29"/>
  </mergeCells>
  <dataValidations count="1">
    <dataValidation type="list" allowBlank="1" showInputMessage="1" showErrorMessage="1" sqref="C6:C15" xr:uid="{9BBCBE11-95E6-4512-A2D9-15277FFDF573}">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E21" sqref="C8:E21"/>
    </sheetView>
  </sheetViews>
  <sheetFormatPr defaultRowHeight="15"/>
  <cols>
    <col min="1" max="1" width="9.5703125" style="1" bestFit="1" customWidth="1"/>
    <col min="2" max="2" width="47.5703125" style="1" customWidth="1"/>
    <col min="3" max="3" width="28" style="1" customWidth="1"/>
    <col min="4" max="4" width="22.42578125" style="1" customWidth="1"/>
    <col min="5" max="5" width="18.7109375" style="1" customWidth="1"/>
    <col min="6" max="6" width="12" bestFit="1" customWidth="1"/>
    <col min="7" max="7" width="12.5703125" bestFit="1" customWidth="1"/>
  </cols>
  <sheetData>
    <row r="1" spans="1:5" ht="15.75">
      <c r="A1" s="13" t="s">
        <v>188</v>
      </c>
      <c r="B1" s="12" t="str">
        <f>Info!C2</f>
        <v>სს სილქ როუდ ბანკი</v>
      </c>
    </row>
    <row r="2" spans="1:5" s="13" customFormat="1" ht="15.75" customHeight="1">
      <c r="A2" s="13" t="s">
        <v>189</v>
      </c>
      <c r="B2" s="447">
        <f>'1. key ratios'!B2</f>
        <v>44377</v>
      </c>
    </row>
    <row r="3" spans="1:5" s="13" customFormat="1" ht="15.75" customHeight="1"/>
    <row r="4" spans="1:5" s="13" customFormat="1" ht="15.75" customHeight="1" thickBot="1">
      <c r="A4" s="214" t="s">
        <v>410</v>
      </c>
      <c r="B4" s="215" t="s">
        <v>262</v>
      </c>
      <c r="C4" s="169"/>
      <c r="D4" s="169"/>
      <c r="E4" s="170" t="s">
        <v>93</v>
      </c>
    </row>
    <row r="5" spans="1:5" s="104" customFormat="1" ht="17.649999999999999" customHeight="1">
      <c r="A5" s="332"/>
      <c r="B5" s="333"/>
      <c r="C5" s="168" t="s">
        <v>0</v>
      </c>
      <c r="D5" s="168" t="s">
        <v>1</v>
      </c>
      <c r="E5" s="334" t="s">
        <v>2</v>
      </c>
    </row>
    <row r="6" spans="1:5" ht="14.65" customHeight="1">
      <c r="A6" s="335"/>
      <c r="B6" s="665" t="s">
        <v>231</v>
      </c>
      <c r="C6" s="665" t="s">
        <v>230</v>
      </c>
      <c r="D6" s="666" t="s">
        <v>229</v>
      </c>
      <c r="E6" s="667"/>
    </row>
    <row r="7" spans="1:5" ht="99.6" customHeight="1">
      <c r="A7" s="335"/>
      <c r="B7" s="665"/>
      <c r="C7" s="665"/>
      <c r="D7" s="330" t="s">
        <v>228</v>
      </c>
      <c r="E7" s="331" t="s">
        <v>522</v>
      </c>
    </row>
    <row r="8" spans="1:5">
      <c r="A8" s="336">
        <v>1</v>
      </c>
      <c r="B8" s="337" t="s">
        <v>154</v>
      </c>
      <c r="C8" s="338">
        <v>1666139.92</v>
      </c>
      <c r="D8" s="338"/>
      <c r="E8" s="339">
        <f>C8-D8</f>
        <v>1666139.92</v>
      </c>
    </row>
    <row r="9" spans="1:5">
      <c r="A9" s="336">
        <v>2</v>
      </c>
      <c r="B9" s="337" t="s">
        <v>155</v>
      </c>
      <c r="C9" s="338">
        <v>9576352.4000000004</v>
      </c>
      <c r="D9" s="338"/>
      <c r="E9" s="339">
        <f t="shared" ref="E9:E20" si="0">C9-D9</f>
        <v>9576352.4000000004</v>
      </c>
    </row>
    <row r="10" spans="1:5">
      <c r="A10" s="336">
        <v>3</v>
      </c>
      <c r="B10" s="337" t="s">
        <v>227</v>
      </c>
      <c r="C10" s="338">
        <v>12062978.050000001</v>
      </c>
      <c r="D10" s="338"/>
      <c r="E10" s="339">
        <f t="shared" si="0"/>
        <v>12062978.050000001</v>
      </c>
    </row>
    <row r="11" spans="1:5">
      <c r="A11" s="336">
        <v>4</v>
      </c>
      <c r="B11" s="337" t="s">
        <v>185</v>
      </c>
      <c r="C11" s="338">
        <v>0</v>
      </c>
      <c r="D11" s="338"/>
      <c r="E11" s="339">
        <f t="shared" si="0"/>
        <v>0</v>
      </c>
    </row>
    <row r="12" spans="1:5">
      <c r="A12" s="336">
        <v>5</v>
      </c>
      <c r="B12" s="337" t="s">
        <v>157</v>
      </c>
      <c r="C12" s="338">
        <v>39931437.770000003</v>
      </c>
      <c r="D12" s="338"/>
      <c r="E12" s="339">
        <f t="shared" si="0"/>
        <v>39931437.770000003</v>
      </c>
    </row>
    <row r="13" spans="1:5">
      <c r="A13" s="336">
        <v>6.1</v>
      </c>
      <c r="B13" s="337" t="s">
        <v>158</v>
      </c>
      <c r="C13" s="340">
        <v>12407773.890000001</v>
      </c>
      <c r="D13" s="338"/>
      <c r="E13" s="339">
        <f t="shared" si="0"/>
        <v>12407773.890000001</v>
      </c>
    </row>
    <row r="14" spans="1:5">
      <c r="A14" s="336">
        <v>6.2</v>
      </c>
      <c r="B14" s="341" t="s">
        <v>159</v>
      </c>
      <c r="C14" s="340">
        <v>-1370990.72397401</v>
      </c>
      <c r="D14" s="338"/>
      <c r="E14" s="339">
        <f t="shared" si="0"/>
        <v>-1370990.72397401</v>
      </c>
    </row>
    <row r="15" spans="1:5">
      <c r="A15" s="336">
        <v>6</v>
      </c>
      <c r="B15" s="337" t="s">
        <v>226</v>
      </c>
      <c r="C15" s="338">
        <v>11036783.166025991</v>
      </c>
      <c r="D15" s="338"/>
      <c r="E15" s="339">
        <f t="shared" si="0"/>
        <v>11036783.166025991</v>
      </c>
    </row>
    <row r="16" spans="1:5">
      <c r="A16" s="336">
        <v>7</v>
      </c>
      <c r="B16" s="337" t="s">
        <v>161</v>
      </c>
      <c r="C16" s="338">
        <v>1218115.7</v>
      </c>
      <c r="D16" s="338"/>
      <c r="E16" s="339">
        <f t="shared" si="0"/>
        <v>1218115.7</v>
      </c>
    </row>
    <row r="17" spans="1:7">
      <c r="A17" s="336">
        <v>8</v>
      </c>
      <c r="B17" s="337" t="s">
        <v>162</v>
      </c>
      <c r="C17" s="338">
        <v>280730.19</v>
      </c>
      <c r="D17" s="338"/>
      <c r="E17" s="339">
        <f t="shared" si="0"/>
        <v>280730.19</v>
      </c>
      <c r="F17" s="3"/>
      <c r="G17" s="3"/>
    </row>
    <row r="18" spans="1:7">
      <c r="A18" s="336">
        <v>9</v>
      </c>
      <c r="B18" s="337" t="s">
        <v>163</v>
      </c>
      <c r="C18" s="338">
        <v>20000</v>
      </c>
      <c r="D18" s="338"/>
      <c r="E18" s="339">
        <f t="shared" si="0"/>
        <v>20000</v>
      </c>
      <c r="G18" s="3"/>
    </row>
    <row r="19" spans="1:7" ht="25.5">
      <c r="A19" s="336">
        <v>10</v>
      </c>
      <c r="B19" s="337" t="s">
        <v>164</v>
      </c>
      <c r="C19" s="338">
        <v>15120328.160000002</v>
      </c>
      <c r="D19" s="338">
        <v>276624.43999999994</v>
      </c>
      <c r="E19" s="339">
        <f t="shared" si="0"/>
        <v>14843703.720000003</v>
      </c>
      <c r="G19" s="3"/>
    </row>
    <row r="20" spans="1:7">
      <c r="A20" s="336">
        <v>11</v>
      </c>
      <c r="B20" s="337" t="s">
        <v>165</v>
      </c>
      <c r="C20" s="338">
        <v>6009624.7599999998</v>
      </c>
      <c r="D20" s="338"/>
      <c r="E20" s="339">
        <f t="shared" si="0"/>
        <v>6009624.7599999998</v>
      </c>
    </row>
    <row r="21" spans="1:7" ht="39" thickBot="1">
      <c r="A21" s="342"/>
      <c r="B21" s="343" t="s">
        <v>485</v>
      </c>
      <c r="C21" s="285">
        <f>SUM(C8:C12, C15:C20)</f>
        <v>96922490.116025999</v>
      </c>
      <c r="D21" s="285">
        <f>SUM(D8:D12, D15:D20)</f>
        <v>276624.43999999994</v>
      </c>
      <c r="E21" s="344">
        <f>SUM(E8:E12, E15:E20)</f>
        <v>96645865.676026002</v>
      </c>
    </row>
    <row r="22" spans="1:7">
      <c r="A22"/>
      <c r="B22"/>
      <c r="C22"/>
      <c r="D22"/>
      <c r="E22"/>
    </row>
    <row r="23" spans="1:7">
      <c r="A23"/>
      <c r="B23"/>
      <c r="C23"/>
      <c r="D23"/>
      <c r="E23"/>
    </row>
    <row r="25" spans="1:7" s="1" customFormat="1">
      <c r="B25" s="54"/>
      <c r="F25"/>
      <c r="G25"/>
    </row>
    <row r="26" spans="1:7" s="1" customFormat="1">
      <c r="B26" s="55"/>
      <c r="F26"/>
      <c r="G26"/>
    </row>
    <row r="27" spans="1:7" s="1" customFormat="1">
      <c r="B27" s="54"/>
      <c r="F27"/>
      <c r="G27"/>
    </row>
    <row r="28" spans="1:7" s="1" customFormat="1">
      <c r="B28" s="54"/>
      <c r="F28"/>
      <c r="G28"/>
    </row>
    <row r="29" spans="1:7" s="1" customFormat="1">
      <c r="B29" s="54"/>
      <c r="F29"/>
      <c r="G29"/>
    </row>
    <row r="30" spans="1:7" s="1" customFormat="1">
      <c r="B30" s="54"/>
      <c r="F30"/>
      <c r="G30"/>
    </row>
    <row r="31" spans="1:7" s="1" customFormat="1">
      <c r="B31" s="54"/>
      <c r="F31"/>
      <c r="G31"/>
    </row>
    <row r="32" spans="1:7" s="1" customFormat="1">
      <c r="B32" s="55"/>
      <c r="F32"/>
      <c r="G32"/>
    </row>
    <row r="33" spans="2:7" s="1" customFormat="1">
      <c r="B33" s="55"/>
      <c r="F33"/>
      <c r="G33"/>
    </row>
    <row r="34" spans="2:7" s="1" customFormat="1">
      <c r="B34" s="55"/>
      <c r="F34"/>
      <c r="G34"/>
    </row>
    <row r="35" spans="2:7" s="1" customFormat="1">
      <c r="B35" s="55"/>
      <c r="F35"/>
      <c r="G35"/>
    </row>
    <row r="36" spans="2:7" s="1" customFormat="1">
      <c r="B36" s="55"/>
      <c r="F36"/>
      <c r="G36"/>
    </row>
    <row r="37" spans="2:7" s="1" customFormat="1">
      <c r="B37" s="55"/>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85" zoomScaleNormal="85" workbookViewId="0">
      <pane xSplit="1" ySplit="4" topLeftCell="B8"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1" bestFit="1" customWidth="1"/>
    <col min="2" max="2" width="114.28515625" style="1" customWidth="1"/>
    <col min="3" max="3" width="18.71093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3" t="s">
        <v>188</v>
      </c>
      <c r="B1" s="12" t="str">
        <f>Info!C2</f>
        <v>სს სილქ როუდ ბანკი</v>
      </c>
    </row>
    <row r="2" spans="1:6" s="13" customFormat="1" ht="15.75" customHeight="1">
      <c r="A2" s="13" t="s">
        <v>189</v>
      </c>
      <c r="B2" s="447">
        <f>'1. key ratios'!B2</f>
        <v>44377</v>
      </c>
      <c r="C2"/>
      <c r="D2"/>
      <c r="E2"/>
      <c r="F2"/>
    </row>
    <row r="3" spans="1:6" s="13" customFormat="1" ht="15.75" customHeight="1">
      <c r="C3"/>
      <c r="D3"/>
      <c r="E3"/>
      <c r="F3"/>
    </row>
    <row r="4" spans="1:6" s="13" customFormat="1" ht="26.25" thickBot="1">
      <c r="A4" s="13" t="s">
        <v>411</v>
      </c>
      <c r="B4" s="176" t="s">
        <v>265</v>
      </c>
      <c r="C4" s="170" t="s">
        <v>93</v>
      </c>
      <c r="D4"/>
      <c r="E4"/>
      <c r="F4"/>
    </row>
    <row r="5" spans="1:6" ht="26.25">
      <c r="A5" s="171">
        <v>1</v>
      </c>
      <c r="B5" s="172" t="s">
        <v>433</v>
      </c>
      <c r="C5" s="239">
        <f>'7. LI1'!E21</f>
        <v>96645865.676026002</v>
      </c>
    </row>
    <row r="6" spans="1:6">
      <c r="A6" s="103">
        <v>2.1</v>
      </c>
      <c r="B6" s="178" t="s">
        <v>266</v>
      </c>
      <c r="C6" s="240">
        <v>240254.98</v>
      </c>
    </row>
    <row r="7" spans="1:6" s="2" customFormat="1" ht="25.5" outlineLevel="1">
      <c r="A7" s="177">
        <v>2.2000000000000002</v>
      </c>
      <c r="B7" s="173" t="s">
        <v>267</v>
      </c>
      <c r="C7" s="241">
        <v>6363900</v>
      </c>
    </row>
    <row r="8" spans="1:6" s="2" customFormat="1" ht="26.25">
      <c r="A8" s="177">
        <v>3</v>
      </c>
      <c r="B8" s="174" t="s">
        <v>434</v>
      </c>
      <c r="C8" s="242">
        <f>SUM(C5:C7)</f>
        <v>103250020.65602601</v>
      </c>
    </row>
    <row r="9" spans="1:6">
      <c r="A9" s="103">
        <v>4</v>
      </c>
      <c r="B9" s="181" t="s">
        <v>263</v>
      </c>
      <c r="C9" s="240">
        <v>185878.77</v>
      </c>
    </row>
    <row r="10" spans="1:6" s="2" customFormat="1" ht="25.5" outlineLevel="1">
      <c r="A10" s="177">
        <v>5.0999999999999996</v>
      </c>
      <c r="B10" s="173" t="s">
        <v>273</v>
      </c>
      <c r="C10" s="241">
        <v>-83651.98000000001</v>
      </c>
    </row>
    <row r="11" spans="1:6" s="2" customFormat="1" ht="25.5" outlineLevel="1">
      <c r="A11" s="177">
        <v>5.2</v>
      </c>
      <c r="B11" s="173" t="s">
        <v>274</v>
      </c>
      <c r="C11" s="241">
        <v>-5794180</v>
      </c>
    </row>
    <row r="12" spans="1:6" s="2" customFormat="1">
      <c r="A12" s="177">
        <v>6</v>
      </c>
      <c r="B12" s="179" t="s">
        <v>607</v>
      </c>
      <c r="C12" s="241">
        <v>206445.44</v>
      </c>
    </row>
    <row r="13" spans="1:6" s="2" customFormat="1" ht="15.75" thickBot="1">
      <c r="A13" s="180">
        <v>7</v>
      </c>
      <c r="B13" s="175" t="s">
        <v>264</v>
      </c>
      <c r="C13" s="243">
        <f>SUM(C8:C12)</f>
        <v>97764512.886025995</v>
      </c>
    </row>
    <row r="15" spans="1:6" ht="26.25">
      <c r="B15" s="17" t="s">
        <v>608</v>
      </c>
    </row>
    <row r="17" spans="2:9" s="1" customFormat="1">
      <c r="B17" s="56"/>
      <c r="C17"/>
      <c r="D17"/>
      <c r="E17"/>
      <c r="F17"/>
      <c r="G17"/>
      <c r="H17"/>
      <c r="I17"/>
    </row>
    <row r="18" spans="2:9" s="1" customFormat="1">
      <c r="B18" s="53"/>
      <c r="C18"/>
      <c r="D18"/>
      <c r="E18"/>
      <c r="F18"/>
      <c r="G18"/>
      <c r="H18"/>
      <c r="I18"/>
    </row>
    <row r="19" spans="2:9" s="1" customFormat="1">
      <c r="B19" s="53"/>
      <c r="C19"/>
      <c r="D19"/>
      <c r="E19"/>
      <c r="F19"/>
      <c r="G19"/>
      <c r="H19"/>
      <c r="I19"/>
    </row>
    <row r="20" spans="2:9" s="1" customFormat="1">
      <c r="B20" s="55"/>
      <c r="C20"/>
      <c r="D20"/>
      <c r="E20"/>
      <c r="F20"/>
      <c r="G20"/>
      <c r="H20"/>
      <c r="I20"/>
    </row>
    <row r="21" spans="2:9" s="1" customFormat="1">
      <c r="B21" s="54"/>
      <c r="C21"/>
      <c r="D21"/>
      <c r="E21"/>
      <c r="F21"/>
      <c r="G21"/>
      <c r="H21"/>
      <c r="I21"/>
    </row>
    <row r="22" spans="2:9" s="1" customFormat="1">
      <c r="B22" s="55"/>
      <c r="C22"/>
      <c r="D22"/>
      <c r="E22"/>
      <c r="F22"/>
      <c r="G22"/>
      <c r="H22"/>
      <c r="I22"/>
    </row>
    <row r="23" spans="2:9" s="1" customFormat="1">
      <c r="B23" s="54"/>
      <c r="C23"/>
      <c r="D23"/>
      <c r="E23"/>
      <c r="F23"/>
      <c r="G23"/>
      <c r="H23"/>
      <c r="I23"/>
    </row>
    <row r="24" spans="2:9" s="1" customFormat="1">
      <c r="B24" s="54"/>
      <c r="C24"/>
      <c r="D24"/>
      <c r="E24"/>
      <c r="F24"/>
      <c r="G24"/>
      <c r="H24"/>
      <c r="I24"/>
    </row>
    <row r="25" spans="2:9" s="1" customFormat="1">
      <c r="B25" s="54"/>
      <c r="C25"/>
      <c r="D25"/>
      <c r="E25"/>
      <c r="F25"/>
      <c r="G25"/>
      <c r="H25"/>
      <c r="I25"/>
    </row>
    <row r="26" spans="2:9" s="1" customFormat="1">
      <c r="B26" s="54"/>
      <c r="C26"/>
      <c r="D26"/>
      <c r="E26"/>
      <c r="F26"/>
      <c r="G26"/>
      <c r="H26"/>
      <c r="I26"/>
    </row>
    <row r="27" spans="2:9" s="1" customFormat="1">
      <c r="B27" s="54"/>
      <c r="C27"/>
      <c r="D27"/>
      <c r="E27"/>
      <c r="F27"/>
      <c r="G27"/>
      <c r="H27"/>
      <c r="I27"/>
    </row>
    <row r="28" spans="2:9" s="1" customFormat="1">
      <c r="B28" s="55"/>
      <c r="C28"/>
      <c r="D28"/>
      <c r="E28"/>
      <c r="F28"/>
      <c r="G28"/>
      <c r="H28"/>
      <c r="I28"/>
    </row>
    <row r="29" spans="2:9" s="1" customFormat="1">
      <c r="B29" s="55"/>
      <c r="C29"/>
      <c r="D29"/>
      <c r="E29"/>
      <c r="F29"/>
      <c r="G29"/>
      <c r="H29"/>
      <c r="I29"/>
    </row>
    <row r="30" spans="2:9" s="1" customFormat="1">
      <c r="B30" s="55"/>
      <c r="C30"/>
      <c r="D30"/>
      <c r="E30"/>
      <c r="F30"/>
      <c r="G30"/>
      <c r="H30"/>
      <c r="I30"/>
    </row>
    <row r="31" spans="2:9" s="1" customFormat="1">
      <c r="B31" s="55"/>
      <c r="C31"/>
      <c r="D31"/>
      <c r="E31"/>
      <c r="F31"/>
      <c r="G31"/>
      <c r="H31"/>
      <c r="I31"/>
    </row>
    <row r="32" spans="2:9" s="1" customFormat="1">
      <c r="B32" s="55"/>
      <c r="C32"/>
      <c r="D32"/>
      <c r="E32"/>
      <c r="F32"/>
      <c r="G32"/>
      <c r="H32"/>
      <c r="I32"/>
    </row>
    <row r="33" spans="2:9" s="1" customFormat="1">
      <c r="B33" s="55"/>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UyVLRtvTRvvmasp9lbKs0ZX7Hj2KMvrrlSrdwDO2aOc=</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pHmZe1ZB5O9dmT4aS3Ruwxaa7T8JyY6oAWn2jcQFdSk=</DigestValue>
    </Reference>
  </SignedInfo>
  <SignatureValue>JbFbEe4vx+wi9N14nzEzt2DfPWPnmGWpA4YEqNCWi5uIwLkwJ/xfhOyTr2K8EdSqk8/vSMWHBC5l
7M8ck3nTE6YQQpk1P/85J96wqvPEG4DNIgbzc+p3SiLGuuWQmeBMe7QSsB/d7TRnWrObfz7zwDav
mj8sKGUeomum0ejhoUUfi1z9+PaBHRSHKd/ORYGHKl0JDoub17mQxLsPgCVnk6HW+VEjm1Wc4Jz1
3RD+p4So9RpIsjk3bKbxSjf3lnNAfdTfAcMRpRvmArixDUV2zLdedXXzuAF3aJobV4D5Sfp7D43X
IIOxhvdvSBpqgAdTNlpbLE7OMQ7wV/iV/FP6xw==</SignatureValue>
  <KeyInfo>
    <X509Data>
      <X509Certificate>MIIGVTCCBT2gAwIBAgIKLMXT7wADAAHiHjANBgkqhkiG9w0BAQsFADBKMRIwEAYKCZImiZPyLGQBGRYCZ2UxEzARBgoJkiaJk/IsZAEZFgNuYmcxHzAdBgNVBAMTFk5CRyBDbGFzcyAyIElOVCBTdWIgQ0EwHhcNMjEwNzA3MDkxMjIyWhcNMjMwNzA3MDkxMjIyWjBTMSswKQYDVQQKEyJKb2ludCBTdG9jayBDb21wYW55IFNpbGsgUm9hZCBCYW5rMSQwIgYDVQQDExtCQlQgLSBJcm1hIFBvdHNraHZlcmFzaHZpbGkwggEiMA0GCSqGSIb3DQEBAQUAA4IBDwAwggEKAoIBAQDGSxGuG2Fn0zV+dbnWNZKjrzIaR0PRq8abHf6SbqDAJ5VVKQtyrfyQaydR+aO3gVUpuCx3aKRRVZR+L8rW2wbX5nCuOfmMKDUYBtQ/D2s3XgSHr76WcgYFgyXd6/YASJTAyFV82bnL8FCd19qra1RId2D5oyUUg/VvEZj+vQT+KUWw9dzQWifItDn8czZDumIQm8GbL20dlO6ZXFgQ/h9QWTFFZw5C9MeSGDC8+YCrH2sPKbT1rWnajeCt4pJA6Q9JeW5pQKfsFGGSSR7cgy5DXRQNTK0JMoUQnd3sNMJvB/QGMIpbcG3pw89lkBeK5GZaGfFQertRZ+Yjv5aeUrbNAgMBAAGjggMyMIIDLjA8BgkrBgEEAYI3FQcELzAtBiUrBgEEAYI3FQjmsmCDjfVEhoGZCYO4oUqDvoRxBIPEkTOEg4hdAgFkAgEjMB0GA1UdJQQWMBQGCCsGAQUFBwMCBggrBgEFBQcDBDALBgNVHQ8EBAMCB4AwJwYJKwYBBAGCNxUKBBowGDAKBggrBgEFBQcDAjAKBggrBgEFBQcDBDAdBgNVHQ4EFgQUUywCuBYg4VOpH+CXvYR9o7wZICs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hO8aNgaIFzsd0k36Y4p0jTIH8pq+qzz+1Isx/tJDBZFAyjWfMsbaStQR1FzIiU5fX8l206et3h36zRUm1gP9+P8hwW6kU75Zu5DNWXP4dHhDguUQauSPA3gXXVYxql8QxJ2HuxzSg2nAm8T481OkeUyfZ4z531oCUtNiL661clDGlhq9w/gVzgYPaoRI6dpaE6t3ZZAGQwGc45ra3RpNdxkM5h1uIs/KIxLNDEXlSb+mWtMeUCCT6BW/2w0jWIoMAVCWJ4mOAMw/dR20cNzKevghsNX29VVaS5sDYa0oz7nUqN0SMox5de8dvx6yuGBrsDvAX4Te4EOgvbY2pPKw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7VIFYN50MUjH+OtJgS+WEA/bFJC0qAdIRUywYw8Yxk0=</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aL4Ix0l3wI92Xw6fUgCqryeyVTE7xtjQMu82ZEsw0UQ=</DigestValue>
      </Reference>
      <Reference URI="/xl/styles.xml?ContentType=application/vnd.openxmlformats-officedocument.spreadsheetml.styles+xml">
        <DigestMethod Algorithm="http://www.w3.org/2001/04/xmlenc#sha256"/>
        <DigestValue>vc9fa5W1RE13TvfTI3ISBtlfw0l73XsyFMlX/ZaT924=</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/cVD8JGercER0ly4lYqHU3LvnqlsFIdXPaJQfmE3BAg=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baypcd4tfGPMCeiUPs6Hd8gRX48sj5jz+kleic98d0E=</DigestValue>
      </Reference>
      <Reference URI="/xl/worksheets/sheet10.xml?ContentType=application/vnd.openxmlformats-officedocument.spreadsheetml.worksheet+xml">
        <DigestMethod Algorithm="http://www.w3.org/2001/04/xmlenc#sha256"/>
        <DigestValue>qLifsMnOiuSGRyZp+4w+ztFIKKZo4ReQCiWLaFgwVwM=</DigestValue>
      </Reference>
      <Reference URI="/xl/worksheets/sheet11.xml?ContentType=application/vnd.openxmlformats-officedocument.spreadsheetml.worksheet+xml">
        <DigestMethod Algorithm="http://www.w3.org/2001/04/xmlenc#sha256"/>
        <DigestValue>ubhwZNMcSkkf+NE6K93GW256H15r7mkmMbdyH/6q0lA=</DigestValue>
      </Reference>
      <Reference URI="/xl/worksheets/sheet12.xml?ContentType=application/vnd.openxmlformats-officedocument.spreadsheetml.worksheet+xml">
        <DigestMethod Algorithm="http://www.w3.org/2001/04/xmlenc#sha256"/>
        <DigestValue>VgSrHD2Jmjg/aMp2+8dU0Cjnf+LozID/DPJdZ6Xpe+I=</DigestValue>
      </Reference>
      <Reference URI="/xl/worksheets/sheet13.xml?ContentType=application/vnd.openxmlformats-officedocument.spreadsheetml.worksheet+xml">
        <DigestMethod Algorithm="http://www.w3.org/2001/04/xmlenc#sha256"/>
        <DigestValue>42FHUSRrcXViSy55vbJzbgwAP7Ns1pU/t8fYlIalvOI=</DigestValue>
      </Reference>
      <Reference URI="/xl/worksheets/sheet14.xml?ContentType=application/vnd.openxmlformats-officedocument.spreadsheetml.worksheet+xml">
        <DigestMethod Algorithm="http://www.w3.org/2001/04/xmlenc#sha256"/>
        <DigestValue>wUBZP8rOGOJiKGd+CbqECJa6U13fvYnY3Tx7QazLU1k=</DigestValue>
      </Reference>
      <Reference URI="/xl/worksheets/sheet15.xml?ContentType=application/vnd.openxmlformats-officedocument.spreadsheetml.worksheet+xml">
        <DigestMethod Algorithm="http://www.w3.org/2001/04/xmlenc#sha256"/>
        <DigestValue>tcYewATSlx1P+RSZLygMOtPXZAup2A1yGtVo7e6tDbY=</DigestValue>
      </Reference>
      <Reference URI="/xl/worksheets/sheet16.xml?ContentType=application/vnd.openxmlformats-officedocument.spreadsheetml.worksheet+xml">
        <DigestMethod Algorithm="http://www.w3.org/2001/04/xmlenc#sha256"/>
        <DigestValue>VMujFG72eVmeBSpwZbhKt5wPYIKcnq3TNhn93ZHRU3Y=</DigestValue>
      </Reference>
      <Reference URI="/xl/worksheets/sheet17.xml?ContentType=application/vnd.openxmlformats-officedocument.spreadsheetml.worksheet+xml">
        <DigestMethod Algorithm="http://www.w3.org/2001/04/xmlenc#sha256"/>
        <DigestValue>IMlge9wZ1yKSHclMFghoOCojLMrnCorNgahwQbndpyc=</DigestValue>
      </Reference>
      <Reference URI="/xl/worksheets/sheet18.xml?ContentType=application/vnd.openxmlformats-officedocument.spreadsheetml.worksheet+xml">
        <DigestMethod Algorithm="http://www.w3.org/2001/04/xmlenc#sha256"/>
        <DigestValue>2QjVtSt6DVZb8MbqcUqspiAN2RnUxCH9fkji0eETDoQ=</DigestValue>
      </Reference>
      <Reference URI="/xl/worksheets/sheet19.xml?ContentType=application/vnd.openxmlformats-officedocument.spreadsheetml.worksheet+xml">
        <DigestMethod Algorithm="http://www.w3.org/2001/04/xmlenc#sha256"/>
        <DigestValue>mewlFjSX2jVV17ZQwDco8FbfbEQ53kGNogURcFlZ7bo=</DigestValue>
      </Reference>
      <Reference URI="/xl/worksheets/sheet2.xml?ContentType=application/vnd.openxmlformats-officedocument.spreadsheetml.worksheet+xml">
        <DigestMethod Algorithm="http://www.w3.org/2001/04/xmlenc#sha256"/>
        <DigestValue>gXrWvRyRren25rS5wJLfRHT9QZgWmgR0CqcPjf7h7ys=</DigestValue>
      </Reference>
      <Reference URI="/xl/worksheets/sheet20.xml?ContentType=application/vnd.openxmlformats-officedocument.spreadsheetml.worksheet+xml">
        <DigestMethod Algorithm="http://www.w3.org/2001/04/xmlenc#sha256"/>
        <DigestValue>Z2LaT7Im9xjLwW6j7bGzrvae64hddMfpgvqiRpENO4U=</DigestValue>
      </Reference>
      <Reference URI="/xl/worksheets/sheet21.xml?ContentType=application/vnd.openxmlformats-officedocument.spreadsheetml.worksheet+xml">
        <DigestMethod Algorithm="http://www.w3.org/2001/04/xmlenc#sha256"/>
        <DigestValue>p3XYHQISWfqOXb4yRyacBoqKNTk5Psuw2GVs9nBP8+8=</DigestValue>
      </Reference>
      <Reference URI="/xl/worksheets/sheet22.xml?ContentType=application/vnd.openxmlformats-officedocument.spreadsheetml.worksheet+xml">
        <DigestMethod Algorithm="http://www.w3.org/2001/04/xmlenc#sha256"/>
        <DigestValue>tDchLrzevu0Dx87Nwpr35UtjEoygVs4zutUdoxb5EXw=</DigestValue>
      </Reference>
      <Reference URI="/xl/worksheets/sheet23.xml?ContentType=application/vnd.openxmlformats-officedocument.spreadsheetml.worksheet+xml">
        <DigestMethod Algorithm="http://www.w3.org/2001/04/xmlenc#sha256"/>
        <DigestValue>WIYGWszEWOhsflBpp3/tE/5ZO7nml6CyJinvJZKZAjQ=</DigestValue>
      </Reference>
      <Reference URI="/xl/worksheets/sheet24.xml?ContentType=application/vnd.openxmlformats-officedocument.spreadsheetml.worksheet+xml">
        <DigestMethod Algorithm="http://www.w3.org/2001/04/xmlenc#sha256"/>
        <DigestValue>yFBCna2RRX9yIaj6quTBHwm2YdyPk4H00qmPLvA2/Lk=</DigestValue>
      </Reference>
      <Reference URI="/xl/worksheets/sheet25.xml?ContentType=application/vnd.openxmlformats-officedocument.spreadsheetml.worksheet+xml">
        <DigestMethod Algorithm="http://www.w3.org/2001/04/xmlenc#sha256"/>
        <DigestValue>asJcO5dbo2VGVdc8BfqG2gH2wJ6nN35xgx5smgIsrDo=</DigestValue>
      </Reference>
      <Reference URI="/xl/worksheets/sheet26.xml?ContentType=application/vnd.openxmlformats-officedocument.spreadsheetml.worksheet+xml">
        <DigestMethod Algorithm="http://www.w3.org/2001/04/xmlenc#sha256"/>
        <DigestValue>dfW6AqS0DY/JmLoTqPXqgWM/0QJYbfSm5bXXjFRHT+o=</DigestValue>
      </Reference>
      <Reference URI="/xl/worksheets/sheet27.xml?ContentType=application/vnd.openxmlformats-officedocument.spreadsheetml.worksheet+xml">
        <DigestMethod Algorithm="http://www.w3.org/2001/04/xmlenc#sha256"/>
        <DigestValue>YBuGqCDokgJzpzLxjDnkCjNAwb9aM/ss6aY7Ih5VntY=</DigestValue>
      </Reference>
      <Reference URI="/xl/worksheets/sheet28.xml?ContentType=application/vnd.openxmlformats-officedocument.spreadsheetml.worksheet+xml">
        <DigestMethod Algorithm="http://www.w3.org/2001/04/xmlenc#sha256"/>
        <DigestValue>pMngkCYGU7s0gUch+CcxIHdMHJxpnOsac2GLXa0+090=</DigestValue>
      </Reference>
      <Reference URI="/xl/worksheets/sheet29.xml?ContentType=application/vnd.openxmlformats-officedocument.spreadsheetml.worksheet+xml">
        <DigestMethod Algorithm="http://www.w3.org/2001/04/xmlenc#sha256"/>
        <DigestValue>H3pMdjkB1rJ1b6Od6mI0Q0iF6DsNeg3kUdHQ1mdN96U=</DigestValue>
      </Reference>
      <Reference URI="/xl/worksheets/sheet3.xml?ContentType=application/vnd.openxmlformats-officedocument.spreadsheetml.worksheet+xml">
        <DigestMethod Algorithm="http://www.w3.org/2001/04/xmlenc#sha256"/>
        <DigestValue>RPzu1rucS19hT+9gsZLXP3Hox6yrf0B03Z7CgG4BLeI=</DigestValue>
      </Reference>
      <Reference URI="/xl/worksheets/sheet4.xml?ContentType=application/vnd.openxmlformats-officedocument.spreadsheetml.worksheet+xml">
        <DigestMethod Algorithm="http://www.w3.org/2001/04/xmlenc#sha256"/>
        <DigestValue>cIXhsNszepLkhaMuT1AIWJXdoVSVlC1DqvaHE1sr2xo=</DigestValue>
      </Reference>
      <Reference URI="/xl/worksheets/sheet5.xml?ContentType=application/vnd.openxmlformats-officedocument.spreadsheetml.worksheet+xml">
        <DigestMethod Algorithm="http://www.w3.org/2001/04/xmlenc#sha256"/>
        <DigestValue>k5eWW5exNcHUUqS9hZZvzgymQ++9khrAU9q91jJmxRQ=</DigestValue>
      </Reference>
      <Reference URI="/xl/worksheets/sheet6.xml?ContentType=application/vnd.openxmlformats-officedocument.spreadsheetml.worksheet+xml">
        <DigestMethod Algorithm="http://www.w3.org/2001/04/xmlenc#sha256"/>
        <DigestValue>6BqRDANHv2OR6AsR+ydu70fbhY9czq38ZFKX/5J43vI=</DigestValue>
      </Reference>
      <Reference URI="/xl/worksheets/sheet7.xml?ContentType=application/vnd.openxmlformats-officedocument.spreadsheetml.worksheet+xml">
        <DigestMethod Algorithm="http://www.w3.org/2001/04/xmlenc#sha256"/>
        <DigestValue>klXB+KIatdWfZPG8W5axZWDqyDxI8Jh5J4xs+8iRtFY=</DigestValue>
      </Reference>
      <Reference URI="/xl/worksheets/sheet8.xml?ContentType=application/vnd.openxmlformats-officedocument.spreadsheetml.worksheet+xml">
        <DigestMethod Algorithm="http://www.w3.org/2001/04/xmlenc#sha256"/>
        <DigestValue>4rsvJWSPisCfPn4vhK5D0M3pwVi4bKqlHccLtGArDCM=</DigestValue>
      </Reference>
      <Reference URI="/xl/worksheets/sheet9.xml?ContentType=application/vnd.openxmlformats-officedocument.spreadsheetml.worksheet+xml">
        <DigestMethod Algorithm="http://www.w3.org/2001/04/xmlenc#sha256"/>
        <DigestValue>tyXJIFmZ8LfMXeNpBwdqw0g1/G4n+7ioRuNxIEJpgXc=</DigestValue>
      </Reference>
    </Manifest>
    <SignatureProperties>
      <SignatureProperty Id="idSignatureTime" Target="#idPackageSignature">
        <mdssi:SignatureTime xmlns:mdssi="http://schemas.openxmlformats.org/package/2006/digital-signature">
          <mdssi:Format>YYYY-MM-DDThh:mm:ssTZD</mdssi:Format>
          <mdssi:Value>2023-03-01T12:35:20Z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2023-03-01T12:35:20Z</xd:SigningTime>
          <xd:SigningCertificate>
            <xd:Cert>
              <xd:CertDigest>
                <DigestMethod Algorithm="http://www.w3.org/2001/04/xmlenc#sha256"/>
                <DigestValue>W5uQS3rNqegl8jIe1lbbnCqJ1LuGOykMbFnHCovsq9Y=</DigestValue>
              </xd:CertDigest>
              <xd:IssuerSerial>
                <X509IssuerName>CN=NBG Class 2 INT Sub CA, DC=nbg, DC=ge</X509IssuerName>
                <X509SerialNumber>211433405253659492737566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huSJlZwGGRowLNGf3QplIj584QlNUFGDLBp6Z1o1Vuk=</DigestValue>
    </Reference>
    <Reference Type="http://www.w3.org/2000/09/xmldsig#Object" URI="#idOfficeObject">
      <DigestMethod Algorithm="http://www.w3.org/2001/04/xmlenc#sha256"/>
      <DigestValue>HWXEXGSukRcmKxzdUsms7EHw4sSYCGVuZdcccP8zYa4=</DigestValue>
    </Reference>
    <Reference Type="http://uri.etsi.org/01903#SignedProperties" URI="#idSignedProperties">
      <Transforms>
        <Transform Algorithm="http://www.w3.org/TR/2001/REC-xml-c14n-20010315"/>
      </Transforms>
      <DigestMethod Algorithm="http://www.w3.org/2001/04/xmlenc#sha256"/>
      <DigestValue>GC16sBVmLI4QO/X2+9PbbFpnv/MHDAt3zVY4ZNTVDpY=</DigestValue>
    </Reference>
  </SignedInfo>
  <SignatureValue>rneADW8gRavDCtorjBkXsy3GbWm/kgMlXdqdBjvG9EC+QitVAbD6knAg9L4YF9uM/eBPGe1EiSMk
Y472qb2c7Ik0hhcbFz/j8XkrLS9mDYVj+9vEBB6cY2iXzaqL8uNim0kSOb7nBcdMcOVDaohUT5rW
ekrZjUKF7/HCxmqeDGWxjl+h94LYRtdOK7BrtOUCB8QJUme7Fy813rDtw9NBmQi+iwlYOzZ38ENX
Gx+PeUiFKyfwtiZHiS+QWV7GnlPNMmAwXuq4TBjasdj8OEaPXwPWDoqAXmRLGQ4HQ4VUD2oQ81RO
xSm7htXrVd+cPtWt3U0TRVub7SoWzmE0LXDbcA==</SignatureValue>
  <KeyInfo>
    <X509Data>
      <X509Certificate>MIIGTDCCBTSgAwIBAgIKWD8GNwADAAH1OTANBgkqhkiG9w0BAQsFADBKMRIwEAYKCZImiZPyLGQBGRYCZ2UxEzARBgoJkiaJk/IsZAEZFgNuYmcxHzAdBgNVBAMTFk5CRyBDbGFzcyAyIElOVCBTdWIgQ0EwHhcNMjExMTA4MTI0OTE3WhcNMjMxMTA4MTI0OTE3WjBKMSswKQYDVQQKEyJKb2ludCBTdG9jayBDb21wYW55IFNpbGsgUm9hZCBCYW5rMRswGQYDVQQDExJCQlQgLSBOaW5vIFRzYW5hdmEwggEiMA0GCSqGSIb3DQEBAQUAA4IBDwAwggEKAoIBAQDScKhA8/W88pSz8aB+sXIU5xkTtUqeWVb4NQurmWF0dkKX2nl59CZeQZDiIs6PXFMhFpMhgZ3JbByNS/IrIVeIfjPuQdszIIV0zAl7/JKSOyguED8V1IT3uuis2G0bbc+ZzayELBeogASDOWCBu5i171djz5LB29oGFoLMUaXNeqDInJm/1OiJURcZPrEJI8093z3rEaEqt2KUFGzh1leeRW0Jxwbjfe29CcGMe4thjlU9ntWmxjzZetptk/2xChI8Jkp1q7/r9TgZRPD8W4A82FXq01RWNfdUmbRbZVu7w3Su2IOkUSUo3XPwZYwVT2PAr1LfA7+5VKqAUcNzKFmPAgMBAAGjggMyMIIDLjA8BgkrBgEEAYI3FQcELzAtBiUrBgEEAYI3FQjmsmCDjfVEhoGZCYO4oUqDvoRxBIPEkTOEg4hdAgFkAgEjMB0GA1UdJQQWMBQGCCsGAQUFBwMCBggrBgEFBQcDBDALBgNVHQ8EBAMCB4AwJwYJKwYBBAGCNxUKBBowGDAKBggrBgEFBQcDAjAKBggrBgEFBQcDBDAdBgNVHQ4EFgQUQ8W9MzadnaJ8tlFs027+ANCaQf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Bwrdka8+/T6SgmC8E6FpjDHHP/4lEGPcJZY2Qi3lghOp0Xx2jJk98I61JWmAOQzP6OHKnAv4RCy5Ai2he1WzL2/85qVG1Q47XqZk9J5ei9tlOqs10wtf2bNqhW4PR+SaKfS7fQJmUob0T1okWf4SHePgKDE8XVcL90aPfaDXGqsiYp7HtI2onV9NozeKKH7mGYKeqf3FAU/mFZ/VlHJ/MjmRhVrUIt13wCWyAmPJDlXGNjwfQV5izpfxtfUqv/1Pp+nbgkCtbPF0HIBSKoyJ5m5r+p3oGlWrKZQAe/8YM78p9e3fAjF81Y/+2v09oYbDZIc5rnRpMGF20Q5eb5WWv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7VIFYN50MUjH+OtJgS+WEA/bFJC0qAdIRUywYw8Yxk0=</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aL4Ix0l3wI92Xw6fUgCqryeyVTE7xtjQMu82ZEsw0UQ=</DigestValue>
      </Reference>
      <Reference URI="/xl/styles.xml?ContentType=application/vnd.openxmlformats-officedocument.spreadsheetml.styles+xml">
        <DigestMethod Algorithm="http://www.w3.org/2001/04/xmlenc#sha256"/>
        <DigestValue>vc9fa5W1RE13TvfTI3ISBtlfw0l73XsyFMlX/ZaT924=</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/cVD8JGercER0ly4lYqHU3LvnqlsFIdXPaJQfmE3BAg=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baypcd4tfGPMCeiUPs6Hd8gRX48sj5jz+kleic98d0E=</DigestValue>
      </Reference>
      <Reference URI="/xl/worksheets/sheet10.xml?ContentType=application/vnd.openxmlformats-officedocument.spreadsheetml.worksheet+xml">
        <DigestMethod Algorithm="http://www.w3.org/2001/04/xmlenc#sha256"/>
        <DigestValue>qLifsMnOiuSGRyZp+4w+ztFIKKZo4ReQCiWLaFgwVwM=</DigestValue>
      </Reference>
      <Reference URI="/xl/worksheets/sheet11.xml?ContentType=application/vnd.openxmlformats-officedocument.spreadsheetml.worksheet+xml">
        <DigestMethod Algorithm="http://www.w3.org/2001/04/xmlenc#sha256"/>
        <DigestValue>ubhwZNMcSkkf+NE6K93GW256H15r7mkmMbdyH/6q0lA=</DigestValue>
      </Reference>
      <Reference URI="/xl/worksheets/sheet12.xml?ContentType=application/vnd.openxmlformats-officedocument.spreadsheetml.worksheet+xml">
        <DigestMethod Algorithm="http://www.w3.org/2001/04/xmlenc#sha256"/>
        <DigestValue>VgSrHD2Jmjg/aMp2+8dU0Cjnf+LozID/DPJdZ6Xpe+I=</DigestValue>
      </Reference>
      <Reference URI="/xl/worksheets/sheet13.xml?ContentType=application/vnd.openxmlformats-officedocument.spreadsheetml.worksheet+xml">
        <DigestMethod Algorithm="http://www.w3.org/2001/04/xmlenc#sha256"/>
        <DigestValue>42FHUSRrcXViSy55vbJzbgwAP7Ns1pU/t8fYlIalvOI=</DigestValue>
      </Reference>
      <Reference URI="/xl/worksheets/sheet14.xml?ContentType=application/vnd.openxmlformats-officedocument.spreadsheetml.worksheet+xml">
        <DigestMethod Algorithm="http://www.w3.org/2001/04/xmlenc#sha256"/>
        <DigestValue>wUBZP8rOGOJiKGd+CbqECJa6U13fvYnY3Tx7QazLU1k=</DigestValue>
      </Reference>
      <Reference URI="/xl/worksheets/sheet15.xml?ContentType=application/vnd.openxmlformats-officedocument.spreadsheetml.worksheet+xml">
        <DigestMethod Algorithm="http://www.w3.org/2001/04/xmlenc#sha256"/>
        <DigestValue>tcYewATSlx1P+RSZLygMOtPXZAup2A1yGtVo7e6tDbY=</DigestValue>
      </Reference>
      <Reference URI="/xl/worksheets/sheet16.xml?ContentType=application/vnd.openxmlformats-officedocument.spreadsheetml.worksheet+xml">
        <DigestMethod Algorithm="http://www.w3.org/2001/04/xmlenc#sha256"/>
        <DigestValue>VMujFG72eVmeBSpwZbhKt5wPYIKcnq3TNhn93ZHRU3Y=</DigestValue>
      </Reference>
      <Reference URI="/xl/worksheets/sheet17.xml?ContentType=application/vnd.openxmlformats-officedocument.spreadsheetml.worksheet+xml">
        <DigestMethod Algorithm="http://www.w3.org/2001/04/xmlenc#sha256"/>
        <DigestValue>IMlge9wZ1yKSHclMFghoOCojLMrnCorNgahwQbndpyc=</DigestValue>
      </Reference>
      <Reference URI="/xl/worksheets/sheet18.xml?ContentType=application/vnd.openxmlformats-officedocument.spreadsheetml.worksheet+xml">
        <DigestMethod Algorithm="http://www.w3.org/2001/04/xmlenc#sha256"/>
        <DigestValue>2QjVtSt6DVZb8MbqcUqspiAN2RnUxCH9fkji0eETDoQ=</DigestValue>
      </Reference>
      <Reference URI="/xl/worksheets/sheet19.xml?ContentType=application/vnd.openxmlformats-officedocument.spreadsheetml.worksheet+xml">
        <DigestMethod Algorithm="http://www.w3.org/2001/04/xmlenc#sha256"/>
        <DigestValue>mewlFjSX2jVV17ZQwDco8FbfbEQ53kGNogURcFlZ7bo=</DigestValue>
      </Reference>
      <Reference URI="/xl/worksheets/sheet2.xml?ContentType=application/vnd.openxmlformats-officedocument.spreadsheetml.worksheet+xml">
        <DigestMethod Algorithm="http://www.w3.org/2001/04/xmlenc#sha256"/>
        <DigestValue>gXrWvRyRren25rS5wJLfRHT9QZgWmgR0CqcPjf7h7ys=</DigestValue>
      </Reference>
      <Reference URI="/xl/worksheets/sheet20.xml?ContentType=application/vnd.openxmlformats-officedocument.spreadsheetml.worksheet+xml">
        <DigestMethod Algorithm="http://www.w3.org/2001/04/xmlenc#sha256"/>
        <DigestValue>Z2LaT7Im9xjLwW6j7bGzrvae64hddMfpgvqiRpENO4U=</DigestValue>
      </Reference>
      <Reference URI="/xl/worksheets/sheet21.xml?ContentType=application/vnd.openxmlformats-officedocument.spreadsheetml.worksheet+xml">
        <DigestMethod Algorithm="http://www.w3.org/2001/04/xmlenc#sha256"/>
        <DigestValue>p3XYHQISWfqOXb4yRyacBoqKNTk5Psuw2GVs9nBP8+8=</DigestValue>
      </Reference>
      <Reference URI="/xl/worksheets/sheet22.xml?ContentType=application/vnd.openxmlformats-officedocument.spreadsheetml.worksheet+xml">
        <DigestMethod Algorithm="http://www.w3.org/2001/04/xmlenc#sha256"/>
        <DigestValue>tDchLrzevu0Dx87Nwpr35UtjEoygVs4zutUdoxb5EXw=</DigestValue>
      </Reference>
      <Reference URI="/xl/worksheets/sheet23.xml?ContentType=application/vnd.openxmlformats-officedocument.spreadsheetml.worksheet+xml">
        <DigestMethod Algorithm="http://www.w3.org/2001/04/xmlenc#sha256"/>
        <DigestValue>WIYGWszEWOhsflBpp3/tE/5ZO7nml6CyJinvJZKZAjQ=</DigestValue>
      </Reference>
      <Reference URI="/xl/worksheets/sheet24.xml?ContentType=application/vnd.openxmlformats-officedocument.spreadsheetml.worksheet+xml">
        <DigestMethod Algorithm="http://www.w3.org/2001/04/xmlenc#sha256"/>
        <DigestValue>yFBCna2RRX9yIaj6quTBHwm2YdyPk4H00qmPLvA2/Lk=</DigestValue>
      </Reference>
      <Reference URI="/xl/worksheets/sheet25.xml?ContentType=application/vnd.openxmlformats-officedocument.spreadsheetml.worksheet+xml">
        <DigestMethod Algorithm="http://www.w3.org/2001/04/xmlenc#sha256"/>
        <DigestValue>asJcO5dbo2VGVdc8BfqG2gH2wJ6nN35xgx5smgIsrDo=</DigestValue>
      </Reference>
      <Reference URI="/xl/worksheets/sheet26.xml?ContentType=application/vnd.openxmlformats-officedocument.spreadsheetml.worksheet+xml">
        <DigestMethod Algorithm="http://www.w3.org/2001/04/xmlenc#sha256"/>
        <DigestValue>dfW6AqS0DY/JmLoTqPXqgWM/0QJYbfSm5bXXjFRHT+o=</DigestValue>
      </Reference>
      <Reference URI="/xl/worksheets/sheet27.xml?ContentType=application/vnd.openxmlformats-officedocument.spreadsheetml.worksheet+xml">
        <DigestMethod Algorithm="http://www.w3.org/2001/04/xmlenc#sha256"/>
        <DigestValue>YBuGqCDokgJzpzLxjDnkCjNAwb9aM/ss6aY7Ih5VntY=</DigestValue>
      </Reference>
      <Reference URI="/xl/worksheets/sheet28.xml?ContentType=application/vnd.openxmlformats-officedocument.spreadsheetml.worksheet+xml">
        <DigestMethod Algorithm="http://www.w3.org/2001/04/xmlenc#sha256"/>
        <DigestValue>pMngkCYGU7s0gUch+CcxIHdMHJxpnOsac2GLXa0+090=</DigestValue>
      </Reference>
      <Reference URI="/xl/worksheets/sheet29.xml?ContentType=application/vnd.openxmlformats-officedocument.spreadsheetml.worksheet+xml">
        <DigestMethod Algorithm="http://www.w3.org/2001/04/xmlenc#sha256"/>
        <DigestValue>H3pMdjkB1rJ1b6Od6mI0Q0iF6DsNeg3kUdHQ1mdN96U=</DigestValue>
      </Reference>
      <Reference URI="/xl/worksheets/sheet3.xml?ContentType=application/vnd.openxmlformats-officedocument.spreadsheetml.worksheet+xml">
        <DigestMethod Algorithm="http://www.w3.org/2001/04/xmlenc#sha256"/>
        <DigestValue>RPzu1rucS19hT+9gsZLXP3Hox6yrf0B03Z7CgG4BLeI=</DigestValue>
      </Reference>
      <Reference URI="/xl/worksheets/sheet4.xml?ContentType=application/vnd.openxmlformats-officedocument.spreadsheetml.worksheet+xml">
        <DigestMethod Algorithm="http://www.w3.org/2001/04/xmlenc#sha256"/>
        <DigestValue>cIXhsNszepLkhaMuT1AIWJXdoVSVlC1DqvaHE1sr2xo=</DigestValue>
      </Reference>
      <Reference URI="/xl/worksheets/sheet5.xml?ContentType=application/vnd.openxmlformats-officedocument.spreadsheetml.worksheet+xml">
        <DigestMethod Algorithm="http://www.w3.org/2001/04/xmlenc#sha256"/>
        <DigestValue>k5eWW5exNcHUUqS9hZZvzgymQ++9khrAU9q91jJmxRQ=</DigestValue>
      </Reference>
      <Reference URI="/xl/worksheets/sheet6.xml?ContentType=application/vnd.openxmlformats-officedocument.spreadsheetml.worksheet+xml">
        <DigestMethod Algorithm="http://www.w3.org/2001/04/xmlenc#sha256"/>
        <DigestValue>6BqRDANHv2OR6AsR+ydu70fbhY9czq38ZFKX/5J43vI=</DigestValue>
      </Reference>
      <Reference URI="/xl/worksheets/sheet7.xml?ContentType=application/vnd.openxmlformats-officedocument.spreadsheetml.worksheet+xml">
        <DigestMethod Algorithm="http://www.w3.org/2001/04/xmlenc#sha256"/>
        <DigestValue>klXB+KIatdWfZPG8W5axZWDqyDxI8Jh5J4xs+8iRtFY=</DigestValue>
      </Reference>
      <Reference URI="/xl/worksheets/sheet8.xml?ContentType=application/vnd.openxmlformats-officedocument.spreadsheetml.worksheet+xml">
        <DigestMethod Algorithm="http://www.w3.org/2001/04/xmlenc#sha256"/>
        <DigestValue>4rsvJWSPisCfPn4vhK5D0M3pwVi4bKqlHccLtGArDCM=</DigestValue>
      </Reference>
      <Reference URI="/xl/worksheets/sheet9.xml?ContentType=application/vnd.openxmlformats-officedocument.spreadsheetml.worksheet+xml">
        <DigestMethod Algorithm="http://www.w3.org/2001/04/xmlenc#sha256"/>
        <DigestValue>tyXJIFmZ8LfMXeNpBwdqw0g1/G4n+7ioRuNxIEJpgXc=</DigestValue>
      </Reference>
    </Manifest>
    <SignatureProperties>
      <SignatureProperty Id="idSignatureTime" Target="#idPackageSignature">
        <mdssi:SignatureTime xmlns:mdssi="http://schemas.openxmlformats.org/package/2006/digital-signature">
          <mdssi:Format>YYYY-MM-DDThh:mm:ssTZD</mdssi:Format>
          <mdssi:Value>2023-03-01T13:34:58Z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2023-03-01T13:34:58Z</xd:SigningTime>
          <xd:SigningCertificate>
            <xd:Cert>
              <xd:CertDigest>
                <DigestMethod Algorithm="http://www.w3.org/2001/04/xmlenc#sha256"/>
                <DigestValue>JMsEx5xPsJ6Xs7lRCw2oCwBpLF1uKRMJw6C18j2VNio=</DigestValue>
              </xd:CertDigest>
              <xd:IssuerSerial>
                <X509IssuerName>CN=NBG Class 2 INT Sub CA, DC=nbg, DC=ge</X509IssuerName>
                <X509SerialNumber>416730843195873312240953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2023-03-01T12:34:53Z</dcterms:modified>
</cp:coreProperties>
</file>