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6544B588-A964-4E5A-ABF4-2496C05E308C}" xr6:coauthVersionLast="46" xr6:coauthVersionMax="46" xr10:uidLastSave="{00000000-0000-0000-0000-000000000000}"/>
  <bookViews>
    <workbookView xWindow="-108" yWindow="-108" windowWidth="15576" windowHeight="8832" tabRatio="919" firstSheet="10" activeTab="17"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90"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Instruction!#REF!</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37" l="1"/>
  <c r="J25" i="36"/>
  <c r="I25" i="36"/>
  <c r="F25" i="36"/>
  <c r="H24" i="36"/>
  <c r="K23" i="36"/>
  <c r="K25" i="36" s="1"/>
  <c r="J23" i="36"/>
  <c r="I23" i="36"/>
  <c r="G23" i="36"/>
  <c r="G25" i="36" s="1"/>
  <c r="F23" i="36"/>
  <c r="K8" i="36"/>
  <c r="C22" i="74"/>
  <c r="C38" i="69"/>
  <c r="E9" i="72"/>
  <c r="E10" i="72"/>
  <c r="E11" i="72"/>
  <c r="E12" i="72"/>
  <c r="E13" i="72"/>
  <c r="E14" i="72"/>
  <c r="E15" i="72"/>
  <c r="E16" i="72"/>
  <c r="E17" i="72"/>
  <c r="E18" i="72"/>
  <c r="E19" i="72"/>
  <c r="E20" i="72"/>
  <c r="E8" i="72"/>
  <c r="H23" i="36" l="1"/>
  <c r="H25" i="36" s="1"/>
  <c r="E66" i="53"/>
  <c r="E64" i="53"/>
  <c r="E61" i="53"/>
  <c r="C61" i="53"/>
  <c r="E60" i="53"/>
  <c r="E59" i="53"/>
  <c r="E58" i="53"/>
  <c r="D53" i="53"/>
  <c r="E53" i="53" s="1"/>
  <c r="C53" i="53"/>
  <c r="E52" i="53"/>
  <c r="E51" i="53"/>
  <c r="E50" i="53"/>
  <c r="E49" i="53"/>
  <c r="E48" i="53"/>
  <c r="E47" i="53"/>
  <c r="E44" i="53"/>
  <c r="E43" i="53"/>
  <c r="E42" i="53"/>
  <c r="E41" i="53"/>
  <c r="E40" i="53"/>
  <c r="E39" i="53"/>
  <c r="E38" i="53"/>
  <c r="E37" i="53"/>
  <c r="E36" i="53"/>
  <c r="E35" i="53"/>
  <c r="D34" i="53"/>
  <c r="D45" i="53" s="1"/>
  <c r="D54" i="53" s="1"/>
  <c r="C34" i="53"/>
  <c r="E34" i="53" s="1"/>
  <c r="D30" i="53"/>
  <c r="E30" i="53" s="1"/>
  <c r="C30" i="53"/>
  <c r="E29" i="53"/>
  <c r="E28" i="53"/>
  <c r="E27" i="53"/>
  <c r="E26" i="53"/>
  <c r="E25" i="53"/>
  <c r="E24" i="53"/>
  <c r="E21" i="53"/>
  <c r="E20" i="53"/>
  <c r="E19" i="53"/>
  <c r="E18" i="53"/>
  <c r="E17" i="53"/>
  <c r="E16" i="53"/>
  <c r="E15" i="53"/>
  <c r="E14" i="53"/>
  <c r="E13" i="53"/>
  <c r="E12" i="53"/>
  <c r="D11" i="53"/>
  <c r="C11" i="53"/>
  <c r="E11" i="53" s="1"/>
  <c r="E10" i="53"/>
  <c r="D9" i="53"/>
  <c r="D22" i="53" s="1"/>
  <c r="D31" i="53" s="1"/>
  <c r="E8" i="53"/>
  <c r="D40" i="62"/>
  <c r="E40" i="62" s="1"/>
  <c r="C40" i="62"/>
  <c r="E39" i="62"/>
  <c r="E38" i="62"/>
  <c r="E37" i="62"/>
  <c r="E36" i="62"/>
  <c r="E35" i="62"/>
  <c r="E34" i="62"/>
  <c r="E33" i="62"/>
  <c r="D31" i="62"/>
  <c r="D41" i="62" s="1"/>
  <c r="C31" i="62"/>
  <c r="E31" i="62" s="1"/>
  <c r="E30" i="62"/>
  <c r="E29" i="62"/>
  <c r="E28" i="62"/>
  <c r="E27" i="62"/>
  <c r="E26" i="62"/>
  <c r="E25" i="62"/>
  <c r="E24" i="62"/>
  <c r="E23" i="62"/>
  <c r="E22" i="62"/>
  <c r="E19" i="62"/>
  <c r="E18" i="62"/>
  <c r="E17" i="62"/>
  <c r="E16" i="62"/>
  <c r="E15" i="62"/>
  <c r="D14" i="62"/>
  <c r="D20" i="62" s="1"/>
  <c r="C14" i="62"/>
  <c r="C20" i="62" s="1"/>
  <c r="E20" i="62" s="1"/>
  <c r="E13" i="62"/>
  <c r="E12" i="62"/>
  <c r="E14" i="62" s="1"/>
  <c r="E11" i="62"/>
  <c r="E10" i="62"/>
  <c r="E9" i="62"/>
  <c r="E8" i="62"/>
  <c r="E7" i="62"/>
  <c r="D56" i="53" l="1"/>
  <c r="D63" i="53" s="1"/>
  <c r="D65" i="53" s="1"/>
  <c r="D67" i="53" s="1"/>
  <c r="C9" i="53"/>
  <c r="C45" i="53"/>
  <c r="C41" i="62"/>
  <c r="E41" i="62" s="1"/>
  <c r="E45" i="53" l="1"/>
  <c r="C54" i="53"/>
  <c r="E54" i="53" s="1"/>
  <c r="E9" i="53"/>
  <c r="C22" i="53"/>
  <c r="C31" i="53" l="1"/>
  <c r="E22" i="53"/>
  <c r="E31" i="53" l="1"/>
  <c r="C56" i="53"/>
  <c r="E56" i="53" l="1"/>
  <c r="C63" i="53"/>
  <c r="E63" i="53" l="1"/>
  <c r="C65" i="53"/>
  <c r="B2" i="79"/>
  <c r="B2" i="37"/>
  <c r="B2" i="36"/>
  <c r="B2" i="74"/>
  <c r="B2" i="64"/>
  <c r="B2" i="35"/>
  <c r="B2" i="69"/>
  <c r="B2" i="77"/>
  <c r="B2" i="28"/>
  <c r="B2" i="73"/>
  <c r="B2" i="72"/>
  <c r="B2" i="52"/>
  <c r="B2" i="75"/>
  <c r="B2" i="53"/>
  <c r="B2" i="62"/>
  <c r="E65" i="53" l="1"/>
  <c r="C67" i="53"/>
  <c r="E67" i="53" s="1"/>
  <c r="C5" i="6"/>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2" i="77"/>
  <c r="D13" i="77"/>
  <c r="D11" i="77"/>
  <c r="D8" i="77"/>
  <c r="D9" i="77"/>
  <c r="D7" i="77"/>
  <c r="C20" i="77"/>
  <c r="C19" i="77"/>
  <c r="D21" i="77" l="1"/>
  <c r="D19" i="77"/>
  <c r="D20" i="77"/>
  <c r="C26"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6" i="69" l="1"/>
  <c r="C26" i="69"/>
</calcChain>
</file>

<file path=xl/sharedStrings.xml><?xml version="1.0" encoding="utf-8"?>
<sst xmlns="http://schemas.openxmlformats.org/spreadsheetml/2006/main" count="932" uniqueCount="656">
  <si>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</si>
  <si>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</si>
  <si>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</si>
  <si>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</si>
  <si>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</si>
  <si>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</si>
  <si>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</si>
  <si>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</si>
  <si>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</si>
  <si>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</si>
  <si>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</si>
  <si>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</si>
  <si>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</si>
  <si>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</si>
  <si>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</si>
  <si>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</si>
  <si>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</si>
  <si>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</si>
  <si>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</si>
  <si>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</si>
  <si>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</si>
  <si>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</si>
  <si>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</si>
  <si>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</si>
  <si>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</si>
  <si>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</si>
  <si>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</si>
  <si>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</si>
  <si>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</si>
  <si>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</si>
  <si>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</si>
  <si>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</si>
  <si>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</si>
  <si>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</si>
  <si>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</si>
  <si>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</si>
  <si>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</si>
  <si>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</si>
  <si>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</si>
  <si>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</si>
  <si>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</si>
  <si>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</si>
  <si>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</si>
  <si>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</si>
  <si>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</si>
  <si>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</si>
  <si>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</si>
  <si>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</si>
  <si>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</si>
  <si>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</si>
  <si>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</si>
  <si>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</si>
  <si>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</si>
  <si>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</si>
  <si>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</si>
  <si>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</si>
  <si>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</si>
  <si>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</si>
  <si>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</si>
  <si>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</si>
  <si>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</si>
  <si>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</si>
  <si>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</si>
  <si>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</si>
  <si>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</si>
  <si>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</si>
  <si>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</si>
  <si>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</si>
  <si>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</si>
  <si>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</si>
  <si>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</si>
  <si>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</si>
  <si>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</si>
  <si>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</si>
  <si>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</si>
  <si>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</si>
  <si>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</si>
  <si>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</si>
  <si>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</si>
  <si>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</si>
  <si>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</si>
  <si>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</si>
  <si>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</si>
  <si>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</si>
  <si>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</si>
  <si>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</si>
  <si>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</si>
  <si>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</si>
  <si>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</si>
  <si>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</si>
  <si>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</si>
  <si>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</si>
  <si>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</si>
  <si>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</si>
  <si>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</si>
  <si>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</si>
  <si>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</si>
  <si>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</si>
  <si>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</si>
  <si>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</si>
  <si>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</si>
  <si>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</si>
  <si>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</si>
  <si>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</si>
  <si>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</si>
  <si>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</si>
  <si>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</si>
  <si>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</si>
  <si>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</si>
  <si>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</si>
  <si>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</si>
  <si>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</si>
  <si>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</si>
  <si>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</si>
  <si>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</si>
  <si>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</si>
  <si>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</si>
  <si>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</si>
  <si>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</si>
  <si>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</si>
  <si>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</si>
  <si>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</si>
  <si>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</si>
  <si>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</si>
  <si>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</si>
  <si>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</si>
  <si>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</si>
  <si>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</si>
  <si>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</si>
  <si>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</si>
  <si>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</si>
  <si>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</si>
  <si>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</si>
  <si>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</si>
  <si>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</si>
  <si>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</si>
  <si>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</si>
  <si>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</si>
  <si>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</si>
  <si>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</si>
  <si>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</si>
  <si>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</si>
  <si>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</si>
  <si>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</si>
  <si>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</si>
  <si>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</si>
  <si>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</si>
  <si>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</si>
  <si>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</si>
  <si>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</si>
  <si>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</si>
  <si>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</si>
  <si>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</si>
  <si>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</si>
  <si>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</si>
  <si>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</si>
  <si>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</si>
  <si>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</si>
  <si>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</si>
  <si>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</si>
  <si>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</si>
  <si>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</si>
  <si>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</si>
  <si>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</si>
  <si>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</si>
  <si>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</si>
  <si>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</si>
  <si>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</si>
  <si>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</si>
  <si>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</si>
  <si>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</si>
  <si>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</si>
  <si>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</si>
  <si>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</si>
  <si>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</si>
  <si>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</si>
  <si>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</si>
  <si>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</si>
  <si>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</si>
  <si>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</si>
  <si>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</si>
  <si>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</si>
  <si>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</si>
  <si>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</si>
  <si>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</si>
  <si>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</si>
  <si>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</si>
  <si>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</si>
  <si>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</si>
  <si>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</si>
  <si>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</si>
  <si>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</si>
  <si>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</si>
  <si>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</si>
  <si>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</si>
  <si>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</si>
  <si>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</si>
  <si>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</si>
  <si>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</si>
  <si>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</si>
  <si>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</si>
  <si>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</si>
  <si>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</si>
  <si>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</si>
  <si>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</si>
  <si>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</si>
  <si>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</si>
  <si>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</si>
  <si>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</si>
  <si>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</si>
  <si>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</si>
  <si>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</si>
  <si>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</si>
  <si>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</si>
  <si>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</si>
  <si>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</si>
  <si>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</si>
  <si>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</si>
  <si>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</si>
  <si>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</si>
  <si>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</si>
  <si>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</si>
  <si>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</si>
  <si>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</si>
  <si>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</si>
  <si>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</si>
  <si>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</si>
  <si>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</si>
  <si>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</si>
  <si>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</si>
  <si>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</si>
  <si>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</si>
  <si>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</si>
  <si>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</si>
  <si>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</si>
  <si>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</si>
  <si>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</si>
  <si>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</si>
  <si>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</si>
  <si>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</si>
  <si>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</si>
  <si>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</si>
  <si>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</si>
  <si>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</si>
  <si>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</si>
  <si>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</si>
  <si>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</si>
  <si>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</si>
  <si>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</si>
  <si>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</si>
  <si>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</si>
  <si>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</si>
  <si>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</si>
  <si>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</si>
  <si>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</si>
  <si>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</si>
  <si>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</si>
  <si>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</si>
  <si>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</si>
  <si>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</si>
  <si>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</si>
  <si>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</si>
  <si>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</si>
  <si>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</si>
  <si>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</si>
  <si>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</si>
  <si>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</si>
  <si>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</si>
  <si>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</si>
  <si>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</si>
  <si>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</si>
  <si>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</si>
  <si>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</si>
  <si>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</si>
  <si>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</si>
  <si>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</si>
  <si>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</si>
  <si>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</si>
  <si>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</si>
  <si>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</si>
  <si>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</si>
  <si>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</si>
  <si>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</si>
  <si>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</si>
  <si>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</si>
  <si>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</si>
  <si>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</si>
  <si>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</si>
  <si>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</si>
  <si>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</si>
  <si>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</si>
  <si>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</si>
  <si>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</si>
  <si>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</si>
  <si>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</si>
  <si>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</si>
  <si>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</si>
  <si>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</si>
  <si>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</si>
  <si>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</si>
  <si>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</si>
  <si>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</si>
  <si>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</si>
  <si>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</si>
  <si>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</si>
  <si>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</si>
  <si>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</si>
  <si>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</si>
  <si>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</si>
  <si>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</si>
  <si>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</si>
  <si>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</si>
  <si>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</si>
  <si>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</si>
  <si>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</si>
  <si>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</si>
  <si>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</si>
  <si>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</si>
  <si>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</si>
  <si>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</si>
  <si>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</si>
  <si>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</si>
  <si>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</si>
  <si>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</si>
  <si>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</si>
  <si>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</si>
  <si>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</si>
  <si>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</si>
  <si>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</si>
  <si>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</si>
  <si>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</si>
  <si>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</si>
  <si>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</si>
  <si>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</si>
  <si>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</si>
  <si>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</si>
  <si>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</si>
  <si>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</si>
  <si>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</si>
  <si>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</si>
  <si>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</si>
  <si>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</si>
  <si>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</si>
  <si>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</si>
  <si>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</si>
  <si>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</si>
  <si>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</si>
  <si>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</si>
  <si>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</si>
  <si>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</si>
  <si>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</si>
  <si>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</si>
  <si>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</si>
  <si>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</si>
  <si>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</si>
  <si>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</si>
  <si>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</si>
  <si>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</si>
  <si>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</si>
  <si>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</si>
  <si>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</si>
  <si>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</si>
  <si>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</si>
  <si>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</si>
  <si>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</si>
  <si>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</si>
  <si>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</si>
  <si>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</si>
  <si>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</si>
  <si>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</si>
  <si>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</si>
  <si>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</si>
  <si>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</si>
  <si>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</si>
  <si>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</si>
  <si>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</si>
  <si>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</si>
  <si>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</si>
  <si>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</si>
  <si>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</si>
  <si>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</si>
  <si>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</si>
  <si>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</si>
  <si>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</si>
  <si>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</si>
  <si>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</si>
  <si>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</si>
  <si>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</si>
  <si>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</si>
  <si>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</si>
  <si>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</si>
  <si>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</si>
  <si>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</si>
  <si>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</si>
  <si>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</si>
  <si>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</si>
  <si>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</si>
  <si>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</si>
  <si>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</si>
  <si>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</si>
  <si>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</si>
  <si>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</si>
  <si>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</si>
  <si>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</si>
  <si>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</si>
  <si>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</si>
  <si>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</si>
  <si>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</si>
  <si>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</si>
  <si>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</si>
  <si>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</si>
  <si>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</si>
  <si>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</si>
  <si>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</si>
  <si>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</si>
  <si>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</si>
  <si>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</si>
  <si>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</si>
  <si>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</si>
  <si>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</si>
  <si>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</si>
  <si>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</si>
  <si>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</si>
  <si>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</si>
  <si>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</si>
  <si>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</si>
  <si>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</si>
  <si>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</si>
  <si>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</si>
  <si>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</si>
  <si>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</si>
  <si>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</si>
  <si>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</si>
  <si>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</si>
  <si>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</si>
  <si>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</si>
  <si>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</si>
  <si>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</si>
  <si>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</si>
  <si>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</si>
  <si>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</si>
  <si>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</si>
  <si>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</si>
  <si>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</si>
  <si>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</si>
  <si>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</si>
  <si>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</si>
  <si>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</si>
  <si>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</si>
  <si>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</si>
  <si>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</si>
  <si>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</si>
  <si>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</si>
  <si>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</si>
  <si>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</si>
  <si>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</si>
  <si>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</si>
  <si>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</si>
  <si>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</si>
  <si>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</si>
  <si>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</si>
  <si>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</si>
  <si>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</si>
  <si>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</si>
  <si>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</si>
  <si>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</si>
  <si>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</si>
  <si>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</si>
  <si>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</si>
  <si>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</si>
  <si>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</si>
  <si>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</si>
  <si>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</si>
  <si>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</si>
  <si>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</si>
  <si>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</si>
  <si>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</si>
  <si>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</si>
  <si>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</si>
  <si>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</si>
  <si>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</si>
  <si>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</si>
  <si>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</si>
  <si>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</si>
  <si>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</si>
  <si>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</si>
  <si>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</si>
  <si>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</si>
  <si>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</si>
  <si>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</si>
  <si>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</si>
  <si>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</si>
  <si>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</si>
  <si>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</si>
  <si>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</si>
  <si>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</si>
  <si>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</si>
  <si>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</si>
  <si>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</si>
  <si>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</si>
  <si>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</si>
  <si>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</si>
  <si>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</si>
  <si>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</si>
  <si>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</si>
  <si>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</si>
  <si>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</si>
  <si>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</si>
  <si>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</si>
  <si>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</si>
  <si>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</si>
  <si>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</si>
  <si>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</si>
  <si>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</si>
  <si>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</si>
  <si>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</si>
  <si>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</si>
  <si>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</si>
  <si>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</si>
  <si>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</si>
  <si>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</si>
  <si>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</si>
  <si>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</si>
  <si>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</si>
  <si>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</si>
  <si>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</si>
  <si>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</si>
  <si>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</si>
  <si>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</si>
  <si>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</si>
  <si>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</si>
  <si>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</si>
  <si>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</si>
  <si>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</si>
  <si>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</si>
  <si>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</si>
  <si>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</si>
  <si>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</si>
  <si>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</si>
  <si>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</si>
  <si>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</si>
  <si>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</si>
  <si>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</si>
  <si>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</si>
  <si>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</si>
  <si>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</si>
  <si>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</si>
  <si>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</si>
  <si>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</si>
  <si>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</si>
  <si>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</si>
  <si>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</si>
  <si>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</si>
  <si>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</si>
  <si>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</si>
  <si>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</si>
  <si>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</si>
  <si>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</si>
  <si>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</si>
  <si>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</si>
  <si>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</si>
  <si>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</si>
  <si>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</si>
  <si>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</si>
  <si>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</si>
  <si>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</si>
  <si>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</si>
  <si>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</si>
  <si>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</si>
  <si>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</si>
  <si>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</si>
  <si>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</si>
  <si>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</si>
  <si>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</si>
  <si>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</si>
  <si>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</si>
  <si>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</si>
  <si>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</si>
  <si>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</si>
  <si>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</si>
  <si>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</si>
  <si>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</si>
  <si>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</si>
  <si>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</si>
  <si>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</si>
  <si>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</si>
  <si>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</si>
  <si>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</si>
  <si>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</si>
  <si>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</si>
  <si>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</si>
  <si>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</si>
  <si>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</si>
  <si>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</si>
  <si>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</si>
  <si>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</si>
  <si>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</si>
  <si>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</si>
  <si>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</si>
  <si>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</si>
  <si>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</si>
  <si>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</si>
  <si>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</si>
  <si>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</si>
  <si>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</si>
  <si>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</si>
  <si>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</si>
  <si>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</si>
  <si>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</si>
  <si>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</si>
  <si>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</si>
  <si>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</si>
  <si>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</si>
  <si>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</si>
  <si>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</si>
  <si>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</si>
  <si>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</si>
  <si>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</si>
  <si>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</si>
  <si>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</si>
  <si>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</si>
  <si>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</si>
  <si>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</si>
  <si>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</si>
  <si>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</si>
  <si>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</si>
  <si>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</si>
  <si>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</si>
  <si>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</si>
  <si>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სილქ როუდ ბანკი</t>
  </si>
  <si>
    <t>ი.მანაგაძე</t>
  </si>
  <si>
    <t>ე.ენოხ</t>
  </si>
  <si>
    <t>www.silkroadbank.ge</t>
  </si>
  <si>
    <t>-</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</si>
  <si>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</si>
  <si>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</si>
  <si>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</si>
  <si>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</si>
  <si>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</si>
  <si>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ბორგერი</t>
  </si>
  <si>
    <t>მზია ქოქუაშვილი</t>
  </si>
  <si>
    <t>დამოუკიდებელი წევრი</t>
  </si>
  <si>
    <t>ელი ენოხ</t>
  </si>
  <si>
    <t>გენერალური დირექტორი</t>
  </si>
  <si>
    <t>ნათია მერაბიშვილი</t>
  </si>
  <si>
    <t>ფინანსური დირექტორი</t>
  </si>
  <si>
    <t>გიორგი ღიბრაძე</t>
  </si>
  <si>
    <t>რისკების დირექტორი</t>
  </si>
  <si>
    <t>სილქ როუდ გრუპ ჰოლდინგ (მალტა) ლიმიტედ</t>
  </si>
  <si>
    <t>გიორგი რამიშვილი</t>
  </si>
  <si>
    <t>ალექსი თოფურია</t>
  </si>
  <si>
    <t>მათ შორის სხვა აქტივების შესაძლო დანაკარგების საერთო რეზერვი</t>
  </si>
  <si>
    <t>ცხრილი 9 (Capital), N39</t>
  </si>
  <si>
    <t>ცხრილი 9 (Capital), N2</t>
  </si>
  <si>
    <t>ცხრილი 9 (Capital), N6</t>
  </si>
  <si>
    <t>ცხრილი 9 (Capital), 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</si>
</sst>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9"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5"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9"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3" fontId="2" fillId="72" borderId="106" applyFont="0">
      <alignment horizontal="right" vertical="center"/>
      <protection locked="0"/>
    </xf>
    <xf numFmtId="0" fontId="68"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9"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4" fillId="70" borderId="107" applyFont="0" applyBorder="0">
      <alignment horizontal="center" wrapText="1"/>
    </xf>
    <xf numFmtId="168" fontId="56" fillId="0" borderId="104">
      <alignment horizontal="left" vertical="center"/>
    </xf>
    <xf numFmtId="0" fontId="56" fillId="0" borderId="104">
      <alignment horizontal="left" vertical="center"/>
    </xf>
    <xf numFmtId="0" fontId="56" fillId="0" borderId="104">
      <alignment horizontal="left" vertical="center"/>
    </xf>
    <xf numFmtId="0" fontId="2" fillId="69" borderId="106" applyNumberFormat="0" applyFont="0" applyBorder="0" applyProtection="0">
      <alignment horizontal="center" vertical="center"/>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40"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9"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61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9" xfId="0" applyFont="1" applyBorder="1"/>
    <xf numFmtId="0" fontId="22" fillId="0" borderId="24" xfId="0" applyFont="1" applyBorder="1" applyAlignment="1">
      <alignment horizontal="center"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69" xfId="0" applyNumberFormat="1" applyFont="1" applyBorder="1" applyAlignment="1">
      <alignment horizontal="center"/>
    </xf>
    <xf numFmtId="0" fontId="25" fillId="0" borderId="24"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1"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1"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6" xfId="0" applyNumberFormat="1" applyFont="1" applyFill="1" applyBorder="1" applyAlignment="1">
      <alignment horizontal="center"/>
    </xf>
    <xf numFmtId="193" fontId="9" fillId="2" borderId="25" xfId="0" applyNumberFormat="1" applyFont="1" applyFill="1" applyBorder="1" applyAlignment="1" applyProtection="1">
      <alignment vertical="center"/>
      <protection locked="0"/>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8" fillId="37" borderId="0" xfId="20" applyBorder="1"/>
    <xf numFmtId="169" fontId="28" fillId="37" borderId="99" xfId="20" applyBorder="1"/>
    <xf numFmtId="0" fontId="4" fillId="0" borderId="7" xfId="0" applyFont="1" applyFill="1" applyBorder="1" applyAlignment="1">
      <alignment vertical="center"/>
    </xf>
    <xf numFmtId="0" fontId="4" fillId="0" borderId="58" xfId="0" applyFont="1" applyFill="1" applyBorder="1" applyAlignment="1">
      <alignment vertical="center"/>
    </xf>
    <xf numFmtId="0" fontId="4" fillId="0" borderId="106" xfId="0" applyFont="1" applyFill="1" applyBorder="1" applyAlignment="1">
      <alignment vertical="center"/>
    </xf>
    <xf numFmtId="0" fontId="4" fillId="0" borderId="107" xfId="0" applyFont="1" applyFill="1" applyBorder="1" applyAlignment="1">
      <alignment vertical="center"/>
    </xf>
    <xf numFmtId="0" fontId="6" fillId="0" borderId="106" xfId="0" applyFont="1" applyFill="1" applyBorder="1" applyAlignment="1">
      <alignment vertical="center"/>
    </xf>
    <xf numFmtId="0" fontId="4" fillId="0" borderId="19"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8"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8" fillId="37" borderId="33" xfId="20" applyBorder="1"/>
    <xf numFmtId="169" fontId="28" fillId="37" borderId="118" xfId="20" applyBorder="1"/>
    <xf numFmtId="169" fontId="28" fillId="37" borderId="108"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8"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3" xfId="0" applyFont="1" applyFill="1" applyBorder="1" applyAlignment="1">
      <alignment vertical="center"/>
    </xf>
    <xf numFmtId="0" fontId="4" fillId="0" borderId="123" xfId="0" applyFont="1" applyFill="1" applyBorder="1" applyAlignment="1">
      <alignment horizontal="center" vertical="center"/>
    </xf>
    <xf numFmtId="0" fontId="4" fillId="0" borderId="121" xfId="0" applyFont="1" applyFill="1" applyBorder="1" applyAlignment="1">
      <alignment vertical="center"/>
    </xf>
    <xf numFmtId="0" fontId="6" fillId="0" borderId="25" xfId="0" applyFont="1" applyFill="1" applyBorder="1" applyAlignment="1">
      <alignment vertical="center"/>
    </xf>
    <xf numFmtId="0" fontId="4" fillId="0" borderId="25" xfId="0" applyFont="1" applyFill="1" applyBorder="1" applyAlignment="1">
      <alignment vertical="center"/>
    </xf>
    <xf numFmtId="0" fontId="4" fillId="0" borderId="27" xfId="0" applyFont="1" applyFill="1" applyBorder="1" applyAlignment="1">
      <alignment vertical="center"/>
    </xf>
    <xf numFmtId="0" fontId="4" fillId="0" borderId="26"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4" fillId="0" borderId="106" xfId="0" applyNumberFormat="1" applyFont="1" applyBorder="1" applyAlignment="1">
      <alignment horizontal="center" vertical="center"/>
    </xf>
    <xf numFmtId="0" fontId="14" fillId="0" borderId="105" xfId="0" applyFont="1" applyBorder="1" applyAlignment="1">
      <alignment vertical="center" wrapText="1"/>
    </xf>
    <xf numFmtId="0" fontId="0" fillId="0" borderId="24" xfId="0" applyBorder="1"/>
    <xf numFmtId="0" fontId="6" fillId="36" borderId="124"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1" fillId="0" borderId="123" xfId="0" applyFont="1" applyFill="1" applyBorder="1" applyAlignment="1">
      <alignment horizontal="right" vertical="center" wrapText="1"/>
    </xf>
    <xf numFmtId="0" fontId="111" fillId="0" borderId="10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4" xfId="5" applyNumberFormat="1" applyFont="1" applyFill="1" applyBorder="1" applyAlignment="1" applyProtection="1">
      <alignment horizontal="left" vertical="center"/>
      <protection locked="0"/>
    </xf>
    <xf numFmtId="0" fontId="113" fillId="0" borderId="25" xfId="9" applyFont="1" applyFill="1" applyBorder="1" applyAlignment="1" applyProtection="1">
      <alignment horizontal="left" vertical="center" wrapText="1"/>
      <protection locked="0"/>
    </xf>
    <xf numFmtId="0" fontId="22" fillId="0" borderId="123" xfId="0" applyFont="1" applyBorder="1" applyAlignment="1">
      <alignment horizontal="center" vertical="center" wrapText="1"/>
    </xf>
    <xf numFmtId="3" fontId="23" fillId="36" borderId="106" xfId="0" applyNumberFormat="1" applyFont="1" applyFill="1" applyBorder="1" applyAlignment="1">
      <alignment vertical="center" wrapText="1"/>
    </xf>
    <xf numFmtId="3" fontId="23" fillId="36" borderId="121" xfId="0" applyNumberFormat="1" applyFont="1" applyFill="1" applyBorder="1" applyAlignment="1">
      <alignment vertical="center" wrapText="1"/>
    </xf>
    <xf numFmtId="14" fontId="7" fillId="3" borderId="106" xfId="8" quotePrefix="1" applyNumberFormat="1" applyFont="1" applyFill="1" applyBorder="1" applyAlignment="1" applyProtection="1">
      <alignment horizontal="left" vertical="center" wrapText="1" indent="2"/>
      <protection locked="0"/>
    </xf>
    <xf numFmtId="3" fontId="23" fillId="0" borderId="106" xfId="0" applyNumberFormat="1" applyFont="1" applyBorder="1" applyAlignment="1">
      <alignment vertical="center" wrapText="1"/>
    </xf>
    <xf numFmtId="14" fontId="7" fillId="3" borderId="106" xfId="8" quotePrefix="1" applyNumberFormat="1" applyFont="1" applyFill="1" applyBorder="1" applyAlignment="1" applyProtection="1">
      <alignment horizontal="left" vertical="center" wrapText="1" indent="3"/>
      <protection locked="0"/>
    </xf>
    <xf numFmtId="3" fontId="23" fillId="0" borderId="106" xfId="0" applyNumberFormat="1" applyFont="1" applyFill="1" applyBorder="1" applyAlignment="1">
      <alignment vertical="center" wrapText="1"/>
    </xf>
    <xf numFmtId="0" fontId="11" fillId="0" borderId="106" xfId="17" applyFill="1" applyBorder="1" applyAlignment="1" applyProtection="1"/>
    <xf numFmtId="49" fontId="111" fillId="0" borderId="123" xfId="0" applyNumberFormat="1" applyFont="1" applyFill="1" applyBorder="1" applyAlignment="1">
      <alignment horizontal="right" vertical="center" wrapText="1"/>
    </xf>
    <xf numFmtId="0" fontId="7" fillId="3" borderId="106" xfId="20960" applyFont="1" applyFill="1" applyBorder="1" applyAlignment="1" applyProtection="1"/>
    <xf numFmtId="0" fontId="105" fillId="0" borderId="106" xfId="20960" applyFont="1" applyFill="1" applyBorder="1" applyAlignment="1" applyProtection="1">
      <alignment horizontal="center" vertical="center"/>
    </xf>
    <xf numFmtId="0" fontId="4" fillId="0" borderId="106" xfId="0" applyFont="1" applyBorder="1"/>
    <xf numFmtId="0" fontId="11" fillId="0" borderId="106" xfId="17" applyFill="1" applyBorder="1" applyAlignment="1" applyProtection="1">
      <alignment horizontal="left" vertical="center" wrapText="1"/>
    </xf>
    <xf numFmtId="49" fontId="111" fillId="0" borderId="106" xfId="0" applyNumberFormat="1" applyFont="1" applyFill="1" applyBorder="1" applyAlignment="1">
      <alignment horizontal="righ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4" fillId="0" borderId="106" xfId="0" applyFont="1" applyFill="1" applyBorder="1"/>
    <xf numFmtId="0" fontId="22" fillId="0" borderId="123" xfId="0" applyFont="1" applyFill="1" applyBorder="1" applyAlignment="1">
      <alignment horizontal="center" vertical="center" wrapText="1"/>
    </xf>
    <xf numFmtId="0" fontId="114" fillId="79" borderId="107" xfId="21412" applyFont="1" applyFill="1" applyBorder="1" applyAlignment="1" applyProtection="1">
      <alignment vertical="center" wrapText="1"/>
      <protection locked="0"/>
    </xf>
    <xf numFmtId="0" fontId="115" fillId="70" borderId="101" xfId="21412" applyFont="1" applyFill="1" applyBorder="1" applyAlignment="1" applyProtection="1">
      <alignment horizontal="center" vertical="center"/>
      <protection locked="0"/>
    </xf>
    <xf numFmtId="0" fontId="114" fillId="80" borderId="106" xfId="21412" applyFont="1" applyFill="1" applyBorder="1" applyAlignment="1" applyProtection="1">
      <alignment horizontal="center" vertical="center"/>
      <protection locked="0"/>
    </xf>
    <xf numFmtId="0" fontId="114" fillId="79" borderId="107" xfId="21412" applyFont="1" applyFill="1" applyBorder="1" applyAlignment="1" applyProtection="1">
      <alignment vertical="center"/>
      <protection locked="0"/>
    </xf>
    <xf numFmtId="0" fontId="116" fillId="70" borderId="101" xfId="21412" applyFont="1" applyFill="1" applyBorder="1" applyAlignment="1" applyProtection="1">
      <alignment horizontal="center" vertical="center"/>
      <protection locked="0"/>
    </xf>
    <xf numFmtId="0" fontId="116" fillId="3" borderId="101" xfId="21412" applyFont="1" applyFill="1" applyBorder="1" applyAlignment="1" applyProtection="1">
      <alignment horizontal="center" vertical="center"/>
      <protection locked="0"/>
    </xf>
    <xf numFmtId="0" fontId="116" fillId="0" borderId="101" xfId="21412" applyFont="1" applyFill="1" applyBorder="1" applyAlignment="1" applyProtection="1">
      <alignment horizontal="center" vertical="center"/>
      <protection locked="0"/>
    </xf>
    <xf numFmtId="0" fontId="117" fillId="80" borderId="106" xfId="21412" applyFont="1" applyFill="1" applyBorder="1" applyAlignment="1" applyProtection="1">
      <alignment horizontal="center" vertical="center"/>
      <protection locked="0"/>
    </xf>
    <xf numFmtId="0" fontId="114" fillId="79" borderId="107"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6" fillId="70" borderId="106" xfId="21412" applyFont="1" applyFill="1" applyBorder="1" applyAlignment="1" applyProtection="1">
      <alignment horizontal="center" vertical="center"/>
      <protection locked="0"/>
    </xf>
    <xf numFmtId="0" fontId="38" fillId="70" borderId="106" xfId="21412" applyFont="1" applyFill="1" applyBorder="1" applyAlignment="1" applyProtection="1">
      <alignment horizontal="center" vertical="center"/>
      <protection locked="0"/>
    </xf>
    <xf numFmtId="0" fontId="64" fillId="79" borderId="105" xfId="21412" applyFont="1" applyFill="1" applyBorder="1" applyAlignment="1" applyProtection="1">
      <alignment vertical="center"/>
      <protection locked="0"/>
    </xf>
    <xf numFmtId="0" fontId="115" fillId="0" borderId="105" xfId="21412" applyFont="1" applyFill="1" applyBorder="1" applyAlignment="1" applyProtection="1">
      <alignment horizontal="left" vertical="center" wrapText="1"/>
      <protection locked="0"/>
    </xf>
    <xf numFmtId="164" fontId="115" fillId="0" borderId="106" xfId="948" applyNumberFormat="1" applyFont="1" applyFill="1" applyBorder="1" applyAlignment="1" applyProtection="1">
      <alignment horizontal="right" vertical="center"/>
      <protection locked="0"/>
    </xf>
    <xf numFmtId="0" fontId="114" fillId="80" borderId="105" xfId="21412" applyFont="1" applyFill="1" applyBorder="1" applyAlignment="1" applyProtection="1">
      <alignment vertical="top" wrapText="1"/>
      <protection locked="0"/>
    </xf>
    <xf numFmtId="164" fontId="115" fillId="80" borderId="106" xfId="948" applyNumberFormat="1" applyFont="1" applyFill="1" applyBorder="1" applyAlignment="1" applyProtection="1">
      <alignment horizontal="right" vertical="center"/>
    </xf>
    <xf numFmtId="164" fontId="64" fillId="79" borderId="105" xfId="948" applyNumberFormat="1" applyFont="1" applyFill="1" applyBorder="1" applyAlignment="1" applyProtection="1">
      <alignment horizontal="right" vertical="center"/>
      <protection locked="0"/>
    </xf>
    <xf numFmtId="0" fontId="115" fillId="70" borderId="105" xfId="21412" applyFont="1" applyFill="1" applyBorder="1" applyAlignment="1" applyProtection="1">
      <alignment vertical="center" wrapText="1"/>
      <protection locked="0"/>
    </xf>
    <xf numFmtId="0" fontId="115" fillId="70" borderId="105" xfId="21412" applyFont="1" applyFill="1" applyBorder="1" applyAlignment="1" applyProtection="1">
      <alignment horizontal="left" vertical="center" wrapText="1"/>
      <protection locked="0"/>
    </xf>
    <xf numFmtId="0" fontId="115" fillId="0" borderId="105" xfId="21412" applyFont="1" applyFill="1" applyBorder="1" applyAlignment="1" applyProtection="1">
      <alignment vertical="center" wrapText="1"/>
      <protection locked="0"/>
    </xf>
    <xf numFmtId="0" fontId="115" fillId="3" borderId="105" xfId="21412" applyFont="1" applyFill="1" applyBorder="1" applyAlignment="1" applyProtection="1">
      <alignment horizontal="left" vertical="center" wrapText="1"/>
      <protection locked="0"/>
    </xf>
    <xf numFmtId="0" fontId="114" fillId="80" borderId="105" xfId="21412" applyFont="1" applyFill="1" applyBorder="1" applyAlignment="1" applyProtection="1">
      <alignment vertical="center" wrapText="1"/>
      <protection locked="0"/>
    </xf>
    <xf numFmtId="164" fontId="114" fillId="79" borderId="105" xfId="948" applyNumberFormat="1" applyFont="1" applyFill="1" applyBorder="1" applyAlignment="1" applyProtection="1">
      <alignment horizontal="right" vertical="center"/>
      <protection locked="0"/>
    </xf>
    <xf numFmtId="164" fontId="115" fillId="3" borderId="106" xfId="948" applyNumberFormat="1" applyFont="1" applyFill="1" applyBorder="1" applyAlignment="1" applyProtection="1">
      <alignment horizontal="right" vertical="center"/>
      <protection locked="0"/>
    </xf>
    <xf numFmtId="1" fontId="4" fillId="0"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right" vertical="center" wrapText="1"/>
    </xf>
    <xf numFmtId="1" fontId="111" fillId="0"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center" vertical="center" wrapText="1"/>
    </xf>
    <xf numFmtId="1" fontId="7" fillId="0" borderId="26" xfId="1" applyNumberFormat="1" applyFont="1" applyFill="1" applyBorder="1" applyAlignment="1" applyProtection="1">
      <alignment horizontal="right" vertical="center"/>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11"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3" fillId="0" borderId="25"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3" fillId="36" borderId="107" xfId="0" applyNumberFormat="1" applyFont="1" applyFill="1" applyBorder="1" applyAlignment="1">
      <alignment vertical="center" wrapText="1"/>
    </xf>
    <xf numFmtId="3" fontId="23" fillId="36" borderId="23" xfId="0" applyNumberFormat="1" applyFont="1" applyFill="1" applyBorder="1" applyAlignment="1">
      <alignment vertical="center" wrapText="1"/>
    </xf>
    <xf numFmtId="3" fontId="23" fillId="0" borderId="107" xfId="0" applyNumberFormat="1" applyFont="1" applyBorder="1" applyAlignment="1">
      <alignment vertical="center" wrapText="1"/>
    </xf>
    <xf numFmtId="3" fontId="23" fillId="0" borderId="23" xfId="0" applyNumberFormat="1" applyFont="1" applyBorder="1" applyAlignment="1">
      <alignment vertical="center" wrapText="1"/>
    </xf>
    <xf numFmtId="3" fontId="23" fillId="0" borderId="23"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3" fontId="23" fillId="36" borderId="42" xfId="0" applyNumberFormat="1" applyFont="1" applyFill="1" applyBorder="1" applyAlignment="1">
      <alignment vertical="center" wrapText="1"/>
    </xf>
    <xf numFmtId="0" fontId="6" fillId="0" borderId="25" xfId="0" applyFont="1" applyBorder="1" applyAlignment="1">
      <alignment vertical="center" wrapText="1"/>
    </xf>
    <xf numFmtId="0" fontId="4" fillId="0" borderId="121" xfId="0" applyFont="1" applyBorder="1" applyAlignment="1"/>
    <xf numFmtId="0" fontId="4" fillId="0" borderId="26"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0" xfId="0" applyFont="1" applyBorder="1" applyAlignment="1">
      <alignment horizontal="center"/>
    </xf>
    <xf numFmtId="0" fontId="10" fillId="0" borderId="121" xfId="0" applyFont="1" applyBorder="1" applyAlignment="1">
      <alignment horizontal="center" vertical="center" wrapText="1"/>
    </xf>
    <xf numFmtId="14" fontId="7" fillId="0" borderId="0" xfId="0" applyNumberFormat="1" applyFont="1"/>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9" fillId="0" borderId="123"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0" fontId="7" fillId="0" borderId="106" xfId="0" applyFont="1" applyBorder="1" applyAlignment="1">
      <alignment vertical="center" wrapText="1"/>
    </xf>
    <xf numFmtId="0" fontId="9" fillId="2" borderId="123" xfId="0" applyFont="1" applyFill="1" applyBorder="1" applyAlignment="1">
      <alignment horizontal="right" vertical="center"/>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193" fontId="17" fillId="2" borderId="121" xfId="0" applyNumberFormat="1" applyFont="1" applyFill="1" applyBorder="1" applyAlignment="1" applyProtection="1">
      <alignment vertical="center"/>
      <protection locked="0"/>
    </xf>
    <xf numFmtId="193" fontId="9" fillId="2" borderId="121"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9" fillId="2" borderId="114" xfId="0" applyFont="1" applyFill="1" applyBorder="1" applyAlignment="1">
      <alignment horizontal="right" vertical="center"/>
    </xf>
    <xf numFmtId="0" fontId="9" fillId="2" borderId="101" xfId="0" applyFont="1" applyFill="1" applyBorder="1" applyAlignment="1">
      <alignment vertical="center"/>
    </xf>
    <xf numFmtId="193" fontId="9" fillId="2" borderId="101" xfId="0" applyNumberFormat="1" applyFont="1" applyFill="1" applyBorder="1" applyAlignment="1" applyProtection="1">
      <alignment vertical="center"/>
      <protection locked="0"/>
    </xf>
    <xf numFmtId="0" fontId="9" fillId="0" borderId="106" xfId="0" applyFont="1" applyFill="1" applyBorder="1" applyAlignment="1">
      <alignment horizontal="left" vertical="center" wrapText="1"/>
    </xf>
    <xf numFmtId="0" fontId="108" fillId="0" borderId="93" xfId="0" applyFont="1" applyFill="1" applyBorder="1" applyAlignment="1">
      <alignment horizontal="left" vertical="center"/>
    </xf>
    <xf numFmtId="0" fontId="108" fillId="0" borderId="91" xfId="0" applyFont="1" applyFill="1" applyBorder="1" applyAlignment="1">
      <alignment vertical="center" wrapText="1"/>
    </xf>
    <xf numFmtId="0" fontId="108" fillId="0" borderId="91" xfId="0" applyFont="1" applyFill="1" applyBorder="1" applyAlignment="1">
      <alignment horizontal="left" vertical="center" wrapText="1"/>
    </xf>
    <xf numFmtId="49" fontId="108" fillId="0" borderId="106" xfId="0" applyNumberFormat="1" applyFont="1" applyFill="1" applyBorder="1" applyAlignment="1">
      <alignment horizontal="right" vertical="center"/>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3"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0" borderId="107"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8" fillId="0" borderId="106" xfId="0"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7" xfId="0" applyFont="1" applyFill="1" applyBorder="1" applyAlignment="1">
      <alignment vertical="center" wrapText="1"/>
    </xf>
    <xf numFmtId="0" fontId="108" fillId="3" borderId="105" xfId="0" applyFont="1" applyFill="1" applyBorder="1" applyAlignment="1">
      <alignment vertical="center" wrapText="1"/>
    </xf>
    <xf numFmtId="0" fontId="108" fillId="0" borderId="107" xfId="0" applyFont="1" applyFill="1" applyBorder="1" applyAlignment="1">
      <alignment horizontal="left"/>
    </xf>
    <xf numFmtId="0" fontId="108" fillId="0" borderId="105" xfId="0" applyFont="1" applyFill="1" applyBorder="1" applyAlignment="1">
      <alignment horizontal="left"/>
    </xf>
    <xf numFmtId="0" fontId="108" fillId="0" borderId="107" xfId="0" applyFont="1" applyFill="1" applyBorder="1" applyAlignment="1">
      <alignment vertical="center" wrapText="1"/>
    </xf>
    <xf numFmtId="0" fontId="108" fillId="0" borderId="105"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8" fillId="3" borderId="107" xfId="0" applyFont="1" applyFill="1" applyBorder="1" applyAlignment="1">
      <alignment horizontal="left" vertical="center" wrapText="1"/>
    </xf>
    <xf numFmtId="0" fontId="108" fillId="3" borderId="105" xfId="0" applyFont="1" applyFill="1" applyBorder="1" applyAlignment="1">
      <alignment horizontal="left" vertical="center" wrapText="1"/>
    </xf>
    <xf numFmtId="0" fontId="107" fillId="0" borderId="92" xfId="0" applyFont="1" applyFill="1" applyBorder="1" applyAlignment="1">
      <alignment horizontal="center" vertical="center"/>
    </xf>
    <xf numFmtId="0" fontId="108" fillId="78" borderId="107" xfId="0" applyFont="1" applyFill="1" applyBorder="1" applyAlignment="1">
      <alignment vertical="center" wrapText="1"/>
    </xf>
    <xf numFmtId="0" fontId="108" fillId="78" borderId="105" xfId="0" applyFont="1" applyFill="1" applyBorder="1" applyAlignment="1">
      <alignment vertical="center" wrapText="1"/>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193" fontId="7" fillId="0" borderId="106" xfId="0" applyNumberFormat="1" applyFont="1" applyBorder="1" applyAlignment="1" applyProtection="1">
      <alignment vertical="center" wrapText="1"/>
      <protection locked="0"/>
    </xf>
    <xf numFmtId="193" fontId="4" fillId="0" borderId="106" xfId="0" applyNumberFormat="1" applyFont="1" applyBorder="1" applyAlignment="1" applyProtection="1">
      <alignment vertical="center" wrapText="1"/>
      <protection locked="0"/>
    </xf>
    <xf numFmtId="193" fontId="4" fillId="0" borderId="121" xfId="0" applyNumberFormat="1" applyFont="1" applyBorder="1" applyAlignment="1" applyProtection="1">
      <alignment vertical="center" wrapText="1"/>
      <protection locked="0"/>
    </xf>
    <xf numFmtId="169" fontId="28" fillId="37" borderId="0" xfId="20"/>
    <xf numFmtId="193" fontId="7" fillId="0" borderId="106" xfId="0" applyNumberFormat="1" applyFont="1" applyBorder="1" applyAlignment="1" applyProtection="1">
      <alignment horizontal="right" vertical="center" wrapText="1"/>
      <protection locked="0"/>
    </xf>
    <xf numFmtId="9" fontId="9" fillId="2" borderId="106" xfId="20961" applyFont="1" applyFill="1" applyBorder="1" applyAlignment="1" applyProtection="1">
      <alignment vertical="center"/>
      <protection locked="0"/>
    </xf>
    <xf numFmtId="9" fontId="17" fillId="2" borderId="106" xfId="20961" applyFont="1" applyFill="1" applyBorder="1" applyAlignment="1" applyProtection="1">
      <alignment vertical="center"/>
      <protection locked="0"/>
    </xf>
    <xf numFmtId="9" fontId="17" fillId="2" borderId="121" xfId="20961" applyFont="1" applyFill="1" applyBorder="1" applyAlignment="1" applyProtection="1">
      <alignment vertical="center"/>
      <protection locked="0"/>
    </xf>
    <xf numFmtId="9" fontId="9" fillId="2" borderId="121" xfId="20961" applyFont="1" applyFill="1" applyBorder="1" applyAlignment="1" applyProtection="1">
      <alignment vertical="center"/>
      <protection locked="0"/>
    </xf>
    <xf numFmtId="193" fontId="17" fillId="2" borderId="101" xfId="0" quotePrefix="1" applyNumberFormat="1" applyFont="1" applyFill="1" applyBorder="1" applyAlignment="1" applyProtection="1">
      <alignment vertical="center"/>
      <protection locked="0"/>
    </xf>
    <xf numFmtId="193" fontId="17" fillId="2" borderId="115" xfId="0" quotePrefix="1" applyNumberFormat="1" applyFont="1" applyFill="1" applyBorder="1" applyAlignment="1" applyProtection="1">
      <alignment vertical="center"/>
      <protection locked="0"/>
    </xf>
    <xf numFmtId="9" fontId="9" fillId="2" borderId="25" xfId="20961" applyFont="1" applyFill="1" applyBorder="1" applyAlignment="1" applyProtection="1">
      <alignment vertical="center"/>
      <protection locked="0"/>
    </xf>
    <xf numFmtId="193" fontId="17" fillId="2" borderId="25" xfId="0" quotePrefix="1" applyNumberFormat="1" applyFont="1" applyFill="1" applyBorder="1" applyAlignment="1" applyProtection="1">
      <alignment vertical="center"/>
      <protection locked="0"/>
    </xf>
    <xf numFmtId="193" fontId="17" fillId="2" borderId="26" xfId="0" quotePrefix="1" applyNumberFormat="1" applyFont="1" applyFill="1" applyBorder="1" applyAlignment="1" applyProtection="1">
      <alignment vertical="center"/>
      <protection locked="0"/>
    </xf>
    <xf numFmtId="193" fontId="9" fillId="0" borderId="106" xfId="7" applyNumberFormat="1" applyFont="1" applyFill="1" applyBorder="1" applyAlignment="1" applyProtection="1">
      <alignment horizontal="right"/>
    </xf>
    <xf numFmtId="193" fontId="9" fillId="36" borderId="106" xfId="7" applyNumberFormat="1" applyFont="1" applyFill="1" applyBorder="1" applyAlignment="1" applyProtection="1">
      <alignment horizontal="right"/>
    </xf>
    <xf numFmtId="193" fontId="9" fillId="0" borderId="106" xfId="7" applyNumberFormat="1" applyFont="1" applyFill="1" applyBorder="1" applyAlignment="1" applyProtection="1">
      <alignment horizontal="right"/>
      <protection locked="0"/>
    </xf>
    <xf numFmtId="193" fontId="20" fillId="0" borderId="106" xfId="0" applyNumberFormat="1" applyFont="1" applyBorder="1" applyAlignment="1" applyProtection="1">
      <alignment horizontal="right"/>
      <protection locked="0"/>
    </xf>
    <xf numFmtId="193" fontId="9" fillId="36" borderId="121" xfId="7" applyNumberFormat="1" applyFont="1" applyFill="1" applyBorder="1" applyAlignment="1" applyProtection="1">
      <alignment horizontal="right"/>
    </xf>
    <xf numFmtId="193" fontId="20" fillId="36" borderId="106" xfId="0" applyNumberFormat="1" applyFont="1" applyFill="1" applyBorder="1" applyAlignment="1">
      <alignment horizontal="right"/>
    </xf>
    <xf numFmtId="193" fontId="9" fillId="0" borderId="121" xfId="7" applyNumberFormat="1" applyFont="1" applyFill="1" applyBorder="1" applyAlignment="1" applyProtection="1">
      <alignment horizontal="right"/>
    </xf>
    <xf numFmtId="193" fontId="21" fillId="0" borderId="106" xfId="0" applyNumberFormat="1" applyFont="1" applyBorder="1" applyAlignment="1">
      <alignment horizontal="center"/>
    </xf>
    <xf numFmtId="193" fontId="21" fillId="0" borderId="121" xfId="0" applyNumberFormat="1" applyFont="1" applyBorder="1" applyAlignment="1">
      <alignment horizontal="center"/>
    </xf>
    <xf numFmtId="193" fontId="20" fillId="0" borderId="121" xfId="0" applyNumberFormat="1" applyFont="1" applyBorder="1" applyAlignment="1" applyProtection="1">
      <alignment horizontal="right"/>
      <protection locked="0"/>
    </xf>
    <xf numFmtId="193" fontId="20" fillId="0" borderId="106" xfId="0" applyNumberFormat="1" applyFont="1" applyBorder="1" applyProtection="1">
      <protection locked="0"/>
    </xf>
    <xf numFmtId="193" fontId="9" fillId="36" borderId="121" xfId="7" applyNumberFormat="1" applyFont="1" applyFill="1" applyBorder="1" applyAlignment="1" applyProtection="1"/>
    <xf numFmtId="193" fontId="20" fillId="0" borderId="106" xfId="0" applyNumberFormat="1" applyFont="1" applyBorder="1" applyAlignment="1" applyProtection="1">
      <alignment horizontal="left" indent="1"/>
      <protection locked="0"/>
    </xf>
    <xf numFmtId="193" fontId="9" fillId="36" borderId="106" xfId="7" applyNumberFormat="1" applyFont="1" applyFill="1" applyBorder="1" applyAlignment="1" applyProtection="1"/>
    <xf numFmtId="193" fontId="20" fillId="0" borderId="106" xfId="0" applyNumberFormat="1" applyFont="1" applyBorder="1" applyAlignment="1" applyProtection="1">
      <alignment horizontal="right" vertical="center"/>
      <protection locked="0"/>
    </xf>
    <xf numFmtId="0" fontId="9" fillId="0" borderId="114" xfId="0" applyFont="1" applyBorder="1" applyAlignment="1">
      <alignment vertical="center"/>
    </xf>
    <xf numFmtId="0" fontId="13" fillId="0" borderId="102" xfId="0" applyFont="1" applyBorder="1" applyAlignment="1">
      <alignment wrapText="1"/>
    </xf>
    <xf numFmtId="10" fontId="4" fillId="0" borderId="23" xfId="20961" applyNumberFormat="1" applyFont="1" applyBorder="1" applyAlignment="1"/>
    <xf numFmtId="10" fontId="4" fillId="0" borderId="121" xfId="20961" applyNumberFormat="1" applyFont="1" applyBorder="1" applyAlignment="1"/>
    <xf numFmtId="10" fontId="4" fillId="0" borderId="115" xfId="20961" applyNumberFormat="1" applyFont="1" applyBorder="1" applyAlignment="1"/>
    <xf numFmtId="0" fontId="25" fillId="0" borderId="123" xfId="0" applyFont="1" applyBorder="1" applyAlignment="1">
      <alignment horizontal="center"/>
    </xf>
    <xf numFmtId="193" fontId="25" fillId="0" borderId="126" xfId="0" applyNumberFormat="1" applyFont="1" applyBorder="1" applyAlignment="1">
      <alignment vertical="center"/>
    </xf>
    <xf numFmtId="0" fontId="25" fillId="0" borderId="12" xfId="0" applyFont="1" applyBorder="1" applyAlignment="1">
      <alignment horizontal="center" wrapText="1"/>
    </xf>
    <xf numFmtId="43" fontId="4" fillId="36" borderId="26" xfId="7" applyFont="1" applyFill="1" applyBorder="1"/>
    <xf numFmtId="164" fontId="4" fillId="0" borderId="71" xfId="7" applyNumberFormat="1" applyFont="1" applyFill="1" applyBorder="1" applyAlignment="1">
      <alignment vertical="center"/>
    </xf>
    <xf numFmtId="164" fontId="4" fillId="0" borderId="29" xfId="7" applyNumberFormat="1" applyFont="1" applyFill="1" applyBorder="1" applyAlignment="1">
      <alignment vertical="center"/>
    </xf>
    <xf numFmtId="2" fontId="4" fillId="0" borderId="20" xfId="0" applyNumberFormat="1" applyFont="1" applyBorder="1" applyAlignment="1">
      <alignment vertical="center"/>
    </xf>
    <xf numFmtId="164" fontId="4" fillId="0" borderId="102" xfId="7" applyNumberFormat="1" applyFont="1" applyFill="1" applyBorder="1" applyAlignment="1">
      <alignment vertical="center"/>
    </xf>
    <xf numFmtId="43" fontId="4" fillId="0" borderId="106" xfId="7" applyFont="1" applyFill="1" applyBorder="1" applyAlignment="1">
      <alignment vertical="center"/>
    </xf>
    <xf numFmtId="2" fontId="4" fillId="0" borderId="115" xfId="0" applyNumberFormat="1" applyFont="1" applyBorder="1" applyAlignment="1">
      <alignment vertical="center"/>
    </xf>
    <xf numFmtId="10" fontId="6" fillId="0" borderId="100" xfId="20961" applyNumberFormat="1" applyFont="1" applyFill="1" applyBorder="1" applyAlignment="1">
      <alignment vertical="center"/>
    </xf>
    <xf numFmtId="10" fontId="6" fillId="0" borderId="117" xfId="20961" applyNumberFormat="1" applyFont="1" applyFill="1" applyBorder="1" applyAlignment="1">
      <alignment vertical="center"/>
    </xf>
    <xf numFmtId="10" fontId="115" fillId="80" borderId="106" xfId="20961" applyNumberFormat="1" applyFont="1" applyFill="1" applyBorder="1" applyAlignment="1" applyProtection="1">
      <alignment horizontal="right" vertic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24"/>
  <sheetViews>
    <sheetView workbookViewId="0">
      <pane xSplit="1" ySplit="7" topLeftCell="C8" activePane="bottomRight" state="frozen"/>
      <selection pane="topRight" activeCell="B1" sqref="B1"/>
      <selection pane="bottomLeft" activeCell="A8" sqref="A8"/>
      <selection pane="bottomRight" activeCell="F9" sqref="F9"/>
    </sheetView>
  </sheetViews>
  <sheetFormatPr defaultRowHeight="14.4"/>
  <cols>
    <col min="1" max="1" width="10.21875" style="2" customWidth="1"/>
    <col min="2" max="2" width="153" bestFit="1" customWidth="1"/>
    <col min="3" max="3" width="39.44140625" customWidth="1"/>
    <col min="7" max="7" width="25" customWidth="1"/>
  </cols>
  <sheetData>
    <row r="1" spans="1:3">
      <c r="A1" s="10"/>
      <c r="B1" s="186" t="s">
        <v>254</v>
      </c>
      <c r="C1" s="93"/>
    </row>
    <row r="2" spans="1:3" s="183" customFormat="1">
      <c r="A2" s="239">
        <v>1</v>
      </c>
      <c r="B2" s="184" t="s">
        <v>255</v>
      </c>
      <c r="C2" s="181" t="s">
        <v>629</v>
      </c>
    </row>
    <row r="3" spans="1:3" s="183" customFormat="1">
      <c r="A3" s="239">
        <v>2</v>
      </c>
      <c r="B3" s="185" t="s">
        <v>256</v>
      </c>
      <c r="C3" s="181" t="s">
        <v>630</v>
      </c>
    </row>
    <row r="4" spans="1:3" s="183" customFormat="1">
      <c r="A4" s="239">
        <v>3</v>
      </c>
      <c r="B4" s="185" t="s">
        <v>257</v>
      </c>
      <c r="C4" s="181" t="s">
        <v>631</v>
      </c>
    </row>
    <row r="5" spans="1:3" s="183" customFormat="1">
      <c r="A5" s="240">
        <v>4</v>
      </c>
      <c r="B5" s="188" t="s">
        <v>258</v>
      </c>
      <c r="C5" s="181" t="s">
        <v>632</v>
      </c>
    </row>
    <row r="6" spans="1:3" s="187" customFormat="1" ht="65.25" customHeight="1">
      <c r="A6" s="484" t="s">
        <v>491</v>
      </c>
      <c r="B6" s="485"/>
      <c r="C6" s="485"/>
    </row>
    <row r="7" spans="1:3">
      <c r="A7" s="388" t="s">
        <v>404</v>
      </c>
      <c r="B7" s="389" t="s">
        <v>259</v>
      </c>
    </row>
    <row r="8" spans="1:3">
      <c r="A8" s="390">
        <v>1</v>
      </c>
      <c r="B8" s="386" t="s">
        <v>223</v>
      </c>
    </row>
    <row r="9" spans="1:3">
      <c r="A9" s="390">
        <v>2</v>
      </c>
      <c r="B9" s="386" t="s">
        <v>260</v>
      </c>
    </row>
    <row r="10" spans="1:3">
      <c r="A10" s="390">
        <v>3</v>
      </c>
      <c r="B10" s="386" t="s">
        <v>261</v>
      </c>
    </row>
    <row r="11" spans="1:3">
      <c r="A11" s="390">
        <v>4</v>
      </c>
      <c r="B11" s="386" t="s">
        <v>262</v>
      </c>
      <c r="C11" s="182"/>
    </row>
    <row r="12" spans="1:3">
      <c r="A12" s="390">
        <v>5</v>
      </c>
      <c r="B12" s="386" t="s">
        <v>187</v>
      </c>
    </row>
    <row r="13" spans="1:3">
      <c r="A13" s="390">
        <v>6</v>
      </c>
      <c r="B13" s="391" t="s">
        <v>149</v>
      </c>
    </row>
    <row r="14" spans="1:3">
      <c r="A14" s="390">
        <v>7</v>
      </c>
      <c r="B14" s="386" t="s">
        <v>263</v>
      </c>
    </row>
    <row r="15" spans="1:3">
      <c r="A15" s="390">
        <v>8</v>
      </c>
      <c r="B15" s="386" t="s">
        <v>266</v>
      </c>
    </row>
    <row r="16" spans="1:3">
      <c r="A16" s="390">
        <v>9</v>
      </c>
      <c r="B16" s="386" t="s">
        <v>88</v>
      </c>
    </row>
    <row r="17" spans="1:2">
      <c r="A17" s="392" t="s">
        <v>548</v>
      </c>
      <c r="B17" s="386" t="s">
        <v>528</v>
      </c>
    </row>
    <row r="18" spans="1:2">
      <c r="A18" s="390">
        <v>10</v>
      </c>
      <c r="B18" s="386" t="s">
        <v>269</v>
      </c>
    </row>
    <row r="19" spans="1:2">
      <c r="A19" s="390">
        <v>11</v>
      </c>
      <c r="B19" s="391" t="s">
        <v>250</v>
      </c>
    </row>
    <row r="20" spans="1:2">
      <c r="A20" s="390">
        <v>12</v>
      </c>
      <c r="B20" s="391" t="s">
        <v>247</v>
      </c>
    </row>
    <row r="21" spans="1:2">
      <c r="A21" s="390">
        <v>13</v>
      </c>
      <c r="B21" s="393" t="s">
        <v>461</v>
      </c>
    </row>
    <row r="22" spans="1:2">
      <c r="A22" s="390">
        <v>14</v>
      </c>
      <c r="B22" s="394" t="s">
        <v>521</v>
      </c>
    </row>
    <row r="23" spans="1:2">
      <c r="A23" s="395">
        <v>15</v>
      </c>
      <c r="B23" s="391" t="s">
        <v>77</v>
      </c>
    </row>
    <row r="24" spans="1:2">
      <c r="A24" s="395">
        <v>15.1</v>
      </c>
      <c r="B24" s="386" t="s">
        <v>557</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9.9978637043366805E-2"/>
  </sheetPr>
  <dimension ref="A1:F55"/>
  <sheetViews>
    <sheetView zoomScaleNormal="100" workbookViewId="0">
      <pane xSplit="1" ySplit="5" topLeftCell="C6" activePane="bottomRight" state="frozen"/>
      <selection activeCell="C8" sqref="C8:G48"/>
      <selection pane="topRight" activeCell="C8" sqref="C8:G48"/>
      <selection pane="bottomLeft" activeCell="C8" sqref="C8:G48"/>
      <selection pane="bottomRight" activeCell="C52" sqref="C6:C52"/>
    </sheetView>
  </sheetViews>
  <sheetFormatPr defaultRowHeight="14.4"/>
  <cols>
    <col min="1" max="1" width="9.5546875" style="5" bestFit="1" customWidth="1"/>
    <col min="2" max="2" width="132.44140625" style="2" customWidth="1"/>
    <col min="3" max="3" width="18.44140625" style="2" customWidth="1"/>
  </cols>
  <sheetData>
    <row r="1" spans="1:6">
      <c r="A1" s="18" t="s">
        <v>188</v>
      </c>
      <c r="B1" s="17" t="str">
        <f>Info!C2</f>
        <v>სს სილქ როუდ ბანკი</v>
      </c>
      <c r="D1" s="2"/>
      <c r="E1" s="2"/>
      <c r="F1" s="2"/>
    </row>
    <row r="2" spans="1:6" s="22" customFormat="1" ht="15.75" customHeight="1">
      <c r="A2" s="22" t="s">
        <v>189</v>
      </c>
      <c r="B2" s="472">
        <f>'1. key ratios'!B2</f>
        <v>44286</v>
      </c>
    </row>
    <row r="3" spans="1:6" s="22" customFormat="1" ht="15.75" customHeight="1"/>
    <row r="4" spans="1:6" ht="15" thickBot="1">
      <c r="A4" s="5" t="s">
        <v>413</v>
      </c>
      <c r="B4" s="61" t="s">
        <v>88</v>
      </c>
    </row>
    <row r="5" spans="1:6">
      <c r="A5" s="134" t="s">
        <v>26</v>
      </c>
      <c r="B5" s="135"/>
      <c r="C5" s="136" t="s">
        <v>27</v>
      </c>
    </row>
    <row r="6" spans="1:6">
      <c r="A6" s="137">
        <v>1</v>
      </c>
      <c r="B6" s="83" t="s">
        <v>28</v>
      </c>
      <c r="C6" s="259">
        <f>SUM(C7:C11)</f>
        <v>53061102.869999997</v>
      </c>
    </row>
    <row r="7" spans="1:6">
      <c r="A7" s="137">
        <v>2</v>
      </c>
      <c r="B7" s="80" t="s">
        <v>29</v>
      </c>
      <c r="C7" s="260">
        <v>61146400</v>
      </c>
    </row>
    <row r="8" spans="1:6">
      <c r="A8" s="137">
        <v>3</v>
      </c>
      <c r="B8" s="74" t="s">
        <v>30</v>
      </c>
      <c r="C8" s="260"/>
    </row>
    <row r="9" spans="1:6">
      <c r="A9" s="137">
        <v>4</v>
      </c>
      <c r="B9" s="74" t="s">
        <v>31</v>
      </c>
      <c r="C9" s="260"/>
    </row>
    <row r="10" spans="1:6">
      <c r="A10" s="137">
        <v>5</v>
      </c>
      <c r="B10" s="74" t="s">
        <v>32</v>
      </c>
      <c r="C10" s="260">
        <v>4982432.3</v>
      </c>
    </row>
    <row r="11" spans="1:6">
      <c r="A11" s="137">
        <v>6</v>
      </c>
      <c r="B11" s="81" t="s">
        <v>33</v>
      </c>
      <c r="C11" s="260">
        <v>-13067729.43</v>
      </c>
    </row>
    <row r="12" spans="1:6" s="4" customFormat="1">
      <c r="A12" s="137">
        <v>7</v>
      </c>
      <c r="B12" s="83" t="s">
        <v>34</v>
      </c>
      <c r="C12" s="261">
        <f>SUM(C13:C27)</f>
        <v>5030877.92</v>
      </c>
    </row>
    <row r="13" spans="1:6" s="4" customFormat="1">
      <c r="A13" s="137">
        <v>8</v>
      </c>
      <c r="B13" s="82" t="s">
        <v>35</v>
      </c>
      <c r="C13" s="262">
        <v>4982432.3</v>
      </c>
    </row>
    <row r="14" spans="1:6" s="4" customFormat="1" ht="27.6">
      <c r="A14" s="137">
        <v>9</v>
      </c>
      <c r="B14" s="75" t="s">
        <v>36</v>
      </c>
      <c r="C14" s="262"/>
    </row>
    <row r="15" spans="1:6" s="4" customFormat="1">
      <c r="A15" s="137">
        <v>10</v>
      </c>
      <c r="B15" s="76" t="s">
        <v>37</v>
      </c>
      <c r="C15" s="262">
        <v>48445.619999999879</v>
      </c>
    </row>
    <row r="16" spans="1:6" s="4" customFormat="1">
      <c r="A16" s="137">
        <v>11</v>
      </c>
      <c r="B16" s="77" t="s">
        <v>38</v>
      </c>
      <c r="C16" s="262"/>
    </row>
    <row r="17" spans="1:3" s="4" customFormat="1">
      <c r="A17" s="137">
        <v>12</v>
      </c>
      <c r="B17" s="76" t="s">
        <v>39</v>
      </c>
      <c r="C17" s="262"/>
    </row>
    <row r="18" spans="1:3" s="4" customFormat="1">
      <c r="A18" s="137">
        <v>13</v>
      </c>
      <c r="B18" s="76" t="s">
        <v>40</v>
      </c>
      <c r="C18" s="262"/>
    </row>
    <row r="19" spans="1:3" s="4" customFormat="1">
      <c r="A19" s="137">
        <v>14</v>
      </c>
      <c r="B19" s="76" t="s">
        <v>41</v>
      </c>
      <c r="C19" s="262"/>
    </row>
    <row r="20" spans="1:3" s="4" customFormat="1" ht="27.6">
      <c r="A20" s="137">
        <v>15</v>
      </c>
      <c r="B20" s="76" t="s">
        <v>42</v>
      </c>
      <c r="C20" s="262"/>
    </row>
    <row r="21" spans="1:3" s="4" customFormat="1" ht="27.6">
      <c r="A21" s="137">
        <v>16</v>
      </c>
      <c r="B21" s="75" t="s">
        <v>43</v>
      </c>
      <c r="C21" s="262"/>
    </row>
    <row r="22" spans="1:3" s="4" customFormat="1">
      <c r="A22" s="137">
        <v>17</v>
      </c>
      <c r="B22" s="138" t="s">
        <v>44</v>
      </c>
      <c r="C22" s="262"/>
    </row>
    <row r="23" spans="1:3" s="4" customFormat="1" ht="27.6">
      <c r="A23" s="137">
        <v>18</v>
      </c>
      <c r="B23" s="75" t="s">
        <v>45</v>
      </c>
      <c r="C23" s="262"/>
    </row>
    <row r="24" spans="1:3" s="4" customFormat="1" ht="27.6">
      <c r="A24" s="137">
        <v>19</v>
      </c>
      <c r="B24" s="75" t="s">
        <v>46</v>
      </c>
      <c r="C24" s="262"/>
    </row>
    <row r="25" spans="1:3" s="4" customFormat="1" ht="27.6">
      <c r="A25" s="137">
        <v>20</v>
      </c>
      <c r="B25" s="78" t="s">
        <v>47</v>
      </c>
      <c r="C25" s="262"/>
    </row>
    <row r="26" spans="1:3" s="4" customFormat="1">
      <c r="A26" s="137">
        <v>21</v>
      </c>
      <c r="B26" s="78" t="s">
        <v>48</v>
      </c>
      <c r="C26" s="262"/>
    </row>
    <row r="27" spans="1:3" s="4" customFormat="1" ht="27.6">
      <c r="A27" s="137">
        <v>22</v>
      </c>
      <c r="B27" s="78" t="s">
        <v>49</v>
      </c>
      <c r="C27" s="262"/>
    </row>
    <row r="28" spans="1:3" s="4" customFormat="1">
      <c r="A28" s="137">
        <v>23</v>
      </c>
      <c r="B28" s="84" t="s">
        <v>23</v>
      </c>
      <c r="C28" s="261">
        <f>C6-C12</f>
        <v>48030224.949999996</v>
      </c>
    </row>
    <row r="29" spans="1:3" s="4" customFormat="1">
      <c r="A29" s="139"/>
      <c r="B29" s="79"/>
      <c r="C29" s="262"/>
    </row>
    <row r="30" spans="1:3" s="4" customFormat="1">
      <c r="A30" s="139">
        <v>24</v>
      </c>
      <c r="B30" s="84" t="s">
        <v>50</v>
      </c>
      <c r="C30" s="261">
        <f>C31+C34</f>
        <v>0</v>
      </c>
    </row>
    <row r="31" spans="1:3" s="4" customFormat="1">
      <c r="A31" s="139">
        <v>25</v>
      </c>
      <c r="B31" s="74" t="s">
        <v>51</v>
      </c>
      <c r="C31" s="263">
        <f>C32+C33</f>
        <v>0</v>
      </c>
    </row>
    <row r="32" spans="1:3" s="4" customFormat="1">
      <c r="A32" s="139">
        <v>26</v>
      </c>
      <c r="B32" s="179" t="s">
        <v>52</v>
      </c>
      <c r="C32" s="262"/>
    </row>
    <row r="33" spans="1:3" s="4" customFormat="1">
      <c r="A33" s="139">
        <v>27</v>
      </c>
      <c r="B33" s="179" t="s">
        <v>53</v>
      </c>
      <c r="C33" s="262"/>
    </row>
    <row r="34" spans="1:3" s="4" customFormat="1">
      <c r="A34" s="139">
        <v>28</v>
      </c>
      <c r="B34" s="74" t="s">
        <v>54</v>
      </c>
      <c r="C34" s="262"/>
    </row>
    <row r="35" spans="1:3" s="4" customFormat="1">
      <c r="A35" s="139">
        <v>29</v>
      </c>
      <c r="B35" s="84" t="s">
        <v>55</v>
      </c>
      <c r="C35" s="261">
        <f>SUM(C36:C40)</f>
        <v>0</v>
      </c>
    </row>
    <row r="36" spans="1:3" s="4" customFormat="1">
      <c r="A36" s="139">
        <v>30</v>
      </c>
      <c r="B36" s="75" t="s">
        <v>56</v>
      </c>
      <c r="C36" s="262"/>
    </row>
    <row r="37" spans="1:3" s="4" customFormat="1">
      <c r="A37" s="139">
        <v>31</v>
      </c>
      <c r="B37" s="76" t="s">
        <v>57</v>
      </c>
      <c r="C37" s="262"/>
    </row>
    <row r="38" spans="1:3" s="4" customFormat="1" ht="27.6">
      <c r="A38" s="139">
        <v>32</v>
      </c>
      <c r="B38" s="75" t="s">
        <v>58</v>
      </c>
      <c r="C38" s="262"/>
    </row>
    <row r="39" spans="1:3" s="4" customFormat="1" ht="27.6">
      <c r="A39" s="139">
        <v>33</v>
      </c>
      <c r="B39" s="75" t="s">
        <v>46</v>
      </c>
      <c r="C39" s="262"/>
    </row>
    <row r="40" spans="1:3" s="4" customFormat="1" ht="27.6">
      <c r="A40" s="139">
        <v>34</v>
      </c>
      <c r="B40" s="78" t="s">
        <v>59</v>
      </c>
      <c r="C40" s="262"/>
    </row>
    <row r="41" spans="1:3" s="4" customFormat="1">
      <c r="A41" s="139">
        <v>35</v>
      </c>
      <c r="B41" s="84" t="s">
        <v>24</v>
      </c>
      <c r="C41" s="261">
        <f>C30-C35</f>
        <v>0</v>
      </c>
    </row>
    <row r="42" spans="1:3" s="4" customFormat="1">
      <c r="A42" s="139"/>
      <c r="B42" s="79"/>
      <c r="C42" s="262"/>
    </row>
    <row r="43" spans="1:3" s="4" customFormat="1">
      <c r="A43" s="139">
        <v>36</v>
      </c>
      <c r="B43" s="85" t="s">
        <v>60</v>
      </c>
      <c r="C43" s="261">
        <f>SUM(C44:C46)</f>
        <v>182205.14</v>
      </c>
    </row>
    <row r="44" spans="1:3" s="4" customFormat="1">
      <c r="A44" s="139">
        <v>37</v>
      </c>
      <c r="B44" s="74" t="s">
        <v>61</v>
      </c>
      <c r="C44" s="262"/>
    </row>
    <row r="45" spans="1:3" s="4" customFormat="1">
      <c r="A45" s="139">
        <v>38</v>
      </c>
      <c r="B45" s="74" t="s">
        <v>62</v>
      </c>
      <c r="C45" s="262"/>
    </row>
    <row r="46" spans="1:3" s="4" customFormat="1">
      <c r="A46" s="139">
        <v>39</v>
      </c>
      <c r="B46" s="74" t="s">
        <v>63</v>
      </c>
      <c r="C46" s="262">
        <v>182205.14</v>
      </c>
    </row>
    <row r="47" spans="1:3" s="4" customFormat="1">
      <c r="A47" s="139">
        <v>40</v>
      </c>
      <c r="B47" s="85" t="s">
        <v>64</v>
      </c>
      <c r="C47" s="261">
        <f>SUM(C48:C51)</f>
        <v>0</v>
      </c>
    </row>
    <row r="48" spans="1:3" s="4" customFormat="1">
      <c r="A48" s="139">
        <v>41</v>
      </c>
      <c r="B48" s="75" t="s">
        <v>65</v>
      </c>
      <c r="C48" s="262"/>
    </row>
    <row r="49" spans="1:3" s="4" customFormat="1">
      <c r="A49" s="139">
        <v>42</v>
      </c>
      <c r="B49" s="76" t="s">
        <v>66</v>
      </c>
      <c r="C49" s="262"/>
    </row>
    <row r="50" spans="1:3" s="4" customFormat="1" ht="27.6">
      <c r="A50" s="139">
        <v>43</v>
      </c>
      <c r="B50" s="75" t="s">
        <v>67</v>
      </c>
      <c r="C50" s="262"/>
    </row>
    <row r="51" spans="1:3" s="4" customFormat="1" ht="27.6">
      <c r="A51" s="139">
        <v>44</v>
      </c>
      <c r="B51" s="75" t="s">
        <v>46</v>
      </c>
      <c r="C51" s="262"/>
    </row>
    <row r="52" spans="1:3" s="4" customFormat="1" ht="15" thickBot="1">
      <c r="A52" s="140">
        <v>45</v>
      </c>
      <c r="B52" s="141" t="s">
        <v>25</v>
      </c>
      <c r="C52" s="264">
        <f>C43-C47</f>
        <v>182205.14</v>
      </c>
    </row>
    <row r="55" spans="1:3">
      <c r="B55" s="2"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F23"/>
  <sheetViews>
    <sheetView topLeftCell="A3" workbookViewId="0">
      <selection activeCell="D17" sqref="C7:D17"/>
    </sheetView>
  </sheetViews>
  <sheetFormatPr defaultColWidth="9.21875" defaultRowHeight="13.8"/>
  <cols>
    <col min="1" max="1" width="10.77734375" style="331" bestFit="1" customWidth="1"/>
    <col min="2" max="2" width="59" style="331" customWidth="1"/>
    <col min="3" max="3" width="16.77734375" style="331" bestFit="1" customWidth="1"/>
    <col min="4" max="4" width="22.21875" style="331" customWidth="1"/>
    <col min="5" max="16384" width="9.21875" style="331"/>
  </cols>
  <sheetData>
    <row r="1" spans="1:4">
      <c r="A1" s="18" t="s">
        <v>188</v>
      </c>
      <c r="B1" s="17" t="str">
        <f>Info!C2</f>
        <v>სს სილქ როუდ ბანკი</v>
      </c>
    </row>
    <row r="2" spans="1:4" s="22" customFormat="1" ht="15.75" customHeight="1">
      <c r="A2" s="22" t="s">
        <v>189</v>
      </c>
      <c r="B2" s="472">
        <f>'1. key ratios'!B2</f>
        <v>44286</v>
      </c>
    </row>
    <row r="3" spans="1:4" s="22" customFormat="1" ht="15.75" customHeight="1"/>
    <row r="4" spans="1:4" ht="14.4" thickBot="1">
      <c r="A4" s="332" t="s">
        <v>527</v>
      </c>
      <c r="B4" s="373" t="s">
        <v>528</v>
      </c>
    </row>
    <row r="5" spans="1:4" s="374" customFormat="1">
      <c r="A5" s="503" t="s">
        <v>529</v>
      </c>
      <c r="B5" s="504"/>
      <c r="C5" s="363" t="s">
        <v>530</v>
      </c>
      <c r="D5" s="364" t="s">
        <v>531</v>
      </c>
    </row>
    <row r="6" spans="1:4" s="375" customFormat="1">
      <c r="A6" s="365">
        <v>1</v>
      </c>
      <c r="B6" s="366" t="s">
        <v>532</v>
      </c>
      <c r="C6" s="366"/>
      <c r="D6" s="367"/>
    </row>
    <row r="7" spans="1:4" s="375" customFormat="1">
      <c r="A7" s="368" t="s">
        <v>533</v>
      </c>
      <c r="B7" s="369" t="s">
        <v>534</v>
      </c>
      <c r="C7" s="427">
        <v>4.4999999999999998E-2</v>
      </c>
      <c r="D7" s="422">
        <f>C7*'5. RWA'!$C$13</f>
        <v>2461038.8375080801</v>
      </c>
    </row>
    <row r="8" spans="1:4" s="375" customFormat="1">
      <c r="A8" s="368" t="s">
        <v>535</v>
      </c>
      <c r="B8" s="369" t="s">
        <v>536</v>
      </c>
      <c r="C8" s="428">
        <v>0.06</v>
      </c>
      <c r="D8" s="422">
        <f>C8*'5. RWA'!$C$13</f>
        <v>3281385.1166774398</v>
      </c>
    </row>
    <row r="9" spans="1:4" s="375" customFormat="1">
      <c r="A9" s="368" t="s">
        <v>537</v>
      </c>
      <c r="B9" s="369" t="s">
        <v>538</v>
      </c>
      <c r="C9" s="428">
        <v>0.08</v>
      </c>
      <c r="D9" s="422">
        <f>C9*'5. RWA'!$C$13</f>
        <v>4375180.1555699203</v>
      </c>
    </row>
    <row r="10" spans="1:4" s="375" customFormat="1">
      <c r="A10" s="365" t="s">
        <v>539</v>
      </c>
      <c r="B10" s="366" t="s">
        <v>540</v>
      </c>
      <c r="C10" s="429"/>
      <c r="D10" s="423"/>
    </row>
    <row r="11" spans="1:4" s="376" customFormat="1">
      <c r="A11" s="370" t="s">
        <v>541</v>
      </c>
      <c r="B11" s="371" t="s">
        <v>603</v>
      </c>
      <c r="C11" s="430">
        <v>0</v>
      </c>
      <c r="D11" s="424">
        <f>C11*'5. RWA'!$C$13</f>
        <v>0</v>
      </c>
    </row>
    <row r="12" spans="1:4" s="376" customFormat="1">
      <c r="A12" s="370" t="s">
        <v>542</v>
      </c>
      <c r="B12" s="371" t="s">
        <v>543</v>
      </c>
      <c r="C12" s="430">
        <v>0</v>
      </c>
      <c r="D12" s="424">
        <f>C12*'5. RWA'!$C$13</f>
        <v>0</v>
      </c>
    </row>
    <row r="13" spans="1:4" s="376" customFormat="1">
      <c r="A13" s="370" t="s">
        <v>544</v>
      </c>
      <c r="B13" s="371" t="s">
        <v>545</v>
      </c>
      <c r="C13" s="430">
        <v>0</v>
      </c>
      <c r="D13" s="424">
        <f>C13*'5. RWA'!$C$13</f>
        <v>0</v>
      </c>
    </row>
    <row r="14" spans="1:4" s="375" customFormat="1">
      <c r="A14" s="365" t="s">
        <v>546</v>
      </c>
      <c r="B14" s="366" t="s">
        <v>601</v>
      </c>
      <c r="C14" s="431"/>
      <c r="D14" s="423"/>
    </row>
    <row r="15" spans="1:4" s="375" customFormat="1">
      <c r="A15" s="387" t="s">
        <v>549</v>
      </c>
      <c r="B15" s="371" t="s">
        <v>602</v>
      </c>
      <c r="C15" s="430">
        <v>2.3049247195258405E-2</v>
      </c>
      <c r="D15" s="424">
        <v>1260557.6116190027</v>
      </c>
    </row>
    <row r="16" spans="1:4" s="375" customFormat="1">
      <c r="A16" s="387" t="s">
        <v>550</v>
      </c>
      <c r="B16" s="371" t="s">
        <v>552</v>
      </c>
      <c r="C16" s="430">
        <v>3.0736957492146669E-2</v>
      </c>
      <c r="D16" s="424">
        <v>1680996.5807779534</v>
      </c>
    </row>
    <row r="17" spans="1:6" s="375" customFormat="1">
      <c r="A17" s="387" t="s">
        <v>551</v>
      </c>
      <c r="B17" s="371" t="s">
        <v>599</v>
      </c>
      <c r="C17" s="430">
        <v>0.14986677122397701</v>
      </c>
      <c r="D17" s="424">
        <v>8196176.5429810174</v>
      </c>
    </row>
    <row r="18" spans="1:6" s="374" customFormat="1">
      <c r="A18" s="505" t="s">
        <v>600</v>
      </c>
      <c r="B18" s="506"/>
      <c r="C18" s="432" t="s">
        <v>530</v>
      </c>
      <c r="D18" s="425" t="s">
        <v>531</v>
      </c>
    </row>
    <row r="19" spans="1:6" s="375" customFormat="1">
      <c r="A19" s="372">
        <v>4</v>
      </c>
      <c r="B19" s="371" t="s">
        <v>23</v>
      </c>
      <c r="C19" s="430">
        <f>C7+C11+C12+C13+C15</f>
        <v>6.80492471952584E-2</v>
      </c>
      <c r="D19" s="422">
        <f>C19*'5. RWA'!$C$13</f>
        <v>3721596.4491270822</v>
      </c>
    </row>
    <row r="20" spans="1:6" s="375" customFormat="1">
      <c r="A20" s="372">
        <v>5</v>
      </c>
      <c r="B20" s="371" t="s">
        <v>89</v>
      </c>
      <c r="C20" s="430">
        <f>C8+C11+C12+C13+C16</f>
        <v>9.0736957492146664E-2</v>
      </c>
      <c r="D20" s="422">
        <f>C20*'5. RWA'!$C$13</f>
        <v>4962381.6974553932</v>
      </c>
    </row>
    <row r="21" spans="1:6" s="375" customFormat="1" ht="14.4" thickBot="1">
      <c r="A21" s="377" t="s">
        <v>547</v>
      </c>
      <c r="B21" s="378" t="s">
        <v>88</v>
      </c>
      <c r="C21" s="433">
        <f>C9+C11+C12+C13+C17</f>
        <v>0.22986677122397703</v>
      </c>
      <c r="D21" s="426">
        <f>C21*'5. RWA'!$C$13</f>
        <v>12571356.698550938</v>
      </c>
    </row>
    <row r="22" spans="1:6">
      <c r="F22" s="332"/>
    </row>
    <row r="23" spans="1:6" ht="69">
      <c r="B23" s="24" t="s">
        <v>604</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tint="-9.9978637043366805E-2"/>
  </sheetPr>
  <dimension ref="A1:F46"/>
  <sheetViews>
    <sheetView zoomScale="70" zoomScaleNormal="70" workbookViewId="0">
      <pane xSplit="1" ySplit="5" topLeftCell="B6" activePane="bottomRight" state="frozen"/>
      <selection activeCell="C8" sqref="C8:G48"/>
      <selection pane="topRight" activeCell="C8" sqref="C8:G48"/>
      <selection pane="bottomLeft" activeCell="C8" sqref="C8:G48"/>
      <selection pane="bottomRight" activeCell="B9" sqref="B9"/>
    </sheetView>
  </sheetViews>
  <sheetFormatPr defaultRowHeight="14.4"/>
  <cols>
    <col min="1" max="1" width="10.77734375" style="70" customWidth="1"/>
    <col min="2" max="2" width="91.77734375" style="70" customWidth="1"/>
    <col min="3" max="3" width="53.21875" style="70" customWidth="1"/>
    <col min="4" max="4" width="32.21875" style="70" customWidth="1"/>
    <col min="5" max="5" width="9.44140625" customWidth="1"/>
  </cols>
  <sheetData>
    <row r="1" spans="1:6">
      <c r="A1" s="18" t="s">
        <v>188</v>
      </c>
      <c r="B1" s="20" t="str">
        <f>Info!C2</f>
        <v>სს სილქ როუდ ბანკი</v>
      </c>
      <c r="E1" s="2"/>
      <c r="F1" s="2"/>
    </row>
    <row r="2" spans="1:6" s="22" customFormat="1" ht="15.75" customHeight="1">
      <c r="A2" s="22" t="s">
        <v>189</v>
      </c>
      <c r="B2" s="472">
        <f>'1. key ratios'!B2</f>
        <v>44286</v>
      </c>
    </row>
    <row r="3" spans="1:6" s="22" customFormat="1" ht="15.75" customHeight="1">
      <c r="A3" s="27"/>
    </row>
    <row r="4" spans="1:6" s="22" customFormat="1" ht="15.75" customHeight="1" thickBot="1">
      <c r="A4" s="22" t="s">
        <v>414</v>
      </c>
      <c r="B4" s="203" t="s">
        <v>269</v>
      </c>
      <c r="D4" s="205" t="s">
        <v>93</v>
      </c>
    </row>
    <row r="5" spans="1:6" ht="41.4">
      <c r="A5" s="152" t="s">
        <v>26</v>
      </c>
      <c r="B5" s="153" t="s">
        <v>231</v>
      </c>
      <c r="C5" s="154" t="s">
        <v>237</v>
      </c>
      <c r="D5" s="204" t="s">
        <v>270</v>
      </c>
    </row>
    <row r="6" spans="1:6">
      <c r="A6" s="142">
        <v>1</v>
      </c>
      <c r="B6" s="86" t="s">
        <v>154</v>
      </c>
      <c r="C6" s="265">
        <v>1440140.11</v>
      </c>
      <c r="D6" s="143"/>
      <c r="E6" s="8"/>
    </row>
    <row r="7" spans="1:6">
      <c r="A7" s="142">
        <v>2</v>
      </c>
      <c r="B7" s="87" t="s">
        <v>155</v>
      </c>
      <c r="C7" s="266">
        <v>3484070.5700000003</v>
      </c>
      <c r="D7" s="144"/>
      <c r="E7" s="8"/>
    </row>
    <row r="8" spans="1:6">
      <c r="A8" s="142">
        <v>3</v>
      </c>
      <c r="B8" s="87" t="s">
        <v>156</v>
      </c>
      <c r="C8" s="266">
        <v>5715909.1799999997</v>
      </c>
      <c r="D8" s="144"/>
      <c r="E8" s="8"/>
    </row>
    <row r="9" spans="1:6">
      <c r="A9" s="142">
        <v>4</v>
      </c>
      <c r="B9" s="87" t="s">
        <v>185</v>
      </c>
      <c r="C9" s="266">
        <v>0</v>
      </c>
      <c r="D9" s="144"/>
      <c r="E9" s="8"/>
    </row>
    <row r="10" spans="1:6">
      <c r="A10" s="142">
        <v>5</v>
      </c>
      <c r="B10" s="87" t="s">
        <v>157</v>
      </c>
      <c r="C10" s="266">
        <v>39946059.650000006</v>
      </c>
      <c r="D10" s="144"/>
      <c r="E10" s="8"/>
    </row>
    <row r="11" spans="1:6">
      <c r="A11" s="142">
        <v>6.1</v>
      </c>
      <c r="B11" s="87" t="s">
        <v>158</v>
      </c>
      <c r="C11" s="267">
        <v>12444990.559999999</v>
      </c>
      <c r="D11" s="145"/>
      <c r="E11" s="9"/>
    </row>
    <row r="12" spans="1:6">
      <c r="A12" s="142">
        <v>6.2</v>
      </c>
      <c r="B12" s="88" t="s">
        <v>159</v>
      </c>
      <c r="C12" s="267">
        <v>-1415997.9303444801</v>
      </c>
      <c r="D12" s="145"/>
      <c r="E12" s="9"/>
    </row>
    <row r="13" spans="1:6">
      <c r="A13" s="142" t="s">
        <v>488</v>
      </c>
      <c r="B13" s="89" t="s">
        <v>489</v>
      </c>
      <c r="C13" s="267">
        <v>-182205.14</v>
      </c>
      <c r="D13" s="145" t="s">
        <v>652</v>
      </c>
      <c r="E13" s="9"/>
    </row>
    <row r="14" spans="1:6">
      <c r="A14" s="142" t="s">
        <v>623</v>
      </c>
      <c r="B14" s="89" t="s">
        <v>612</v>
      </c>
      <c r="C14" s="267">
        <v>-203884.86</v>
      </c>
      <c r="D14" s="145"/>
      <c r="E14" s="9"/>
    </row>
    <row r="15" spans="1:6">
      <c r="A15" s="142">
        <v>6</v>
      </c>
      <c r="B15" s="87" t="s">
        <v>160</v>
      </c>
      <c r="C15" s="271">
        <v>11028992.629655518</v>
      </c>
      <c r="D15" s="145"/>
      <c r="E15" s="8"/>
    </row>
    <row r="16" spans="1:6">
      <c r="A16" s="142">
        <v>7</v>
      </c>
      <c r="B16" s="87" t="s">
        <v>161</v>
      </c>
      <c r="C16" s="266">
        <v>1127690.58</v>
      </c>
      <c r="D16" s="144"/>
      <c r="E16" s="8"/>
    </row>
    <row r="17" spans="1:5">
      <c r="A17" s="142">
        <v>8</v>
      </c>
      <c r="B17" s="87" t="s">
        <v>162</v>
      </c>
      <c r="C17" s="266">
        <v>280730.19</v>
      </c>
      <c r="D17" s="144"/>
      <c r="E17" s="8"/>
    </row>
    <row r="18" spans="1:5">
      <c r="A18" s="142">
        <v>9</v>
      </c>
      <c r="B18" s="87" t="s">
        <v>163</v>
      </c>
      <c r="C18" s="266">
        <v>20000</v>
      </c>
      <c r="D18" s="144"/>
      <c r="E18" s="8"/>
    </row>
    <row r="19" spans="1:5">
      <c r="A19" s="142">
        <v>9.1</v>
      </c>
      <c r="B19" s="89" t="s">
        <v>246</v>
      </c>
      <c r="C19" s="267"/>
      <c r="D19" s="144"/>
      <c r="E19" s="8"/>
    </row>
    <row r="20" spans="1:5">
      <c r="A20" s="142">
        <v>9.1999999999999993</v>
      </c>
      <c r="B20" s="89" t="s">
        <v>236</v>
      </c>
      <c r="C20" s="267"/>
      <c r="D20" s="144"/>
      <c r="E20" s="8"/>
    </row>
    <row r="21" spans="1:5">
      <c r="A21" s="142">
        <v>9.3000000000000007</v>
      </c>
      <c r="B21" s="89" t="s">
        <v>235</v>
      </c>
      <c r="C21" s="267"/>
      <c r="D21" s="144"/>
      <c r="E21" s="8"/>
    </row>
    <row r="22" spans="1:5">
      <c r="A22" s="142">
        <v>10</v>
      </c>
      <c r="B22" s="87" t="s">
        <v>164</v>
      </c>
      <c r="C22" s="266">
        <v>14209874.169999996</v>
      </c>
      <c r="D22" s="144"/>
      <c r="E22" s="8"/>
    </row>
    <row r="23" spans="1:5">
      <c r="A23" s="142">
        <v>10.1</v>
      </c>
      <c r="B23" s="89" t="s">
        <v>234</v>
      </c>
      <c r="C23" s="266">
        <v>48445.619999999879</v>
      </c>
      <c r="D23" s="241" t="s">
        <v>441</v>
      </c>
      <c r="E23" s="8"/>
    </row>
    <row r="24" spans="1:5">
      <c r="A24" s="142">
        <v>11</v>
      </c>
      <c r="B24" s="87" t="s">
        <v>165</v>
      </c>
      <c r="C24" s="266">
        <v>4107862.3899999997</v>
      </c>
      <c r="D24" s="144"/>
      <c r="E24" s="8"/>
    </row>
    <row r="25" spans="1:5">
      <c r="A25" s="603">
        <v>11.1</v>
      </c>
      <c r="B25" s="87" t="s">
        <v>651</v>
      </c>
      <c r="C25" s="604">
        <v>-19.440000000000001</v>
      </c>
      <c r="D25" s="148" t="s">
        <v>652</v>
      </c>
      <c r="E25" s="8"/>
    </row>
    <row r="26" spans="1:5">
      <c r="A26" s="142">
        <v>12</v>
      </c>
      <c r="B26" s="91" t="s">
        <v>166</v>
      </c>
      <c r="C26" s="268">
        <f>SUM(C6:C10,C15:C18,C22,C24)</f>
        <v>81361329.469655514</v>
      </c>
      <c r="D26" s="146"/>
      <c r="E26" s="7"/>
    </row>
    <row r="27" spans="1:5">
      <c r="A27" s="142">
        <v>13</v>
      </c>
      <c r="B27" s="87" t="s">
        <v>167</v>
      </c>
      <c r="C27" s="269">
        <v>0</v>
      </c>
      <c r="D27" s="147"/>
      <c r="E27" s="8"/>
    </row>
    <row r="28" spans="1:5">
      <c r="A28" s="142">
        <v>14</v>
      </c>
      <c r="B28" s="87" t="s">
        <v>168</v>
      </c>
      <c r="C28" s="266">
        <v>7675602.5099999998</v>
      </c>
      <c r="D28" s="144"/>
      <c r="E28" s="8"/>
    </row>
    <row r="29" spans="1:5">
      <c r="A29" s="142">
        <v>15</v>
      </c>
      <c r="B29" s="87" t="s">
        <v>169</v>
      </c>
      <c r="C29" s="266">
        <v>726061.83000000007</v>
      </c>
      <c r="D29" s="144"/>
      <c r="E29" s="8"/>
    </row>
    <row r="30" spans="1:5">
      <c r="A30" s="142">
        <v>16</v>
      </c>
      <c r="B30" s="87" t="s">
        <v>170</v>
      </c>
      <c r="C30" s="266">
        <v>2226657.66</v>
      </c>
      <c r="D30" s="144"/>
      <c r="E30" s="8"/>
    </row>
    <row r="31" spans="1:5">
      <c r="A31" s="142">
        <v>17</v>
      </c>
      <c r="B31" s="87" t="s">
        <v>171</v>
      </c>
      <c r="C31" s="266">
        <v>0</v>
      </c>
      <c r="D31" s="144"/>
      <c r="E31" s="8"/>
    </row>
    <row r="32" spans="1:5">
      <c r="A32" s="142">
        <v>18</v>
      </c>
      <c r="B32" s="87" t="s">
        <v>172</v>
      </c>
      <c r="C32" s="266">
        <v>15000000</v>
      </c>
      <c r="D32" s="144"/>
      <c r="E32" s="8"/>
    </row>
    <row r="33" spans="1:5">
      <c r="A33" s="142">
        <v>19</v>
      </c>
      <c r="B33" s="87" t="s">
        <v>173</v>
      </c>
      <c r="C33" s="266">
        <v>86794.28</v>
      </c>
      <c r="D33" s="144"/>
      <c r="E33" s="8"/>
    </row>
    <row r="34" spans="1:5">
      <c r="A34" s="142">
        <v>20</v>
      </c>
      <c r="B34" s="87" t="s">
        <v>95</v>
      </c>
      <c r="C34" s="266">
        <v>2585109.8000000003</v>
      </c>
      <c r="D34" s="144"/>
      <c r="E34" s="8"/>
    </row>
    <row r="35" spans="1:5">
      <c r="A35" s="605">
        <v>20.100000000000001</v>
      </c>
      <c r="B35" s="87" t="s">
        <v>487</v>
      </c>
      <c r="C35" s="266">
        <v>3182.36</v>
      </c>
      <c r="D35" s="144"/>
      <c r="E35" s="8"/>
    </row>
    <row r="36" spans="1:5">
      <c r="A36" s="605">
        <v>21</v>
      </c>
      <c r="B36" s="266" t="s">
        <v>174</v>
      </c>
      <c r="C36" s="144">
        <v>0</v>
      </c>
      <c r="D36" s="144"/>
      <c r="E36" s="8"/>
    </row>
    <row r="37" spans="1:5">
      <c r="A37" s="605">
        <v>21.1</v>
      </c>
      <c r="B37" s="266" t="s">
        <v>233</v>
      </c>
      <c r="C37" s="144"/>
      <c r="D37" s="144"/>
      <c r="E37" s="8"/>
    </row>
    <row r="38" spans="1:5">
      <c r="A38" s="142">
        <v>22</v>
      </c>
      <c r="B38" s="91" t="s">
        <v>175</v>
      </c>
      <c r="C38" s="268">
        <f>SUM(C27:C34)</f>
        <v>28300226.080000002</v>
      </c>
      <c r="D38" s="146"/>
      <c r="E38" s="7"/>
    </row>
    <row r="39" spans="1:5">
      <c r="A39" s="142">
        <v>23</v>
      </c>
      <c r="B39" s="90" t="s">
        <v>176</v>
      </c>
      <c r="C39" s="266">
        <v>61146400</v>
      </c>
      <c r="D39" s="144" t="s">
        <v>653</v>
      </c>
      <c r="E39" s="8"/>
    </row>
    <row r="40" spans="1:5">
      <c r="A40" s="142">
        <v>24</v>
      </c>
      <c r="B40" s="90" t="s">
        <v>177</v>
      </c>
      <c r="C40" s="266"/>
      <c r="D40" s="144"/>
      <c r="E40" s="8"/>
    </row>
    <row r="41" spans="1:5">
      <c r="A41" s="142">
        <v>25</v>
      </c>
      <c r="B41" s="90" t="s">
        <v>232</v>
      </c>
      <c r="C41" s="266"/>
      <c r="D41" s="144"/>
      <c r="E41" s="8"/>
    </row>
    <row r="42" spans="1:5">
      <c r="A42" s="142">
        <v>26</v>
      </c>
      <c r="B42" s="90" t="s">
        <v>179</v>
      </c>
      <c r="C42" s="266"/>
      <c r="D42" s="144"/>
      <c r="E42" s="8"/>
    </row>
    <row r="43" spans="1:5">
      <c r="A43" s="142">
        <v>27</v>
      </c>
      <c r="B43" s="90" t="s">
        <v>180</v>
      </c>
      <c r="C43" s="266"/>
      <c r="D43" s="144"/>
      <c r="E43" s="8"/>
    </row>
    <row r="44" spans="1:5">
      <c r="A44" s="142">
        <v>28</v>
      </c>
      <c r="B44" s="90" t="s">
        <v>181</v>
      </c>
      <c r="C44" s="266">
        <v>-13067729.43</v>
      </c>
      <c r="D44" s="144" t="s">
        <v>654</v>
      </c>
      <c r="E44" s="8"/>
    </row>
    <row r="45" spans="1:5">
      <c r="A45" s="142">
        <v>29</v>
      </c>
      <c r="B45" s="90" t="s">
        <v>35</v>
      </c>
      <c r="C45" s="266">
        <v>4982432.3</v>
      </c>
      <c r="D45" s="144" t="s">
        <v>655</v>
      </c>
      <c r="E45" s="8"/>
    </row>
    <row r="46" spans="1:5" ht="15" thickBot="1">
      <c r="A46" s="149">
        <v>30</v>
      </c>
      <c r="B46" s="150" t="s">
        <v>182</v>
      </c>
      <c r="C46" s="270">
        <f>SUM(C39:C45)</f>
        <v>53061102.869999997</v>
      </c>
      <c r="D46" s="151"/>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zoomScale="70" zoomScaleNormal="70" workbookViewId="0">
      <pane xSplit="2" ySplit="7" topLeftCell="C8" activePane="bottomRight" state="frozen"/>
      <selection activeCell="C8" sqref="C8:G48"/>
      <selection pane="topRight" activeCell="C8" sqref="C8:G48"/>
      <selection pane="bottomLeft" activeCell="C8" sqref="C8:G48"/>
      <selection pane="bottomRight" activeCell="S22" sqref="C8:S22"/>
    </sheetView>
  </sheetViews>
  <sheetFormatPr defaultColWidth="9.21875" defaultRowHeight="13.8"/>
  <cols>
    <col min="1" max="1" width="10.5546875" style="2" bestFit="1" customWidth="1"/>
    <col min="2" max="2" width="95" style="2" customWidth="1"/>
    <col min="3" max="3" width="9.44140625" style="2" bestFit="1" customWidth="1"/>
    <col min="4" max="4" width="13.21875" style="2" bestFit="1" customWidth="1"/>
    <col min="5" max="5" width="9.44140625" style="2" bestFit="1" customWidth="1"/>
    <col min="6" max="6" width="13.21875" style="2" bestFit="1" customWidth="1"/>
    <col min="7" max="7" width="9.44140625" style="2" bestFit="1" customWidth="1"/>
    <col min="8" max="8" width="13.21875" style="2" bestFit="1" customWidth="1"/>
    <col min="9" max="9" width="9.44140625" style="2" bestFit="1" customWidth="1"/>
    <col min="10" max="10" width="13.21875" style="2" bestFit="1" customWidth="1"/>
    <col min="11" max="11" width="9.44140625" style="2" bestFit="1" customWidth="1"/>
    <col min="12" max="12" width="13.21875" style="2" bestFit="1" customWidth="1"/>
    <col min="13" max="13" width="9.44140625" style="2" bestFit="1" customWidth="1"/>
    <col min="14" max="14" width="13.21875" style="2" bestFit="1" customWidth="1"/>
    <col min="15" max="15" width="9.44140625" style="2" bestFit="1" customWidth="1"/>
    <col min="16" max="16" width="13.21875" style="2" bestFit="1" customWidth="1"/>
    <col min="17" max="17" width="9.44140625" style="2" bestFit="1" customWidth="1"/>
    <col min="18" max="18" width="13.21875" style="2" bestFit="1" customWidth="1"/>
    <col min="19" max="19" width="31.5546875" style="2" bestFit="1" customWidth="1"/>
    <col min="20" max="16384" width="9.21875" style="13"/>
  </cols>
  <sheetData>
    <row r="1" spans="1:19">
      <c r="A1" s="2" t="s">
        <v>188</v>
      </c>
      <c r="B1" s="331" t="str">
        <f>Info!C2</f>
        <v>სს სილქ როუდ ბანკი</v>
      </c>
    </row>
    <row r="2" spans="1:19">
      <c r="A2" s="2" t="s">
        <v>189</v>
      </c>
      <c r="B2" s="472">
        <f>'1. key ratios'!B2</f>
        <v>44286</v>
      </c>
    </row>
    <row r="4" spans="1:19" ht="28.2" thickBot="1">
      <c r="A4" s="69" t="s">
        <v>415</v>
      </c>
      <c r="B4" s="299" t="s">
        <v>458</v>
      </c>
    </row>
    <row r="5" spans="1:19">
      <c r="A5" s="131"/>
      <c r="B5" s="133"/>
      <c r="C5" s="117" t="s">
        <v>0</v>
      </c>
      <c r="D5" s="117" t="s">
        <v>1</v>
      </c>
      <c r="E5" s="117" t="s">
        <v>2</v>
      </c>
      <c r="F5" s="117" t="s">
        <v>3</v>
      </c>
      <c r="G5" s="117" t="s">
        <v>4</v>
      </c>
      <c r="H5" s="117" t="s">
        <v>5</v>
      </c>
      <c r="I5" s="117" t="s">
        <v>238</v>
      </c>
      <c r="J5" s="117" t="s">
        <v>239</v>
      </c>
      <c r="K5" s="117" t="s">
        <v>240</v>
      </c>
      <c r="L5" s="117" t="s">
        <v>241</v>
      </c>
      <c r="M5" s="117" t="s">
        <v>242</v>
      </c>
      <c r="N5" s="117" t="s">
        <v>243</v>
      </c>
      <c r="O5" s="117" t="s">
        <v>445</v>
      </c>
      <c r="P5" s="117" t="s">
        <v>446</v>
      </c>
      <c r="Q5" s="117" t="s">
        <v>447</v>
      </c>
      <c r="R5" s="290" t="s">
        <v>448</v>
      </c>
      <c r="S5" s="118" t="s">
        <v>449</v>
      </c>
    </row>
    <row r="6" spans="1:19" ht="46.5" customHeight="1">
      <c r="A6" s="156"/>
      <c r="B6" s="511" t="s">
        <v>450</v>
      </c>
      <c r="C6" s="509">
        <v>0</v>
      </c>
      <c r="D6" s="510"/>
      <c r="E6" s="509">
        <v>0.2</v>
      </c>
      <c r="F6" s="510"/>
      <c r="G6" s="509">
        <v>0.35</v>
      </c>
      <c r="H6" s="510"/>
      <c r="I6" s="509">
        <v>0.5</v>
      </c>
      <c r="J6" s="510"/>
      <c r="K6" s="509">
        <v>0.75</v>
      </c>
      <c r="L6" s="510"/>
      <c r="M6" s="509">
        <v>1</v>
      </c>
      <c r="N6" s="510"/>
      <c r="O6" s="509">
        <v>1.5</v>
      </c>
      <c r="P6" s="510"/>
      <c r="Q6" s="509">
        <v>2.5</v>
      </c>
      <c r="R6" s="510"/>
      <c r="S6" s="507" t="s">
        <v>251</v>
      </c>
    </row>
    <row r="7" spans="1:19">
      <c r="A7" s="156"/>
      <c r="B7" s="512"/>
      <c r="C7" s="298" t="s">
        <v>443</v>
      </c>
      <c r="D7" s="298" t="s">
        <v>444</v>
      </c>
      <c r="E7" s="298" t="s">
        <v>443</v>
      </c>
      <c r="F7" s="298" t="s">
        <v>444</v>
      </c>
      <c r="G7" s="298" t="s">
        <v>443</v>
      </c>
      <c r="H7" s="298" t="s">
        <v>444</v>
      </c>
      <c r="I7" s="298" t="s">
        <v>443</v>
      </c>
      <c r="J7" s="298" t="s">
        <v>444</v>
      </c>
      <c r="K7" s="298" t="s">
        <v>443</v>
      </c>
      <c r="L7" s="298" t="s">
        <v>444</v>
      </c>
      <c r="M7" s="298" t="s">
        <v>443</v>
      </c>
      <c r="N7" s="298" t="s">
        <v>444</v>
      </c>
      <c r="O7" s="298" t="s">
        <v>443</v>
      </c>
      <c r="P7" s="298" t="s">
        <v>444</v>
      </c>
      <c r="Q7" s="298" t="s">
        <v>443</v>
      </c>
      <c r="R7" s="298" t="s">
        <v>444</v>
      </c>
      <c r="S7" s="508"/>
    </row>
    <row r="8" spans="1:19" s="160" customFormat="1">
      <c r="A8" s="121">
        <v>1</v>
      </c>
      <c r="B8" s="178" t="s">
        <v>216</v>
      </c>
      <c r="C8" s="272">
        <v>36950024.770000011</v>
      </c>
      <c r="D8" s="272"/>
      <c r="E8" s="272">
        <v>0</v>
      </c>
      <c r="F8" s="291"/>
      <c r="G8" s="272">
        <v>0</v>
      </c>
      <c r="H8" s="272"/>
      <c r="I8" s="272">
        <v>0</v>
      </c>
      <c r="J8" s="272"/>
      <c r="K8" s="272">
        <v>0</v>
      </c>
      <c r="L8" s="272"/>
      <c r="M8" s="272">
        <v>2393745.83</v>
      </c>
      <c r="N8" s="272"/>
      <c r="O8" s="272">
        <v>0</v>
      </c>
      <c r="P8" s="272"/>
      <c r="Q8" s="272">
        <v>0</v>
      </c>
      <c r="R8" s="291"/>
      <c r="S8" s="304">
        <f>$C$6*SUM(C8:D8)+$E$6*SUM(E8:F8)+$G$6*SUM(G8:H8)+$I$6*SUM(I8:J8)+$K$6*SUM(K8:L8)+$M$6*SUM(M8:N8)+$O$6*SUM(O8:P8)+$Q$6*SUM(Q8:R8)</f>
        <v>2393745.83</v>
      </c>
    </row>
    <row r="9" spans="1:19" s="160" customFormat="1">
      <c r="A9" s="121">
        <v>2</v>
      </c>
      <c r="B9" s="178" t="s">
        <v>217</v>
      </c>
      <c r="C9" s="272">
        <v>0</v>
      </c>
      <c r="D9" s="272"/>
      <c r="E9" s="272">
        <v>0</v>
      </c>
      <c r="F9" s="272"/>
      <c r="G9" s="272">
        <v>0</v>
      </c>
      <c r="H9" s="272"/>
      <c r="I9" s="272">
        <v>0</v>
      </c>
      <c r="J9" s="272"/>
      <c r="K9" s="272">
        <v>0</v>
      </c>
      <c r="L9" s="272"/>
      <c r="M9" s="272">
        <v>0</v>
      </c>
      <c r="N9" s="272"/>
      <c r="O9" s="272">
        <v>0</v>
      </c>
      <c r="P9" s="272"/>
      <c r="Q9" s="272">
        <v>0</v>
      </c>
      <c r="R9" s="291"/>
      <c r="S9" s="304">
        <f t="shared" ref="S9:S21" si="0">$C$6*SUM(C9:D9)+$E$6*SUM(E9:F9)+$G$6*SUM(G9:H9)+$I$6*SUM(I9:J9)+$K$6*SUM(K9:L9)+$M$6*SUM(M9:N9)+$O$6*SUM(O9:P9)+$Q$6*SUM(Q9:R9)</f>
        <v>0</v>
      </c>
    </row>
    <row r="10" spans="1:19" s="160" customFormat="1">
      <c r="A10" s="121">
        <v>3</v>
      </c>
      <c r="B10" s="178" t="s">
        <v>218</v>
      </c>
      <c r="C10" s="272">
        <v>0</v>
      </c>
      <c r="D10" s="272"/>
      <c r="E10" s="272">
        <v>0</v>
      </c>
      <c r="F10" s="272"/>
      <c r="G10" s="272">
        <v>0</v>
      </c>
      <c r="H10" s="272"/>
      <c r="I10" s="272">
        <v>0</v>
      </c>
      <c r="J10" s="272"/>
      <c r="K10" s="272">
        <v>0</v>
      </c>
      <c r="L10" s="272"/>
      <c r="M10" s="272">
        <v>0</v>
      </c>
      <c r="N10" s="272"/>
      <c r="O10" s="272">
        <v>0</v>
      </c>
      <c r="P10" s="272"/>
      <c r="Q10" s="272">
        <v>0</v>
      </c>
      <c r="R10" s="291"/>
      <c r="S10" s="304">
        <f t="shared" si="0"/>
        <v>0</v>
      </c>
    </row>
    <row r="11" spans="1:19" s="160" customFormat="1">
      <c r="A11" s="121">
        <v>4</v>
      </c>
      <c r="B11" s="178" t="s">
        <v>219</v>
      </c>
      <c r="C11" s="272">
        <v>0</v>
      </c>
      <c r="D11" s="272"/>
      <c r="E11" s="272">
        <v>0</v>
      </c>
      <c r="F11" s="272"/>
      <c r="G11" s="272">
        <v>0</v>
      </c>
      <c r="H11" s="272"/>
      <c r="I11" s="272">
        <v>0</v>
      </c>
      <c r="J11" s="272"/>
      <c r="K11" s="272">
        <v>0</v>
      </c>
      <c r="L11" s="272"/>
      <c r="M11" s="272">
        <v>0</v>
      </c>
      <c r="N11" s="272"/>
      <c r="O11" s="272">
        <v>0</v>
      </c>
      <c r="P11" s="272"/>
      <c r="Q11" s="272">
        <v>0</v>
      </c>
      <c r="R11" s="291"/>
      <c r="S11" s="304">
        <f t="shared" si="0"/>
        <v>0</v>
      </c>
    </row>
    <row r="12" spans="1:19" s="160" customFormat="1">
      <c r="A12" s="121">
        <v>5</v>
      </c>
      <c r="B12" s="178" t="s">
        <v>220</v>
      </c>
      <c r="C12" s="272">
        <v>0</v>
      </c>
      <c r="D12" s="272"/>
      <c r="E12" s="272">
        <v>0</v>
      </c>
      <c r="F12" s="272"/>
      <c r="G12" s="272">
        <v>0</v>
      </c>
      <c r="H12" s="272"/>
      <c r="I12" s="272">
        <v>0</v>
      </c>
      <c r="J12" s="272"/>
      <c r="K12" s="272">
        <v>0</v>
      </c>
      <c r="L12" s="272"/>
      <c r="M12" s="272">
        <v>0</v>
      </c>
      <c r="N12" s="272"/>
      <c r="O12" s="272">
        <v>0</v>
      </c>
      <c r="P12" s="272"/>
      <c r="Q12" s="272">
        <v>0</v>
      </c>
      <c r="R12" s="291"/>
      <c r="S12" s="304">
        <f t="shared" si="0"/>
        <v>0</v>
      </c>
    </row>
    <row r="13" spans="1:19" s="160" customFormat="1">
      <c r="A13" s="121">
        <v>6</v>
      </c>
      <c r="B13" s="178" t="s">
        <v>221</v>
      </c>
      <c r="C13" s="272">
        <v>0</v>
      </c>
      <c r="D13" s="272"/>
      <c r="E13" s="272">
        <v>4230099.87</v>
      </c>
      <c r="F13" s="272"/>
      <c r="G13" s="272">
        <v>0</v>
      </c>
      <c r="H13" s="272"/>
      <c r="I13" s="272">
        <v>0</v>
      </c>
      <c r="J13" s="272"/>
      <c r="K13" s="272">
        <v>0</v>
      </c>
      <c r="L13" s="272"/>
      <c r="M13" s="272">
        <v>1485382.35</v>
      </c>
      <c r="N13" s="272"/>
      <c r="O13" s="272">
        <v>0</v>
      </c>
      <c r="P13" s="272"/>
      <c r="Q13" s="272">
        <v>0</v>
      </c>
      <c r="R13" s="291"/>
      <c r="S13" s="304">
        <f t="shared" si="0"/>
        <v>2331402.324</v>
      </c>
    </row>
    <row r="14" spans="1:19" s="160" customFormat="1">
      <c r="A14" s="121">
        <v>7</v>
      </c>
      <c r="B14" s="178" t="s">
        <v>73</v>
      </c>
      <c r="C14" s="272">
        <v>0</v>
      </c>
      <c r="D14" s="272"/>
      <c r="E14" s="272">
        <v>0</v>
      </c>
      <c r="F14" s="272"/>
      <c r="G14" s="272">
        <v>0</v>
      </c>
      <c r="H14" s="272"/>
      <c r="I14" s="272">
        <v>0</v>
      </c>
      <c r="J14" s="272"/>
      <c r="K14" s="272">
        <v>0</v>
      </c>
      <c r="L14" s="272"/>
      <c r="M14" s="272">
        <v>5708199.21</v>
      </c>
      <c r="N14" s="272">
        <v>159118</v>
      </c>
      <c r="O14" s="272">
        <v>0</v>
      </c>
      <c r="P14" s="272"/>
      <c r="Q14" s="272">
        <v>0</v>
      </c>
      <c r="R14" s="291"/>
      <c r="S14" s="304">
        <f t="shared" si="0"/>
        <v>5867317.21</v>
      </c>
    </row>
    <row r="15" spans="1:19" s="160" customFormat="1">
      <c r="A15" s="121">
        <v>8</v>
      </c>
      <c r="B15" s="178" t="s">
        <v>74</v>
      </c>
      <c r="C15" s="272">
        <v>0</v>
      </c>
      <c r="D15" s="272"/>
      <c r="E15" s="272">
        <v>0</v>
      </c>
      <c r="F15" s="272"/>
      <c r="G15" s="272">
        <v>0</v>
      </c>
      <c r="H15" s="272"/>
      <c r="I15" s="272">
        <v>0</v>
      </c>
      <c r="J15" s="272"/>
      <c r="K15" s="272">
        <v>0</v>
      </c>
      <c r="L15" s="272"/>
      <c r="M15" s="272">
        <v>4640537.4000000004</v>
      </c>
      <c r="N15" s="272"/>
      <c r="O15" s="272">
        <v>0</v>
      </c>
      <c r="P15" s="272"/>
      <c r="Q15" s="272">
        <v>0</v>
      </c>
      <c r="R15" s="291"/>
      <c r="S15" s="304">
        <f t="shared" si="0"/>
        <v>4640537.4000000004</v>
      </c>
    </row>
    <row r="16" spans="1:19" s="160" customFormat="1">
      <c r="A16" s="121">
        <v>9</v>
      </c>
      <c r="B16" s="178" t="s">
        <v>75</v>
      </c>
      <c r="C16" s="272">
        <v>0</v>
      </c>
      <c r="D16" s="272"/>
      <c r="E16" s="272">
        <v>0</v>
      </c>
      <c r="F16" s="272"/>
      <c r="G16" s="272">
        <v>0</v>
      </c>
      <c r="H16" s="272"/>
      <c r="I16" s="272">
        <v>0</v>
      </c>
      <c r="J16" s="272"/>
      <c r="K16" s="272">
        <v>0</v>
      </c>
      <c r="L16" s="272"/>
      <c r="M16" s="272">
        <v>0</v>
      </c>
      <c r="N16" s="272"/>
      <c r="O16" s="272">
        <v>0</v>
      </c>
      <c r="P16" s="272"/>
      <c r="Q16" s="272">
        <v>0</v>
      </c>
      <c r="R16" s="291"/>
      <c r="S16" s="304">
        <f t="shared" si="0"/>
        <v>0</v>
      </c>
    </row>
    <row r="17" spans="1:19" s="160" customFormat="1">
      <c r="A17" s="121">
        <v>10</v>
      </c>
      <c r="B17" s="178" t="s">
        <v>69</v>
      </c>
      <c r="C17" s="272">
        <v>0</v>
      </c>
      <c r="D17" s="272"/>
      <c r="E17" s="272">
        <v>0</v>
      </c>
      <c r="F17" s="272"/>
      <c r="G17" s="272">
        <v>0</v>
      </c>
      <c r="H17" s="272"/>
      <c r="I17" s="272">
        <v>0</v>
      </c>
      <c r="J17" s="272"/>
      <c r="K17" s="272">
        <v>0</v>
      </c>
      <c r="L17" s="272"/>
      <c r="M17" s="272">
        <v>1006552</v>
      </c>
      <c r="N17" s="272"/>
      <c r="O17" s="272">
        <v>0</v>
      </c>
      <c r="P17" s="272"/>
      <c r="Q17" s="272">
        <v>0</v>
      </c>
      <c r="R17" s="291"/>
      <c r="S17" s="304">
        <f t="shared" si="0"/>
        <v>1006552</v>
      </c>
    </row>
    <row r="18" spans="1:19" s="160" customFormat="1">
      <c r="A18" s="121">
        <v>11</v>
      </c>
      <c r="B18" s="178" t="s">
        <v>70</v>
      </c>
      <c r="C18" s="272">
        <v>0</v>
      </c>
      <c r="D18" s="272"/>
      <c r="E18" s="272">
        <v>0</v>
      </c>
      <c r="F18" s="272"/>
      <c r="G18" s="272">
        <v>0</v>
      </c>
      <c r="H18" s="272"/>
      <c r="I18" s="272">
        <v>0</v>
      </c>
      <c r="J18" s="272"/>
      <c r="K18" s="272">
        <v>0</v>
      </c>
      <c r="L18" s="272"/>
      <c r="M18" s="272">
        <v>0</v>
      </c>
      <c r="N18" s="272"/>
      <c r="O18" s="272">
        <v>216204.93</v>
      </c>
      <c r="P18" s="272"/>
      <c r="Q18" s="272">
        <v>0</v>
      </c>
      <c r="R18" s="291"/>
      <c r="S18" s="304">
        <f t="shared" si="0"/>
        <v>324307.39500000002</v>
      </c>
    </row>
    <row r="19" spans="1:19" s="160" customFormat="1">
      <c r="A19" s="121">
        <v>12</v>
      </c>
      <c r="B19" s="178" t="s">
        <v>71</v>
      </c>
      <c r="C19" s="272">
        <v>0</v>
      </c>
      <c r="D19" s="272"/>
      <c r="E19" s="272">
        <v>0</v>
      </c>
      <c r="F19" s="272"/>
      <c r="G19" s="272">
        <v>0</v>
      </c>
      <c r="H19" s="272"/>
      <c r="I19" s="272">
        <v>0</v>
      </c>
      <c r="J19" s="272"/>
      <c r="K19" s="272">
        <v>0</v>
      </c>
      <c r="L19" s="272"/>
      <c r="M19" s="272">
        <v>0</v>
      </c>
      <c r="N19" s="272"/>
      <c r="O19" s="272">
        <v>0</v>
      </c>
      <c r="P19" s="272"/>
      <c r="Q19" s="272">
        <v>0</v>
      </c>
      <c r="R19" s="291"/>
      <c r="S19" s="304">
        <f t="shared" si="0"/>
        <v>0</v>
      </c>
    </row>
    <row r="20" spans="1:19" s="160" customFormat="1">
      <c r="A20" s="121">
        <v>13</v>
      </c>
      <c r="B20" s="178" t="s">
        <v>72</v>
      </c>
      <c r="C20" s="272">
        <v>0</v>
      </c>
      <c r="D20" s="272"/>
      <c r="E20" s="272">
        <v>0</v>
      </c>
      <c r="F20" s="272"/>
      <c r="G20" s="272">
        <v>0</v>
      </c>
      <c r="H20" s="272"/>
      <c r="I20" s="272">
        <v>0</v>
      </c>
      <c r="J20" s="272"/>
      <c r="K20" s="272">
        <v>0</v>
      </c>
      <c r="L20" s="272"/>
      <c r="M20" s="272">
        <v>0</v>
      </c>
      <c r="N20" s="272"/>
      <c r="O20" s="272">
        <v>0</v>
      </c>
      <c r="P20" s="272"/>
      <c r="Q20" s="272">
        <v>0</v>
      </c>
      <c r="R20" s="291"/>
      <c r="S20" s="304">
        <f t="shared" si="0"/>
        <v>0</v>
      </c>
    </row>
    <row r="21" spans="1:19" s="160" customFormat="1">
      <c r="A21" s="121">
        <v>14</v>
      </c>
      <c r="B21" s="178" t="s">
        <v>249</v>
      </c>
      <c r="C21" s="272">
        <v>1371371.33</v>
      </c>
      <c r="D21" s="272"/>
      <c r="E21" s="272">
        <v>68768.78</v>
      </c>
      <c r="F21" s="272"/>
      <c r="G21" s="272">
        <v>0</v>
      </c>
      <c r="H21" s="272"/>
      <c r="I21" s="272">
        <v>0</v>
      </c>
      <c r="J21" s="272"/>
      <c r="K21" s="272">
        <v>0</v>
      </c>
      <c r="L21" s="272"/>
      <c r="M21" s="272">
        <v>23628086.789999995</v>
      </c>
      <c r="N21" s="272"/>
      <c r="O21" s="272">
        <v>0</v>
      </c>
      <c r="P21" s="272"/>
      <c r="Q21" s="272">
        <v>0</v>
      </c>
      <c r="R21" s="291"/>
      <c r="S21" s="304">
        <f t="shared" si="0"/>
        <v>23641840.545999996</v>
      </c>
    </row>
    <row r="22" spans="1:19" ht="14.4" thickBot="1">
      <c r="A22" s="103"/>
      <c r="B22" s="162" t="s">
        <v>68</v>
      </c>
      <c r="C22" s="273">
        <f>SUM(C8:C21)</f>
        <v>38321396.100000009</v>
      </c>
      <c r="D22" s="273">
        <f t="shared" ref="D22:S22" si="1">SUM(D8:D21)</f>
        <v>0</v>
      </c>
      <c r="E22" s="273">
        <f t="shared" si="1"/>
        <v>4298868.6500000004</v>
      </c>
      <c r="F22" s="273">
        <f t="shared" si="1"/>
        <v>0</v>
      </c>
      <c r="G22" s="273">
        <f t="shared" si="1"/>
        <v>0</v>
      </c>
      <c r="H22" s="273">
        <f t="shared" si="1"/>
        <v>0</v>
      </c>
      <c r="I22" s="273">
        <f t="shared" si="1"/>
        <v>0</v>
      </c>
      <c r="J22" s="273">
        <f t="shared" si="1"/>
        <v>0</v>
      </c>
      <c r="K22" s="273">
        <f t="shared" si="1"/>
        <v>0</v>
      </c>
      <c r="L22" s="273">
        <f t="shared" si="1"/>
        <v>0</v>
      </c>
      <c r="M22" s="273">
        <f t="shared" si="1"/>
        <v>38862503.579999998</v>
      </c>
      <c r="N22" s="273">
        <f t="shared" si="1"/>
        <v>159118</v>
      </c>
      <c r="O22" s="273">
        <f t="shared" si="1"/>
        <v>216204.93</v>
      </c>
      <c r="P22" s="273">
        <f t="shared" si="1"/>
        <v>0</v>
      </c>
      <c r="Q22" s="273">
        <f t="shared" si="1"/>
        <v>0</v>
      </c>
      <c r="R22" s="273">
        <f t="shared" si="1"/>
        <v>0</v>
      </c>
      <c r="S22" s="606">
        <f t="shared" si="1"/>
        <v>40205702.704999998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topLeftCell="A13" workbookViewId="0">
      <selection activeCell="B6" sqref="B6"/>
    </sheetView>
  </sheetViews>
  <sheetFormatPr defaultColWidth="9.21875" defaultRowHeight="13.8"/>
  <cols>
    <col min="1" max="1" width="10.5546875" style="2" bestFit="1" customWidth="1"/>
    <col min="2" max="2" width="74.5546875" style="2" customWidth="1"/>
    <col min="3" max="3" width="19" style="2" customWidth="1"/>
    <col min="4" max="4" width="19.5546875" style="2" customWidth="1"/>
    <col min="5" max="5" width="31.21875" style="2" customWidth="1"/>
    <col min="6" max="6" width="29.21875" style="2" customWidth="1"/>
    <col min="7" max="7" width="28.5546875" style="2" customWidth="1"/>
    <col min="8" max="8" width="26.44140625" style="2" customWidth="1"/>
    <col min="9" max="9" width="23.77734375" style="2" customWidth="1"/>
    <col min="10" max="10" width="21.5546875" style="2" customWidth="1"/>
    <col min="11" max="11" width="15.77734375" style="2" customWidth="1"/>
    <col min="12" max="12" width="13.21875" style="2" customWidth="1"/>
    <col min="13" max="13" width="20.77734375" style="2" customWidth="1"/>
    <col min="14" max="14" width="19.21875" style="2" customWidth="1"/>
    <col min="15" max="15" width="18.44140625" style="2" customWidth="1"/>
    <col min="16" max="16" width="19" style="2" customWidth="1"/>
    <col min="17" max="17" width="20.21875" style="2" customWidth="1"/>
    <col min="18" max="18" width="18" style="2" customWidth="1"/>
    <col min="19" max="19" width="36" style="2" customWidth="1"/>
    <col min="20" max="20" width="19.44140625" style="2" customWidth="1"/>
    <col min="21" max="21" width="19.21875" style="2" customWidth="1"/>
    <col min="22" max="22" width="20" style="2" customWidth="1"/>
    <col min="23" max="16384" width="9.21875" style="13"/>
  </cols>
  <sheetData>
    <row r="1" spans="1:22">
      <c r="A1" s="2" t="s">
        <v>188</v>
      </c>
      <c r="B1" s="331" t="str">
        <f>Info!C2</f>
        <v>სს სილქ როუდ ბანკი</v>
      </c>
    </row>
    <row r="2" spans="1:22">
      <c r="A2" s="2" t="s">
        <v>189</v>
      </c>
      <c r="B2" s="472">
        <f>'1. key ratios'!B2</f>
        <v>44286</v>
      </c>
    </row>
    <row r="4" spans="1:22" ht="28.2" thickBot="1">
      <c r="A4" s="2" t="s">
        <v>416</v>
      </c>
      <c r="B4" s="300" t="s">
        <v>459</v>
      </c>
      <c r="V4" s="205" t="s">
        <v>93</v>
      </c>
    </row>
    <row r="5" spans="1:22">
      <c r="A5" s="101"/>
      <c r="B5" s="102"/>
      <c r="C5" s="513" t="s">
        <v>198</v>
      </c>
      <c r="D5" s="514"/>
      <c r="E5" s="514"/>
      <c r="F5" s="514"/>
      <c r="G5" s="514"/>
      <c r="H5" s="514"/>
      <c r="I5" s="514"/>
      <c r="J5" s="514"/>
      <c r="K5" s="514"/>
      <c r="L5" s="515"/>
      <c r="M5" s="513" t="s">
        <v>199</v>
      </c>
      <c r="N5" s="514"/>
      <c r="O5" s="514"/>
      <c r="P5" s="514"/>
      <c r="Q5" s="514"/>
      <c r="R5" s="514"/>
      <c r="S5" s="515"/>
      <c r="T5" s="518" t="s">
        <v>457</v>
      </c>
      <c r="U5" s="518" t="s">
        <v>456</v>
      </c>
      <c r="V5" s="516" t="s">
        <v>200</v>
      </c>
    </row>
    <row r="6" spans="1:22" s="69" customFormat="1" ht="138">
      <c r="A6" s="119"/>
      <c r="B6" s="180"/>
      <c r="C6" s="99" t="s">
        <v>201</v>
      </c>
      <c r="D6" s="98" t="s">
        <v>202</v>
      </c>
      <c r="E6" s="95" t="s">
        <v>203</v>
      </c>
      <c r="F6" s="301" t="s">
        <v>451</v>
      </c>
      <c r="G6" s="98" t="s">
        <v>204</v>
      </c>
      <c r="H6" s="98" t="s">
        <v>205</v>
      </c>
      <c r="I6" s="98" t="s">
        <v>206</v>
      </c>
      <c r="J6" s="98" t="s">
        <v>248</v>
      </c>
      <c r="K6" s="98" t="s">
        <v>207</v>
      </c>
      <c r="L6" s="100" t="s">
        <v>208</v>
      </c>
      <c r="M6" s="99" t="s">
        <v>209</v>
      </c>
      <c r="N6" s="98" t="s">
        <v>210</v>
      </c>
      <c r="O6" s="98" t="s">
        <v>211</v>
      </c>
      <c r="P6" s="98" t="s">
        <v>212</v>
      </c>
      <c r="Q6" s="98" t="s">
        <v>213</v>
      </c>
      <c r="R6" s="98" t="s">
        <v>214</v>
      </c>
      <c r="S6" s="100" t="s">
        <v>215</v>
      </c>
      <c r="T6" s="519"/>
      <c r="U6" s="519"/>
      <c r="V6" s="517"/>
    </row>
    <row r="7" spans="1:22" s="160" customFormat="1">
      <c r="A7" s="161">
        <v>1</v>
      </c>
      <c r="B7" s="159" t="s">
        <v>216</v>
      </c>
      <c r="C7" s="274"/>
      <c r="D7" s="272"/>
      <c r="E7" s="272"/>
      <c r="F7" s="272"/>
      <c r="G7" s="272"/>
      <c r="H7" s="272"/>
      <c r="I7" s="272"/>
      <c r="J7" s="272"/>
      <c r="K7" s="272"/>
      <c r="L7" s="275"/>
      <c r="M7" s="274"/>
      <c r="N7" s="272"/>
      <c r="O7" s="272"/>
      <c r="P7" s="272"/>
      <c r="Q7" s="272"/>
      <c r="R7" s="272"/>
      <c r="S7" s="275"/>
      <c r="T7" s="295"/>
      <c r="U7" s="294"/>
      <c r="V7" s="276">
        <f>SUM(C7:S7)</f>
        <v>0</v>
      </c>
    </row>
    <row r="8" spans="1:22" s="160" customFormat="1">
      <c r="A8" s="161">
        <v>2</v>
      </c>
      <c r="B8" s="159" t="s">
        <v>217</v>
      </c>
      <c r="C8" s="274"/>
      <c r="D8" s="272"/>
      <c r="E8" s="272"/>
      <c r="F8" s="272"/>
      <c r="G8" s="272"/>
      <c r="H8" s="272"/>
      <c r="I8" s="272"/>
      <c r="J8" s="272"/>
      <c r="K8" s="272"/>
      <c r="L8" s="275"/>
      <c r="M8" s="274"/>
      <c r="N8" s="272"/>
      <c r="O8" s="272"/>
      <c r="P8" s="272"/>
      <c r="Q8" s="272"/>
      <c r="R8" s="272"/>
      <c r="S8" s="275"/>
      <c r="T8" s="294"/>
      <c r="U8" s="294"/>
      <c r="V8" s="276">
        <f t="shared" ref="V8:V20" si="0">SUM(C8:S8)</f>
        <v>0</v>
      </c>
    </row>
    <row r="9" spans="1:22" s="160" customFormat="1">
      <c r="A9" s="161">
        <v>3</v>
      </c>
      <c r="B9" s="159" t="s">
        <v>218</v>
      </c>
      <c r="C9" s="274"/>
      <c r="D9" s="272"/>
      <c r="E9" s="272"/>
      <c r="F9" s="272"/>
      <c r="G9" s="272"/>
      <c r="H9" s="272"/>
      <c r="I9" s="272"/>
      <c r="J9" s="272"/>
      <c r="K9" s="272"/>
      <c r="L9" s="275"/>
      <c r="M9" s="274"/>
      <c r="N9" s="272"/>
      <c r="O9" s="272"/>
      <c r="P9" s="272"/>
      <c r="Q9" s="272"/>
      <c r="R9" s="272"/>
      <c r="S9" s="275"/>
      <c r="T9" s="294"/>
      <c r="U9" s="294"/>
      <c r="V9" s="276">
        <f>SUM(C9:S9)</f>
        <v>0</v>
      </c>
    </row>
    <row r="10" spans="1:22" s="160" customFormat="1">
      <c r="A10" s="161">
        <v>4</v>
      </c>
      <c r="B10" s="159" t="s">
        <v>219</v>
      </c>
      <c r="C10" s="274"/>
      <c r="D10" s="272"/>
      <c r="E10" s="272"/>
      <c r="F10" s="272"/>
      <c r="G10" s="272"/>
      <c r="H10" s="272"/>
      <c r="I10" s="272"/>
      <c r="J10" s="272"/>
      <c r="K10" s="272"/>
      <c r="L10" s="275"/>
      <c r="M10" s="274"/>
      <c r="N10" s="272"/>
      <c r="O10" s="272"/>
      <c r="P10" s="272"/>
      <c r="Q10" s="272"/>
      <c r="R10" s="272"/>
      <c r="S10" s="275"/>
      <c r="T10" s="294"/>
      <c r="U10" s="294"/>
      <c r="V10" s="276">
        <f t="shared" si="0"/>
        <v>0</v>
      </c>
    </row>
    <row r="11" spans="1:22" s="160" customFormat="1">
      <c r="A11" s="161">
        <v>5</v>
      </c>
      <c r="B11" s="159" t="s">
        <v>220</v>
      </c>
      <c r="C11" s="274"/>
      <c r="D11" s="272"/>
      <c r="E11" s="272"/>
      <c r="F11" s="272"/>
      <c r="G11" s="272"/>
      <c r="H11" s="272"/>
      <c r="I11" s="272"/>
      <c r="J11" s="272"/>
      <c r="K11" s="272"/>
      <c r="L11" s="275"/>
      <c r="M11" s="274"/>
      <c r="N11" s="272"/>
      <c r="O11" s="272"/>
      <c r="P11" s="272"/>
      <c r="Q11" s="272"/>
      <c r="R11" s="272"/>
      <c r="S11" s="275"/>
      <c r="T11" s="294"/>
      <c r="U11" s="294"/>
      <c r="V11" s="276">
        <f t="shared" si="0"/>
        <v>0</v>
      </c>
    </row>
    <row r="12" spans="1:22" s="160" customFormat="1">
      <c r="A12" s="161">
        <v>6</v>
      </c>
      <c r="B12" s="159" t="s">
        <v>221</v>
      </c>
      <c r="C12" s="274"/>
      <c r="D12" s="272"/>
      <c r="E12" s="272"/>
      <c r="F12" s="272"/>
      <c r="G12" s="272"/>
      <c r="H12" s="272"/>
      <c r="I12" s="272"/>
      <c r="J12" s="272"/>
      <c r="K12" s="272"/>
      <c r="L12" s="275"/>
      <c r="M12" s="274"/>
      <c r="N12" s="272"/>
      <c r="O12" s="272"/>
      <c r="P12" s="272"/>
      <c r="Q12" s="272"/>
      <c r="R12" s="272"/>
      <c r="S12" s="275"/>
      <c r="T12" s="294"/>
      <c r="U12" s="294"/>
      <c r="V12" s="276">
        <f t="shared" si="0"/>
        <v>0</v>
      </c>
    </row>
    <row r="13" spans="1:22" s="160" customFormat="1">
      <c r="A13" s="161">
        <v>7</v>
      </c>
      <c r="B13" s="159" t="s">
        <v>73</v>
      </c>
      <c r="C13" s="274"/>
      <c r="D13" s="272"/>
      <c r="E13" s="272"/>
      <c r="F13" s="272"/>
      <c r="G13" s="272"/>
      <c r="H13" s="272"/>
      <c r="I13" s="272"/>
      <c r="J13" s="272"/>
      <c r="K13" s="272"/>
      <c r="L13" s="275"/>
      <c r="M13" s="274"/>
      <c r="N13" s="272"/>
      <c r="O13" s="272"/>
      <c r="P13" s="272"/>
      <c r="Q13" s="272"/>
      <c r="R13" s="272"/>
      <c r="S13" s="275"/>
      <c r="T13" s="294"/>
      <c r="U13" s="294"/>
      <c r="V13" s="276">
        <f t="shared" si="0"/>
        <v>0</v>
      </c>
    </row>
    <row r="14" spans="1:22" s="160" customFormat="1">
      <c r="A14" s="161">
        <v>8</v>
      </c>
      <c r="B14" s="159" t="s">
        <v>74</v>
      </c>
      <c r="C14" s="274"/>
      <c r="D14" s="272"/>
      <c r="E14" s="272"/>
      <c r="F14" s="272"/>
      <c r="G14" s="272"/>
      <c r="H14" s="272"/>
      <c r="I14" s="272"/>
      <c r="J14" s="272"/>
      <c r="K14" s="272"/>
      <c r="L14" s="275"/>
      <c r="M14" s="274"/>
      <c r="N14" s="272"/>
      <c r="O14" s="272"/>
      <c r="P14" s="272"/>
      <c r="Q14" s="272"/>
      <c r="R14" s="272"/>
      <c r="S14" s="275"/>
      <c r="T14" s="294"/>
      <c r="U14" s="294"/>
      <c r="V14" s="276">
        <f t="shared" si="0"/>
        <v>0</v>
      </c>
    </row>
    <row r="15" spans="1:22" s="160" customFormat="1">
      <c r="A15" s="161">
        <v>9</v>
      </c>
      <c r="B15" s="159" t="s">
        <v>75</v>
      </c>
      <c r="C15" s="274"/>
      <c r="D15" s="272"/>
      <c r="E15" s="272"/>
      <c r="F15" s="272"/>
      <c r="G15" s="272"/>
      <c r="H15" s="272"/>
      <c r="I15" s="272"/>
      <c r="J15" s="272"/>
      <c r="K15" s="272"/>
      <c r="L15" s="275"/>
      <c r="M15" s="274"/>
      <c r="N15" s="272"/>
      <c r="O15" s="272"/>
      <c r="P15" s="272"/>
      <c r="Q15" s="272"/>
      <c r="R15" s="272"/>
      <c r="S15" s="275"/>
      <c r="T15" s="294"/>
      <c r="U15" s="294"/>
      <c r="V15" s="276">
        <f t="shared" si="0"/>
        <v>0</v>
      </c>
    </row>
    <row r="16" spans="1:22" s="160" customFormat="1">
      <c r="A16" s="161">
        <v>10</v>
      </c>
      <c r="B16" s="159" t="s">
        <v>69</v>
      </c>
      <c r="C16" s="274"/>
      <c r="D16" s="272"/>
      <c r="E16" s="272"/>
      <c r="F16" s="272"/>
      <c r="G16" s="272"/>
      <c r="H16" s="272"/>
      <c r="I16" s="272"/>
      <c r="J16" s="272"/>
      <c r="K16" s="272"/>
      <c r="L16" s="275"/>
      <c r="M16" s="274"/>
      <c r="N16" s="272"/>
      <c r="O16" s="272"/>
      <c r="P16" s="272"/>
      <c r="Q16" s="272"/>
      <c r="R16" s="272"/>
      <c r="S16" s="275"/>
      <c r="T16" s="294"/>
      <c r="U16" s="294"/>
      <c r="V16" s="276">
        <f t="shared" si="0"/>
        <v>0</v>
      </c>
    </row>
    <row r="17" spans="1:22" s="160" customFormat="1">
      <c r="A17" s="161">
        <v>11</v>
      </c>
      <c r="B17" s="159" t="s">
        <v>70</v>
      </c>
      <c r="C17" s="274"/>
      <c r="D17" s="272"/>
      <c r="E17" s="272"/>
      <c r="F17" s="272"/>
      <c r="G17" s="272"/>
      <c r="H17" s="272"/>
      <c r="I17" s="272"/>
      <c r="J17" s="272"/>
      <c r="K17" s="272"/>
      <c r="L17" s="275"/>
      <c r="M17" s="274"/>
      <c r="N17" s="272"/>
      <c r="O17" s="272"/>
      <c r="P17" s="272"/>
      <c r="Q17" s="272"/>
      <c r="R17" s="272"/>
      <c r="S17" s="275"/>
      <c r="T17" s="294"/>
      <c r="U17" s="294"/>
      <c r="V17" s="276">
        <f t="shared" si="0"/>
        <v>0</v>
      </c>
    </row>
    <row r="18" spans="1:22" s="160" customFormat="1">
      <c r="A18" s="161">
        <v>12</v>
      </c>
      <c r="B18" s="159" t="s">
        <v>71</v>
      </c>
      <c r="C18" s="274"/>
      <c r="D18" s="272"/>
      <c r="E18" s="272"/>
      <c r="F18" s="272"/>
      <c r="G18" s="272"/>
      <c r="H18" s="272"/>
      <c r="I18" s="272"/>
      <c r="J18" s="272"/>
      <c r="K18" s="272"/>
      <c r="L18" s="275"/>
      <c r="M18" s="274"/>
      <c r="N18" s="272"/>
      <c r="O18" s="272"/>
      <c r="P18" s="272"/>
      <c r="Q18" s="272"/>
      <c r="R18" s="272"/>
      <c r="S18" s="275"/>
      <c r="T18" s="294"/>
      <c r="U18" s="294"/>
      <c r="V18" s="276">
        <f t="shared" si="0"/>
        <v>0</v>
      </c>
    </row>
    <row r="19" spans="1:22" s="160" customFormat="1">
      <c r="A19" s="161">
        <v>13</v>
      </c>
      <c r="B19" s="159" t="s">
        <v>72</v>
      </c>
      <c r="C19" s="274"/>
      <c r="D19" s="272"/>
      <c r="E19" s="272"/>
      <c r="F19" s="272"/>
      <c r="G19" s="272"/>
      <c r="H19" s="272"/>
      <c r="I19" s="272"/>
      <c r="J19" s="272"/>
      <c r="K19" s="272"/>
      <c r="L19" s="275"/>
      <c r="M19" s="274"/>
      <c r="N19" s="272"/>
      <c r="O19" s="272"/>
      <c r="P19" s="272"/>
      <c r="Q19" s="272"/>
      <c r="R19" s="272"/>
      <c r="S19" s="275"/>
      <c r="T19" s="294"/>
      <c r="U19" s="294"/>
      <c r="V19" s="276">
        <f t="shared" si="0"/>
        <v>0</v>
      </c>
    </row>
    <row r="20" spans="1:22" s="160" customFormat="1">
      <c r="A20" s="161">
        <v>14</v>
      </c>
      <c r="B20" s="159" t="s">
        <v>249</v>
      </c>
      <c r="C20" s="274"/>
      <c r="D20" s="272"/>
      <c r="E20" s="272"/>
      <c r="F20" s="272"/>
      <c r="G20" s="272"/>
      <c r="H20" s="272"/>
      <c r="I20" s="272"/>
      <c r="J20" s="272"/>
      <c r="K20" s="272"/>
      <c r="L20" s="275"/>
      <c r="M20" s="274"/>
      <c r="N20" s="272"/>
      <c r="O20" s="272"/>
      <c r="P20" s="272"/>
      <c r="Q20" s="272"/>
      <c r="R20" s="272"/>
      <c r="S20" s="275"/>
      <c r="T20" s="294"/>
      <c r="U20" s="294"/>
      <c r="V20" s="276">
        <f t="shared" si="0"/>
        <v>0</v>
      </c>
    </row>
    <row r="21" spans="1:22" ht="14.4" thickBot="1">
      <c r="A21" s="103"/>
      <c r="B21" s="104" t="s">
        <v>68</v>
      </c>
      <c r="C21" s="277">
        <f>SUM(C7:C20)</f>
        <v>0</v>
      </c>
      <c r="D21" s="273">
        <f t="shared" ref="D21:V21" si="1">SUM(D7:D20)</f>
        <v>0</v>
      </c>
      <c r="E21" s="273">
        <f t="shared" si="1"/>
        <v>0</v>
      </c>
      <c r="F21" s="273">
        <f t="shared" si="1"/>
        <v>0</v>
      </c>
      <c r="G21" s="273">
        <f t="shared" si="1"/>
        <v>0</v>
      </c>
      <c r="H21" s="273">
        <f t="shared" si="1"/>
        <v>0</v>
      </c>
      <c r="I21" s="273">
        <f t="shared" si="1"/>
        <v>0</v>
      </c>
      <c r="J21" s="273">
        <f t="shared" si="1"/>
        <v>0</v>
      </c>
      <c r="K21" s="273">
        <f t="shared" si="1"/>
        <v>0</v>
      </c>
      <c r="L21" s="278">
        <f t="shared" si="1"/>
        <v>0</v>
      </c>
      <c r="M21" s="277">
        <f t="shared" si="1"/>
        <v>0</v>
      </c>
      <c r="N21" s="273">
        <f t="shared" si="1"/>
        <v>0</v>
      </c>
      <c r="O21" s="273">
        <f t="shared" si="1"/>
        <v>0</v>
      </c>
      <c r="P21" s="273">
        <f t="shared" si="1"/>
        <v>0</v>
      </c>
      <c r="Q21" s="273">
        <f t="shared" si="1"/>
        <v>0</v>
      </c>
      <c r="R21" s="273">
        <f t="shared" si="1"/>
        <v>0</v>
      </c>
      <c r="S21" s="278">
        <f t="shared" si="1"/>
        <v>0</v>
      </c>
      <c r="T21" s="278">
        <f>SUM(T7:T20)</f>
        <v>0</v>
      </c>
      <c r="U21" s="278">
        <f t="shared" si="1"/>
        <v>0</v>
      </c>
      <c r="V21" s="279">
        <f t="shared" si="1"/>
        <v>0</v>
      </c>
    </row>
    <row r="24" spans="1:22">
      <c r="A24" s="19"/>
      <c r="B24" s="19"/>
      <c r="C24" s="73"/>
      <c r="D24" s="73"/>
      <c r="E24" s="73"/>
    </row>
    <row r="25" spans="1:22">
      <c r="A25" s="96"/>
      <c r="B25" s="96"/>
      <c r="C25" s="19"/>
      <c r="D25" s="73"/>
      <c r="E25" s="73"/>
    </row>
    <row r="26" spans="1:22">
      <c r="A26" s="96"/>
      <c r="B26" s="97"/>
      <c r="C26" s="19"/>
      <c r="D26" s="73"/>
      <c r="E26" s="73"/>
    </row>
    <row r="27" spans="1:22">
      <c r="A27" s="96"/>
      <c r="B27" s="96"/>
      <c r="C27" s="19"/>
      <c r="D27" s="73"/>
      <c r="E27" s="73"/>
    </row>
    <row r="28" spans="1:22">
      <c r="A28" s="96"/>
      <c r="B28" s="97"/>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8" activePane="bottomRight" state="frozen"/>
      <selection activeCell="C8" sqref="C8:G48"/>
      <selection pane="topRight" activeCell="C8" sqref="C8:G48"/>
      <selection pane="bottomLeft" activeCell="C8" sqref="C8:G48"/>
      <selection pane="bottomRight" activeCell="H22" sqref="C8:H22"/>
    </sheetView>
  </sheetViews>
  <sheetFormatPr defaultColWidth="9.21875" defaultRowHeight="13.8"/>
  <cols>
    <col min="1" max="1" width="10.5546875" style="2" bestFit="1" customWidth="1"/>
    <col min="2" max="2" width="101.77734375" style="2" customWidth="1"/>
    <col min="3" max="3" width="13.77734375" style="2" customWidth="1"/>
    <col min="4" max="4" width="14.77734375" style="2" bestFit="1" customWidth="1"/>
    <col min="5" max="5" width="17.77734375" style="2" customWidth="1"/>
    <col min="6" max="6" width="15.77734375" style="2" customWidth="1"/>
    <col min="7" max="7" width="17.44140625" style="2" customWidth="1"/>
    <col min="8" max="8" width="15.21875" style="2" customWidth="1"/>
    <col min="9" max="16384" width="9.21875" style="13"/>
  </cols>
  <sheetData>
    <row r="1" spans="1:9">
      <c r="A1" s="2" t="s">
        <v>188</v>
      </c>
      <c r="B1" s="331" t="str">
        <f>Info!C2</f>
        <v>სს სილქ როუდ ბანკი</v>
      </c>
    </row>
    <row r="2" spans="1:9">
      <c r="A2" s="2" t="s">
        <v>189</v>
      </c>
      <c r="B2" s="472">
        <f>'1. key ratios'!B2</f>
        <v>44286</v>
      </c>
    </row>
    <row r="4" spans="1:9" ht="14.4" thickBot="1">
      <c r="A4" s="2" t="s">
        <v>417</v>
      </c>
      <c r="B4" s="297" t="s">
        <v>460</v>
      </c>
    </row>
    <row r="5" spans="1:9">
      <c r="A5" s="101"/>
      <c r="B5" s="157"/>
      <c r="C5" s="163" t="s">
        <v>0</v>
      </c>
      <c r="D5" s="163" t="s">
        <v>1</v>
      </c>
      <c r="E5" s="163" t="s">
        <v>2</v>
      </c>
      <c r="F5" s="163" t="s">
        <v>3</v>
      </c>
      <c r="G5" s="292" t="s">
        <v>4</v>
      </c>
      <c r="H5" s="164" t="s">
        <v>5</v>
      </c>
      <c r="I5" s="25"/>
    </row>
    <row r="6" spans="1:9" ht="15" customHeight="1">
      <c r="A6" s="156"/>
      <c r="B6" s="23"/>
      <c r="C6" s="520" t="s">
        <v>452</v>
      </c>
      <c r="D6" s="524" t="s">
        <v>473</v>
      </c>
      <c r="E6" s="525"/>
      <c r="F6" s="520" t="s">
        <v>479</v>
      </c>
      <c r="G6" s="520" t="s">
        <v>480</v>
      </c>
      <c r="H6" s="522" t="s">
        <v>454</v>
      </c>
      <c r="I6" s="25"/>
    </row>
    <row r="7" spans="1:9" ht="69">
      <c r="A7" s="156"/>
      <c r="B7" s="23"/>
      <c r="C7" s="521"/>
      <c r="D7" s="296" t="s">
        <v>455</v>
      </c>
      <c r="E7" s="296" t="s">
        <v>453</v>
      </c>
      <c r="F7" s="521"/>
      <c r="G7" s="521"/>
      <c r="H7" s="523"/>
      <c r="I7" s="25"/>
    </row>
    <row r="8" spans="1:9">
      <c r="A8" s="92">
        <v>1</v>
      </c>
      <c r="B8" s="75" t="s">
        <v>216</v>
      </c>
      <c r="C8" s="280">
        <v>39343770.600000009</v>
      </c>
      <c r="D8" s="281"/>
      <c r="E8" s="280"/>
      <c r="F8" s="280">
        <v>2393745.83</v>
      </c>
      <c r="G8" s="293">
        <v>2393745.83</v>
      </c>
      <c r="H8" s="302">
        <f>G8/(C8+E8)</f>
        <v>6.0841800201020882E-2</v>
      </c>
    </row>
    <row r="9" spans="1:9" ht="15" customHeight="1">
      <c r="A9" s="92">
        <v>2</v>
      </c>
      <c r="B9" s="75" t="s">
        <v>217</v>
      </c>
      <c r="C9" s="280">
        <v>0</v>
      </c>
      <c r="D9" s="281"/>
      <c r="E9" s="280"/>
      <c r="F9" s="280">
        <v>0</v>
      </c>
      <c r="G9" s="293">
        <v>0</v>
      </c>
      <c r="H9" s="302" t="e">
        <f t="shared" ref="H9:H21" si="0">G9/(C9+E9)</f>
        <v>#DIV/0!</v>
      </c>
    </row>
    <row r="10" spans="1:9">
      <c r="A10" s="92">
        <v>3</v>
      </c>
      <c r="B10" s="75" t="s">
        <v>218</v>
      </c>
      <c r="C10" s="280">
        <v>0</v>
      </c>
      <c r="D10" s="281"/>
      <c r="E10" s="280"/>
      <c r="F10" s="280">
        <v>0</v>
      </c>
      <c r="G10" s="293">
        <v>0</v>
      </c>
      <c r="H10" s="302" t="e">
        <f t="shared" si="0"/>
        <v>#DIV/0!</v>
      </c>
    </row>
    <row r="11" spans="1:9">
      <c r="A11" s="92">
        <v>4</v>
      </c>
      <c r="B11" s="75" t="s">
        <v>219</v>
      </c>
      <c r="C11" s="280">
        <v>0</v>
      </c>
      <c r="D11" s="281"/>
      <c r="E11" s="280"/>
      <c r="F11" s="280">
        <v>0</v>
      </c>
      <c r="G11" s="293">
        <v>0</v>
      </c>
      <c r="H11" s="302" t="e">
        <f t="shared" si="0"/>
        <v>#DIV/0!</v>
      </c>
    </row>
    <row r="12" spans="1:9">
      <c r="A12" s="92">
        <v>5</v>
      </c>
      <c r="B12" s="75" t="s">
        <v>220</v>
      </c>
      <c r="C12" s="280">
        <v>0</v>
      </c>
      <c r="D12" s="281"/>
      <c r="E12" s="280"/>
      <c r="F12" s="280">
        <v>0</v>
      </c>
      <c r="G12" s="293">
        <v>0</v>
      </c>
      <c r="H12" s="302" t="e">
        <f t="shared" si="0"/>
        <v>#DIV/0!</v>
      </c>
    </row>
    <row r="13" spans="1:9">
      <c r="A13" s="92">
        <v>6</v>
      </c>
      <c r="B13" s="75" t="s">
        <v>221</v>
      </c>
      <c r="C13" s="280">
        <v>5715482.2200000007</v>
      </c>
      <c r="D13" s="281"/>
      <c r="E13" s="280"/>
      <c r="F13" s="280">
        <v>2331402.324</v>
      </c>
      <c r="G13" s="293">
        <v>2331402.324</v>
      </c>
      <c r="H13" s="302">
        <f t="shared" si="0"/>
        <v>0.40790999503800396</v>
      </c>
    </row>
    <row r="14" spans="1:9">
      <c r="A14" s="92">
        <v>7</v>
      </c>
      <c r="B14" s="75" t="s">
        <v>73</v>
      </c>
      <c r="C14" s="280">
        <v>5708199.21</v>
      </c>
      <c r="D14" s="281">
        <v>252893.12</v>
      </c>
      <c r="E14" s="280">
        <v>159118</v>
      </c>
      <c r="F14" s="281">
        <v>5867317.21</v>
      </c>
      <c r="G14" s="347">
        <v>5867317.21</v>
      </c>
      <c r="H14" s="302">
        <f>G14/(C14+E14)</f>
        <v>1</v>
      </c>
    </row>
    <row r="15" spans="1:9">
      <c r="A15" s="92">
        <v>8</v>
      </c>
      <c r="B15" s="75" t="s">
        <v>74</v>
      </c>
      <c r="C15" s="280">
        <v>4640537.4000000004</v>
      </c>
      <c r="D15" s="281"/>
      <c r="E15" s="280"/>
      <c r="F15" s="281">
        <v>4640537.4000000004</v>
      </c>
      <c r="G15" s="347">
        <v>4640537.4000000004</v>
      </c>
      <c r="H15" s="302">
        <f t="shared" si="0"/>
        <v>1</v>
      </c>
    </row>
    <row r="16" spans="1:9">
      <c r="A16" s="92">
        <v>9</v>
      </c>
      <c r="B16" s="75" t="s">
        <v>75</v>
      </c>
      <c r="C16" s="280">
        <v>0</v>
      </c>
      <c r="D16" s="281"/>
      <c r="E16" s="280"/>
      <c r="F16" s="281">
        <v>0</v>
      </c>
      <c r="G16" s="347">
        <v>0</v>
      </c>
      <c r="H16" s="302" t="e">
        <f t="shared" si="0"/>
        <v>#DIV/0!</v>
      </c>
    </row>
    <row r="17" spans="1:8">
      <c r="A17" s="92">
        <v>10</v>
      </c>
      <c r="B17" s="75" t="s">
        <v>69</v>
      </c>
      <c r="C17" s="280">
        <v>1006552</v>
      </c>
      <c r="D17" s="281"/>
      <c r="E17" s="280"/>
      <c r="F17" s="281">
        <v>1006552</v>
      </c>
      <c r="G17" s="347">
        <v>1006552</v>
      </c>
      <c r="H17" s="302">
        <f t="shared" si="0"/>
        <v>1</v>
      </c>
    </row>
    <row r="18" spans="1:8">
      <c r="A18" s="92">
        <v>11</v>
      </c>
      <c r="B18" s="75" t="s">
        <v>70</v>
      </c>
      <c r="C18" s="280">
        <v>216204.93</v>
      </c>
      <c r="D18" s="281"/>
      <c r="E18" s="280"/>
      <c r="F18" s="281">
        <v>324307.39500000002</v>
      </c>
      <c r="G18" s="347">
        <v>324307.39500000002</v>
      </c>
      <c r="H18" s="302">
        <f t="shared" si="0"/>
        <v>1.5000000000000002</v>
      </c>
    </row>
    <row r="19" spans="1:8">
      <c r="A19" s="92">
        <v>12</v>
      </c>
      <c r="B19" s="75" t="s">
        <v>71</v>
      </c>
      <c r="C19" s="280">
        <v>0</v>
      </c>
      <c r="D19" s="281"/>
      <c r="E19" s="280"/>
      <c r="F19" s="281">
        <v>0</v>
      </c>
      <c r="G19" s="347">
        <v>0</v>
      </c>
      <c r="H19" s="302" t="e">
        <f t="shared" si="0"/>
        <v>#DIV/0!</v>
      </c>
    </row>
    <row r="20" spans="1:8">
      <c r="A20" s="92">
        <v>13</v>
      </c>
      <c r="B20" s="75" t="s">
        <v>72</v>
      </c>
      <c r="C20" s="280">
        <v>0</v>
      </c>
      <c r="D20" s="281"/>
      <c r="E20" s="280"/>
      <c r="F20" s="281">
        <v>0</v>
      </c>
      <c r="G20" s="347">
        <v>0</v>
      </c>
      <c r="H20" s="302" t="e">
        <f t="shared" si="0"/>
        <v>#DIV/0!</v>
      </c>
    </row>
    <row r="21" spans="1:8">
      <c r="A21" s="92">
        <v>14</v>
      </c>
      <c r="B21" s="75" t="s">
        <v>249</v>
      </c>
      <c r="C21" s="280">
        <v>25068226.899999995</v>
      </c>
      <c r="D21" s="281"/>
      <c r="E21" s="280"/>
      <c r="F21" s="281">
        <v>23641840.545999996</v>
      </c>
      <c r="G21" s="347">
        <v>23641840.545999996</v>
      </c>
      <c r="H21" s="302">
        <f t="shared" si="0"/>
        <v>0.94309983072636072</v>
      </c>
    </row>
    <row r="22" spans="1:8" ht="14.4" thickBot="1">
      <c r="A22" s="158"/>
      <c r="B22" s="165" t="s">
        <v>68</v>
      </c>
      <c r="C22" s="273">
        <f>SUM(C8:C21)</f>
        <v>81698973.260000005</v>
      </c>
      <c r="D22" s="273">
        <f>SUM(D8:D21)</f>
        <v>252893.12</v>
      </c>
      <c r="E22" s="273">
        <f>SUM(E8:E21)</f>
        <v>159118</v>
      </c>
      <c r="F22" s="273">
        <f>SUM(F8:F21)</f>
        <v>40205702.704999998</v>
      </c>
      <c r="G22" s="273">
        <f>SUM(G8:G21)</f>
        <v>40205702.704999998</v>
      </c>
      <c r="H22" s="303">
        <f>G22/(C22+E22)</f>
        <v>0.49116345233725883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90" zoomScaleNormal="90" workbookViewId="0">
      <pane xSplit="2" ySplit="6" topLeftCell="I22" activePane="bottomRight" state="frozen"/>
      <selection activeCell="C8" sqref="C8:G48"/>
      <selection pane="topRight" activeCell="C8" sqref="C8:G48"/>
      <selection pane="bottomLeft" activeCell="C8" sqref="C8:G48"/>
      <selection pane="bottomRight" activeCell="C25" sqref="C8:K25"/>
    </sheetView>
  </sheetViews>
  <sheetFormatPr defaultColWidth="9.21875" defaultRowHeight="13.8"/>
  <cols>
    <col min="1" max="1" width="10.5546875" style="331" bestFit="1" customWidth="1"/>
    <col min="2" max="2" width="104.21875" style="331" customWidth="1"/>
    <col min="3" max="11" width="12.77734375" style="331" customWidth="1"/>
    <col min="12" max="16384" width="9.21875" style="331"/>
  </cols>
  <sheetData>
    <row r="1" spans="1:11">
      <c r="A1" s="331" t="s">
        <v>188</v>
      </c>
      <c r="B1" s="331" t="str">
        <f>Info!C2</f>
        <v>სს სილქ როუდ ბანკი</v>
      </c>
    </row>
    <row r="2" spans="1:11">
      <c r="A2" s="331" t="s">
        <v>189</v>
      </c>
      <c r="B2" s="472">
        <f>'1. key ratios'!B2</f>
        <v>44286</v>
      </c>
      <c r="C2" s="332"/>
      <c r="D2" s="332"/>
    </row>
    <row r="3" spans="1:11">
      <c r="B3" s="332"/>
      <c r="C3" s="332"/>
      <c r="D3" s="332"/>
    </row>
    <row r="4" spans="1:11" ht="14.4" thickBot="1">
      <c r="A4" s="331" t="s">
        <v>522</v>
      </c>
      <c r="B4" s="297" t="s">
        <v>521</v>
      </c>
      <c r="C4" s="332"/>
      <c r="D4" s="332"/>
    </row>
    <row r="5" spans="1:11" ht="30" customHeight="1">
      <c r="A5" s="529"/>
      <c r="B5" s="530"/>
      <c r="C5" s="527" t="s">
        <v>554</v>
      </c>
      <c r="D5" s="527"/>
      <c r="E5" s="527"/>
      <c r="F5" s="527" t="s">
        <v>555</v>
      </c>
      <c r="G5" s="527"/>
      <c r="H5" s="527"/>
      <c r="I5" s="527" t="s">
        <v>556</v>
      </c>
      <c r="J5" s="527"/>
      <c r="K5" s="528"/>
    </row>
    <row r="6" spans="1:11">
      <c r="A6" s="329"/>
      <c r="B6" s="330"/>
      <c r="C6" s="333" t="s">
        <v>27</v>
      </c>
      <c r="D6" s="333" t="s">
        <v>96</v>
      </c>
      <c r="E6" s="333" t="s">
        <v>68</v>
      </c>
      <c r="F6" s="333" t="s">
        <v>27</v>
      </c>
      <c r="G6" s="333" t="s">
        <v>96</v>
      </c>
      <c r="H6" s="333" t="s">
        <v>68</v>
      </c>
      <c r="I6" s="333" t="s">
        <v>27</v>
      </c>
      <c r="J6" s="333" t="s">
        <v>96</v>
      </c>
      <c r="K6" s="335" t="s">
        <v>68</v>
      </c>
    </row>
    <row r="7" spans="1:11">
      <c r="A7" s="336" t="s">
        <v>492</v>
      </c>
      <c r="B7" s="328"/>
      <c r="C7" s="328"/>
      <c r="D7" s="328"/>
      <c r="E7" s="328"/>
      <c r="F7" s="328"/>
      <c r="G7" s="328"/>
      <c r="H7" s="328"/>
      <c r="I7" s="328"/>
      <c r="J7" s="328"/>
      <c r="K7" s="337"/>
    </row>
    <row r="8" spans="1:11">
      <c r="A8" s="327">
        <v>1</v>
      </c>
      <c r="B8" s="310" t="s">
        <v>492</v>
      </c>
      <c r="C8" s="308"/>
      <c r="D8" s="308"/>
      <c r="E8" s="308"/>
      <c r="F8" s="311">
        <v>30983718.471111111</v>
      </c>
      <c r="G8" s="311">
        <v>7394979.959999999</v>
      </c>
      <c r="H8" s="311">
        <v>38378698.431111112</v>
      </c>
      <c r="I8" s="311">
        <v>28248392.811111111</v>
      </c>
      <c r="J8" s="311">
        <v>2321779.75</v>
      </c>
      <c r="K8" s="607">
        <f>I8+J8</f>
        <v>30570172.561111111</v>
      </c>
    </row>
    <row r="9" spans="1:11">
      <c r="A9" s="336" t="s">
        <v>493</v>
      </c>
      <c r="B9" s="328"/>
      <c r="C9" s="328"/>
      <c r="D9" s="328"/>
      <c r="E9" s="328"/>
      <c r="F9" s="328"/>
      <c r="G9" s="328"/>
      <c r="H9" s="328"/>
      <c r="I9" s="328"/>
      <c r="J9" s="328"/>
      <c r="K9" s="337"/>
    </row>
    <row r="10" spans="1:11">
      <c r="A10" s="338">
        <v>2</v>
      </c>
      <c r="B10" s="312" t="s">
        <v>494</v>
      </c>
      <c r="C10" s="312">
        <v>659900.59000000008</v>
      </c>
      <c r="D10" s="313">
        <v>5038470.9900000012</v>
      </c>
      <c r="E10" s="313">
        <v>5698371.580000001</v>
      </c>
      <c r="F10" s="313">
        <v>205100.24085</v>
      </c>
      <c r="G10" s="313">
        <v>2972726.4288500007</v>
      </c>
      <c r="H10" s="313">
        <v>3177826.6697000009</v>
      </c>
      <c r="I10" s="313">
        <v>35725.202499999999</v>
      </c>
      <c r="J10" s="313">
        <v>411799.14450000005</v>
      </c>
      <c r="K10" s="339">
        <v>447524.34700000007</v>
      </c>
    </row>
    <row r="11" spans="1:11">
      <c r="A11" s="338">
        <v>3</v>
      </c>
      <c r="B11" s="312" t="s">
        <v>495</v>
      </c>
      <c r="C11" s="312">
        <v>9956321.1699999999</v>
      </c>
      <c r="D11" s="313">
        <v>4997491.7299999995</v>
      </c>
      <c r="E11" s="313">
        <v>14953812.899999999</v>
      </c>
      <c r="F11" s="313">
        <v>5885681.0757499998</v>
      </c>
      <c r="G11" s="313">
        <v>3400915.3339999998</v>
      </c>
      <c r="H11" s="313">
        <v>9286596.4097499996</v>
      </c>
      <c r="I11" s="313">
        <v>4043747.4005</v>
      </c>
      <c r="J11" s="313">
        <v>1453463.8564999998</v>
      </c>
      <c r="K11" s="339">
        <v>5497211.2569999993</v>
      </c>
    </row>
    <row r="12" spans="1:11">
      <c r="A12" s="338">
        <v>4</v>
      </c>
      <c r="B12" s="312" t="s">
        <v>496</v>
      </c>
      <c r="C12" s="312">
        <v>17519071.210000001</v>
      </c>
      <c r="D12" s="313">
        <v>0</v>
      </c>
      <c r="E12" s="313">
        <v>17519071.210000001</v>
      </c>
      <c r="F12" s="313"/>
      <c r="G12" s="313"/>
      <c r="H12" s="313">
        <v>0</v>
      </c>
      <c r="I12" s="313"/>
      <c r="J12" s="313"/>
      <c r="K12" s="339">
        <v>0</v>
      </c>
    </row>
    <row r="13" spans="1:11">
      <c r="A13" s="338">
        <v>5</v>
      </c>
      <c r="B13" s="312" t="s">
        <v>497</v>
      </c>
      <c r="C13" s="312">
        <v>184771.56</v>
      </c>
      <c r="D13" s="313">
        <v>66259.929999999993</v>
      </c>
      <c r="E13" s="313">
        <v>251031.49</v>
      </c>
      <c r="F13" s="313">
        <v>23765.091800000002</v>
      </c>
      <c r="G13" s="313">
        <v>3314.1640000000002</v>
      </c>
      <c r="H13" s="313">
        <v>27079.255800000003</v>
      </c>
      <c r="I13" s="313">
        <v>9589.1645000000008</v>
      </c>
      <c r="J13" s="313">
        <v>4968.9110000000001</v>
      </c>
      <c r="K13" s="339">
        <v>14558.075500000001</v>
      </c>
    </row>
    <row r="14" spans="1:11">
      <c r="A14" s="338">
        <v>6</v>
      </c>
      <c r="B14" s="312" t="s">
        <v>512</v>
      </c>
      <c r="C14" s="312">
        <v>0</v>
      </c>
      <c r="D14" s="313">
        <v>0</v>
      </c>
      <c r="E14" s="313">
        <v>0</v>
      </c>
      <c r="F14" s="313">
        <v>0</v>
      </c>
      <c r="G14" s="313">
        <v>0</v>
      </c>
      <c r="H14" s="313">
        <v>0</v>
      </c>
      <c r="I14" s="313">
        <v>0</v>
      </c>
      <c r="J14" s="313">
        <v>0</v>
      </c>
      <c r="K14" s="339">
        <v>0</v>
      </c>
    </row>
    <row r="15" spans="1:11">
      <c r="A15" s="338">
        <v>7</v>
      </c>
      <c r="B15" s="312" t="s">
        <v>499</v>
      </c>
      <c r="C15" s="312">
        <v>1801874.8199999998</v>
      </c>
      <c r="D15" s="313">
        <v>1074346.31</v>
      </c>
      <c r="E15" s="313">
        <v>2876221.13</v>
      </c>
      <c r="F15" s="313">
        <v>1453911.96</v>
      </c>
      <c r="G15" s="313">
        <v>1065776.08</v>
      </c>
      <c r="H15" s="313">
        <v>2519688.04</v>
      </c>
      <c r="I15" s="313">
        <v>1453911.96</v>
      </c>
      <c r="J15" s="313">
        <v>1065776.08</v>
      </c>
      <c r="K15" s="339">
        <v>2519688.04</v>
      </c>
    </row>
    <row r="16" spans="1:11">
      <c r="A16" s="338">
        <v>8</v>
      </c>
      <c r="B16" s="314" t="s">
        <v>500</v>
      </c>
      <c r="C16" s="312">
        <v>30121939.349999998</v>
      </c>
      <c r="D16" s="313">
        <v>11176568.960000001</v>
      </c>
      <c r="E16" s="313">
        <v>41298508.310000002</v>
      </c>
      <c r="F16" s="313">
        <v>7568458.3683999991</v>
      </c>
      <c r="G16" s="313">
        <v>7442732.0068500005</v>
      </c>
      <c r="H16" s="313">
        <v>15011190.375250001</v>
      </c>
      <c r="I16" s="313">
        <v>5542973.7275</v>
      </c>
      <c r="J16" s="313">
        <v>2936007.9919999996</v>
      </c>
      <c r="K16" s="339">
        <v>8478981.7194999997</v>
      </c>
    </row>
    <row r="17" spans="1:11">
      <c r="A17" s="336" t="s">
        <v>501</v>
      </c>
      <c r="B17" s="328"/>
      <c r="C17" s="328"/>
      <c r="D17" s="328"/>
      <c r="E17" s="328"/>
      <c r="F17" s="328"/>
      <c r="G17" s="328"/>
      <c r="H17" s="328"/>
      <c r="I17" s="328"/>
      <c r="J17" s="328"/>
      <c r="K17" s="337"/>
    </row>
    <row r="18" spans="1:11">
      <c r="A18" s="338">
        <v>9</v>
      </c>
      <c r="B18" s="312" t="s">
        <v>502</v>
      </c>
      <c r="C18" s="312">
        <v>0</v>
      </c>
      <c r="D18" s="313">
        <v>0</v>
      </c>
      <c r="E18" s="313">
        <v>0</v>
      </c>
      <c r="F18" s="313"/>
      <c r="G18" s="313"/>
      <c r="H18" s="313">
        <v>0</v>
      </c>
      <c r="I18" s="313"/>
      <c r="J18" s="313"/>
      <c r="K18" s="339">
        <v>0</v>
      </c>
    </row>
    <row r="19" spans="1:11">
      <c r="A19" s="338">
        <v>10</v>
      </c>
      <c r="B19" s="312" t="s">
        <v>503</v>
      </c>
      <c r="C19" s="312">
        <v>9260412.2199999988</v>
      </c>
      <c r="D19" s="313">
        <v>7441557.7300000004</v>
      </c>
      <c r="E19" s="313">
        <v>16701969.949999999</v>
      </c>
      <c r="F19" s="313">
        <v>131197.74000000002</v>
      </c>
      <c r="G19" s="313">
        <v>26011.96</v>
      </c>
      <c r="H19" s="313">
        <v>157209.70000000001</v>
      </c>
      <c r="I19" s="313">
        <v>2866523.4000000004</v>
      </c>
      <c r="J19" s="313">
        <v>5101742.33</v>
      </c>
      <c r="K19" s="339">
        <v>7968265.7300000004</v>
      </c>
    </row>
    <row r="20" spans="1:11">
      <c r="A20" s="338">
        <v>11</v>
      </c>
      <c r="B20" s="312" t="s">
        <v>504</v>
      </c>
      <c r="C20" s="312">
        <v>3947456.54</v>
      </c>
      <c r="D20" s="313">
        <v>0</v>
      </c>
      <c r="E20" s="313">
        <v>3947456.54</v>
      </c>
      <c r="F20" s="313">
        <v>399912.35</v>
      </c>
      <c r="G20" s="313">
        <v>0</v>
      </c>
      <c r="H20" s="313">
        <v>399912.35</v>
      </c>
      <c r="I20" s="313">
        <v>399912.35</v>
      </c>
      <c r="J20" s="313">
        <v>0</v>
      </c>
      <c r="K20" s="339">
        <v>399912.35</v>
      </c>
    </row>
    <row r="21" spans="1:11" ht="14.4" thickBot="1">
      <c r="A21" s="224">
        <v>12</v>
      </c>
      <c r="B21" s="340" t="s">
        <v>505</v>
      </c>
      <c r="C21" s="341">
        <v>13207868.759999998</v>
      </c>
      <c r="D21" s="342">
        <v>7441557.7300000004</v>
      </c>
      <c r="E21" s="341">
        <v>20649426.489999998</v>
      </c>
      <c r="F21" s="342">
        <v>531110.09</v>
      </c>
      <c r="G21" s="342">
        <v>26011.96</v>
      </c>
      <c r="H21" s="342">
        <v>557122.05000000005</v>
      </c>
      <c r="I21" s="342">
        <v>3266435.7500000005</v>
      </c>
      <c r="J21" s="342">
        <v>5101742.33</v>
      </c>
      <c r="K21" s="343">
        <v>8368178.0800000001</v>
      </c>
    </row>
    <row r="22" spans="1:11" ht="38.25" customHeight="1" thickBot="1">
      <c r="A22" s="325"/>
      <c r="B22" s="326"/>
      <c r="C22" s="326"/>
      <c r="D22" s="326"/>
      <c r="E22" s="326"/>
      <c r="F22" s="526" t="s">
        <v>506</v>
      </c>
      <c r="G22" s="527"/>
      <c r="H22" s="527"/>
      <c r="I22" s="526" t="s">
        <v>507</v>
      </c>
      <c r="J22" s="527"/>
      <c r="K22" s="528"/>
    </row>
    <row r="23" spans="1:11">
      <c r="A23" s="318">
        <v>13</v>
      </c>
      <c r="B23" s="315" t="s">
        <v>492</v>
      </c>
      <c r="C23" s="324"/>
      <c r="D23" s="324"/>
      <c r="E23" s="324"/>
      <c r="F23" s="608">
        <f>F8</f>
        <v>30983718.471111111</v>
      </c>
      <c r="G23" s="608">
        <f>G8</f>
        <v>7394979.959999999</v>
      </c>
      <c r="H23" s="608">
        <f>F23+G23</f>
        <v>38378698.431111112</v>
      </c>
      <c r="I23" s="608">
        <f>I8</f>
        <v>28248392.811111111</v>
      </c>
      <c r="J23" s="608">
        <f>J8</f>
        <v>2321779.75</v>
      </c>
      <c r="K23" s="609">
        <f>I23+J23</f>
        <v>30570172.561111111</v>
      </c>
    </row>
    <row r="24" spans="1:11" ht="14.4" thickBot="1">
      <c r="A24" s="319">
        <v>14</v>
      </c>
      <c r="B24" s="316" t="s">
        <v>508</v>
      </c>
      <c r="C24" s="344"/>
      <c r="D24" s="322"/>
      <c r="E24" s="323"/>
      <c r="F24" s="610">
        <v>7037348.2783999993</v>
      </c>
      <c r="G24" s="610">
        <v>7416720.0468500005</v>
      </c>
      <c r="H24" s="610">
        <f>F24+G24</f>
        <v>14454068.32525</v>
      </c>
      <c r="I24" s="611">
        <v>2276537.9774999996</v>
      </c>
      <c r="J24" s="611">
        <v>734001.99800000002</v>
      </c>
      <c r="K24" s="612">
        <v>4365203.1740000006</v>
      </c>
    </row>
    <row r="25" spans="1:11" ht="14.4" thickBot="1">
      <c r="A25" s="320">
        <v>15</v>
      </c>
      <c r="B25" s="317" t="s">
        <v>509</v>
      </c>
      <c r="C25" s="321"/>
      <c r="D25" s="321"/>
      <c r="E25" s="321"/>
      <c r="F25" s="613">
        <f t="shared" ref="F25:K25" si="0">F23/F24</f>
        <v>4.4027547373505183</v>
      </c>
      <c r="G25" s="613">
        <f t="shared" si="0"/>
        <v>0.99706877343183054</v>
      </c>
      <c r="H25" s="613">
        <f t="shared" si="0"/>
        <v>2.6552177260755623</v>
      </c>
      <c r="I25" s="613">
        <f t="shared" si="0"/>
        <v>12.40848740073835</v>
      </c>
      <c r="J25" s="613">
        <f t="shared" si="0"/>
        <v>3.163179059902232</v>
      </c>
      <c r="K25" s="614">
        <f t="shared" si="0"/>
        <v>7.0031499892589206</v>
      </c>
    </row>
    <row r="28" spans="1:11" ht="41.4">
      <c r="B28" s="24" t="s">
        <v>553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C6" activePane="bottomRight" state="frozen"/>
      <selection activeCell="C8" sqref="C8:G48"/>
      <selection pane="topRight" activeCell="C8" sqref="C8:G48"/>
      <selection pane="bottomLeft" activeCell="C8" sqref="C8:G48"/>
      <selection pane="bottomRight" activeCell="C8" sqref="C8"/>
    </sheetView>
  </sheetViews>
  <sheetFormatPr defaultColWidth="9.21875" defaultRowHeight="13.8"/>
  <cols>
    <col min="1" max="1" width="10.5546875" style="70" bestFit="1" customWidth="1"/>
    <col min="2" max="2" width="95" style="70" customWidth="1"/>
    <col min="3" max="3" width="12.5546875" style="70" bestFit="1" customWidth="1"/>
    <col min="4" max="4" width="10" style="70" bestFit="1" customWidth="1"/>
    <col min="5" max="5" width="18.21875" style="70" bestFit="1" customWidth="1"/>
    <col min="6" max="13" width="10.77734375" style="70" customWidth="1"/>
    <col min="14" max="14" width="31" style="70" bestFit="1" customWidth="1"/>
    <col min="15" max="16384" width="9.21875" style="13"/>
  </cols>
  <sheetData>
    <row r="1" spans="1:14">
      <c r="A1" s="5" t="s">
        <v>188</v>
      </c>
      <c r="B1" s="70" t="str">
        <f>Info!C2</f>
        <v>სს სილქ როუდ ბანკი</v>
      </c>
    </row>
    <row r="2" spans="1:14" ht="14.25" customHeight="1">
      <c r="A2" s="70" t="s">
        <v>189</v>
      </c>
      <c r="B2" s="472">
        <f>'1. key ratios'!B2</f>
        <v>44286</v>
      </c>
    </row>
    <row r="3" spans="1:14" ht="14.25" customHeight="1"/>
    <row r="4" spans="1:14" ht="14.4" thickBot="1">
      <c r="A4" s="2" t="s">
        <v>418</v>
      </c>
      <c r="B4" s="94" t="s">
        <v>77</v>
      </c>
    </row>
    <row r="5" spans="1:14" s="26" customFormat="1">
      <c r="A5" s="174"/>
      <c r="B5" s="175"/>
      <c r="C5" s="176" t="s">
        <v>0</v>
      </c>
      <c r="D5" s="176" t="s">
        <v>1</v>
      </c>
      <c r="E5" s="176" t="s">
        <v>2</v>
      </c>
      <c r="F5" s="176" t="s">
        <v>3</v>
      </c>
      <c r="G5" s="176" t="s">
        <v>4</v>
      </c>
      <c r="H5" s="176" t="s">
        <v>5</v>
      </c>
      <c r="I5" s="176" t="s">
        <v>238</v>
      </c>
      <c r="J5" s="176" t="s">
        <v>239</v>
      </c>
      <c r="K5" s="176" t="s">
        <v>240</v>
      </c>
      <c r="L5" s="176" t="s">
        <v>241</v>
      </c>
      <c r="M5" s="176" t="s">
        <v>242</v>
      </c>
      <c r="N5" s="177" t="s">
        <v>243</v>
      </c>
    </row>
    <row r="6" spans="1:14" ht="41.4">
      <c r="A6" s="166"/>
      <c r="B6" s="106"/>
      <c r="C6" s="107" t="s">
        <v>87</v>
      </c>
      <c r="D6" s="108" t="s">
        <v>76</v>
      </c>
      <c r="E6" s="109" t="s">
        <v>86</v>
      </c>
      <c r="F6" s="110">
        <v>0</v>
      </c>
      <c r="G6" s="110">
        <v>0.2</v>
      </c>
      <c r="H6" s="110">
        <v>0.35</v>
      </c>
      <c r="I6" s="110">
        <v>0.5</v>
      </c>
      <c r="J6" s="110">
        <v>0.75</v>
      </c>
      <c r="K6" s="110">
        <v>1</v>
      </c>
      <c r="L6" s="110">
        <v>1.5</v>
      </c>
      <c r="M6" s="110">
        <v>2.5</v>
      </c>
      <c r="N6" s="167" t="s">
        <v>77</v>
      </c>
    </row>
    <row r="7" spans="1:14">
      <c r="A7" s="168">
        <v>1</v>
      </c>
      <c r="B7" s="111" t="s">
        <v>78</v>
      </c>
      <c r="C7" s="282">
        <f>SUM(C8:C13)</f>
        <v>64254230</v>
      </c>
      <c r="D7" s="106"/>
      <c r="E7" s="285">
        <f t="shared" ref="E7:M7" si="0">SUM(E8:E13)</f>
        <v>1285084.6000000001</v>
      </c>
      <c r="F7" s="282">
        <f>SUM(F8:F13)</f>
        <v>0</v>
      </c>
      <c r="G7" s="282">
        <f t="shared" si="0"/>
        <v>0</v>
      </c>
      <c r="H7" s="282">
        <f t="shared" si="0"/>
        <v>0</v>
      </c>
      <c r="I7" s="282">
        <f t="shared" si="0"/>
        <v>0</v>
      </c>
      <c r="J7" s="282">
        <f t="shared" si="0"/>
        <v>0</v>
      </c>
      <c r="K7" s="282">
        <f t="shared" si="0"/>
        <v>1285084.6000000001</v>
      </c>
      <c r="L7" s="282">
        <f t="shared" si="0"/>
        <v>0</v>
      </c>
      <c r="M7" s="282">
        <f t="shared" si="0"/>
        <v>0</v>
      </c>
      <c r="N7" s="169">
        <f>SUM(N8:N13)</f>
        <v>1285084.6000000001</v>
      </c>
    </row>
    <row r="8" spans="1:14">
      <c r="A8" s="168">
        <v>1.1000000000000001</v>
      </c>
      <c r="B8" s="112" t="s">
        <v>79</v>
      </c>
      <c r="C8" s="283">
        <v>64254230</v>
      </c>
      <c r="D8" s="113">
        <v>0.02</v>
      </c>
      <c r="E8" s="285">
        <f>C8*D8</f>
        <v>1285084.6000000001</v>
      </c>
      <c r="F8" s="283"/>
      <c r="G8" s="283"/>
      <c r="H8" s="283"/>
      <c r="I8" s="283"/>
      <c r="J8" s="283"/>
      <c r="K8" s="283">
        <f>E8</f>
        <v>1285084.6000000001</v>
      </c>
      <c r="L8" s="283"/>
      <c r="M8" s="283"/>
      <c r="N8" s="169">
        <f>SUMPRODUCT($F$6:$M$6,F8:M8)</f>
        <v>1285084.6000000001</v>
      </c>
    </row>
    <row r="9" spans="1:14">
      <c r="A9" s="168">
        <v>1.2</v>
      </c>
      <c r="B9" s="112" t="s">
        <v>80</v>
      </c>
      <c r="C9" s="283">
        <v>0</v>
      </c>
      <c r="D9" s="113">
        <v>0.05</v>
      </c>
      <c r="E9" s="285">
        <f>C9*D9</f>
        <v>0</v>
      </c>
      <c r="F9" s="283"/>
      <c r="G9" s="283"/>
      <c r="H9" s="283"/>
      <c r="I9" s="283"/>
      <c r="J9" s="283"/>
      <c r="K9" s="283"/>
      <c r="L9" s="283"/>
      <c r="M9" s="283"/>
      <c r="N9" s="169">
        <f t="shared" ref="N9:N12" si="1">SUMPRODUCT($F$6:$M$6,F9:M9)</f>
        <v>0</v>
      </c>
    </row>
    <row r="10" spans="1:14">
      <c r="A10" s="168">
        <v>1.3</v>
      </c>
      <c r="B10" s="112" t="s">
        <v>81</v>
      </c>
      <c r="C10" s="283">
        <v>0</v>
      </c>
      <c r="D10" s="113">
        <v>0.08</v>
      </c>
      <c r="E10" s="285">
        <f>C10*D10</f>
        <v>0</v>
      </c>
      <c r="F10" s="283"/>
      <c r="G10" s="283"/>
      <c r="H10" s="283"/>
      <c r="I10" s="283"/>
      <c r="J10" s="283"/>
      <c r="K10" s="283"/>
      <c r="L10" s="283"/>
      <c r="M10" s="283"/>
      <c r="N10" s="169">
        <f>SUMPRODUCT($F$6:$M$6,F10:M10)</f>
        <v>0</v>
      </c>
    </row>
    <row r="11" spans="1:14">
      <c r="A11" s="168">
        <v>1.4</v>
      </c>
      <c r="B11" s="112" t="s">
        <v>82</v>
      </c>
      <c r="C11" s="283">
        <v>0</v>
      </c>
      <c r="D11" s="113">
        <v>0.11</v>
      </c>
      <c r="E11" s="285">
        <f>C11*D11</f>
        <v>0</v>
      </c>
      <c r="F11" s="283"/>
      <c r="G11" s="283"/>
      <c r="H11" s="283"/>
      <c r="I11" s="283"/>
      <c r="J11" s="283"/>
      <c r="K11" s="283"/>
      <c r="L11" s="283"/>
      <c r="M11" s="283"/>
      <c r="N11" s="169">
        <f t="shared" si="1"/>
        <v>0</v>
      </c>
    </row>
    <row r="12" spans="1:14">
      <c r="A12" s="168">
        <v>1.5</v>
      </c>
      <c r="B12" s="112" t="s">
        <v>83</v>
      </c>
      <c r="C12" s="283">
        <v>0</v>
      </c>
      <c r="D12" s="113">
        <v>0.14000000000000001</v>
      </c>
      <c r="E12" s="285">
        <f>C12*D12</f>
        <v>0</v>
      </c>
      <c r="F12" s="283"/>
      <c r="G12" s="283"/>
      <c r="H12" s="283"/>
      <c r="I12" s="283"/>
      <c r="J12" s="283"/>
      <c r="K12" s="283"/>
      <c r="L12" s="283"/>
      <c r="M12" s="283"/>
      <c r="N12" s="169">
        <f t="shared" si="1"/>
        <v>0</v>
      </c>
    </row>
    <row r="13" spans="1:14">
      <c r="A13" s="168">
        <v>1.6</v>
      </c>
      <c r="B13" s="114" t="s">
        <v>84</v>
      </c>
      <c r="C13" s="283">
        <v>0</v>
      </c>
      <c r="D13" s="115"/>
      <c r="E13" s="283"/>
      <c r="F13" s="283"/>
      <c r="G13" s="283"/>
      <c r="H13" s="283"/>
      <c r="I13" s="283"/>
      <c r="J13" s="283"/>
      <c r="K13" s="283"/>
      <c r="L13" s="283"/>
      <c r="M13" s="283"/>
      <c r="N13" s="169">
        <f>SUMPRODUCT($F$6:$M$6,F13:M13)</f>
        <v>0</v>
      </c>
    </row>
    <row r="14" spans="1:14">
      <c r="A14" s="168">
        <v>2</v>
      </c>
      <c r="B14" s="116" t="s">
        <v>85</v>
      </c>
      <c r="C14" s="282">
        <f>SUM(C15:C20)</f>
        <v>0</v>
      </c>
      <c r="D14" s="106"/>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69">
        <f>SUM(N15:N20)</f>
        <v>0</v>
      </c>
    </row>
    <row r="15" spans="1:14">
      <c r="A15" s="168">
        <v>2.1</v>
      </c>
      <c r="B15" s="114" t="s">
        <v>79</v>
      </c>
      <c r="C15" s="283"/>
      <c r="D15" s="113">
        <v>5.0000000000000001E-3</v>
      </c>
      <c r="E15" s="285">
        <f>C15*D15</f>
        <v>0</v>
      </c>
      <c r="F15" s="283"/>
      <c r="G15" s="283"/>
      <c r="H15" s="283"/>
      <c r="I15" s="283"/>
      <c r="J15" s="283"/>
      <c r="K15" s="283"/>
      <c r="L15" s="283"/>
      <c r="M15" s="283"/>
      <c r="N15" s="169">
        <f>SUMPRODUCT($F$6:$M$6,F15:M15)</f>
        <v>0</v>
      </c>
    </row>
    <row r="16" spans="1:14">
      <c r="A16" s="168">
        <v>2.2000000000000002</v>
      </c>
      <c r="B16" s="114" t="s">
        <v>80</v>
      </c>
      <c r="C16" s="283"/>
      <c r="D16" s="113">
        <v>0.01</v>
      </c>
      <c r="E16" s="285">
        <f>C16*D16</f>
        <v>0</v>
      </c>
      <c r="F16" s="283"/>
      <c r="G16" s="283"/>
      <c r="H16" s="283"/>
      <c r="I16" s="283"/>
      <c r="J16" s="283"/>
      <c r="K16" s="283"/>
      <c r="L16" s="283"/>
      <c r="M16" s="283"/>
      <c r="N16" s="169">
        <f t="shared" ref="N16:N20" si="3">SUMPRODUCT($F$6:$M$6,F16:M16)</f>
        <v>0</v>
      </c>
    </row>
    <row r="17" spans="1:14">
      <c r="A17" s="168">
        <v>2.2999999999999998</v>
      </c>
      <c r="B17" s="114" t="s">
        <v>81</v>
      </c>
      <c r="C17" s="283"/>
      <c r="D17" s="113">
        <v>0.02</v>
      </c>
      <c r="E17" s="285">
        <f>C17*D17</f>
        <v>0</v>
      </c>
      <c r="F17" s="283"/>
      <c r="G17" s="283"/>
      <c r="H17" s="283"/>
      <c r="I17" s="283"/>
      <c r="J17" s="283"/>
      <c r="K17" s="283"/>
      <c r="L17" s="283"/>
      <c r="M17" s="283"/>
      <c r="N17" s="169">
        <f t="shared" si="3"/>
        <v>0</v>
      </c>
    </row>
    <row r="18" spans="1:14">
      <c r="A18" s="168">
        <v>2.4</v>
      </c>
      <c r="B18" s="114" t="s">
        <v>82</v>
      </c>
      <c r="C18" s="283"/>
      <c r="D18" s="113">
        <v>0.03</v>
      </c>
      <c r="E18" s="285">
        <f>C18*D18</f>
        <v>0</v>
      </c>
      <c r="F18" s="283"/>
      <c r="G18" s="283"/>
      <c r="H18" s="283"/>
      <c r="I18" s="283"/>
      <c r="J18" s="283"/>
      <c r="K18" s="283"/>
      <c r="L18" s="283"/>
      <c r="M18" s="283"/>
      <c r="N18" s="169">
        <f t="shared" si="3"/>
        <v>0</v>
      </c>
    </row>
    <row r="19" spans="1:14">
      <c r="A19" s="168">
        <v>2.5</v>
      </c>
      <c r="B19" s="114" t="s">
        <v>83</v>
      </c>
      <c r="C19" s="283"/>
      <c r="D19" s="113">
        <v>0.04</v>
      </c>
      <c r="E19" s="285">
        <f>C19*D19</f>
        <v>0</v>
      </c>
      <c r="F19" s="283"/>
      <c r="G19" s="283"/>
      <c r="H19" s="283"/>
      <c r="I19" s="283"/>
      <c r="J19" s="283"/>
      <c r="K19" s="283"/>
      <c r="L19" s="283"/>
      <c r="M19" s="283"/>
      <c r="N19" s="169">
        <f t="shared" si="3"/>
        <v>0</v>
      </c>
    </row>
    <row r="20" spans="1:14">
      <c r="A20" s="168">
        <v>2.6</v>
      </c>
      <c r="B20" s="114" t="s">
        <v>84</v>
      </c>
      <c r="C20" s="283"/>
      <c r="D20" s="115"/>
      <c r="E20" s="286"/>
      <c r="F20" s="283"/>
      <c r="G20" s="283"/>
      <c r="H20" s="283"/>
      <c r="I20" s="283"/>
      <c r="J20" s="283"/>
      <c r="K20" s="283"/>
      <c r="L20" s="283"/>
      <c r="M20" s="283"/>
      <c r="N20" s="169">
        <f t="shared" si="3"/>
        <v>0</v>
      </c>
    </row>
    <row r="21" spans="1:14" ht="14.4" thickBot="1">
      <c r="A21" s="170">
        <v>3</v>
      </c>
      <c r="B21" s="171" t="s">
        <v>68</v>
      </c>
      <c r="C21" s="284">
        <f>C14+C7</f>
        <v>64254230</v>
      </c>
      <c r="D21" s="172"/>
      <c r="E21" s="287">
        <f>E14+E7</f>
        <v>1285084.6000000001</v>
      </c>
      <c r="F21" s="288">
        <f>F7+F14</f>
        <v>0</v>
      </c>
      <c r="G21" s="288">
        <f t="shared" ref="G21:L21" si="4">G7+G14</f>
        <v>0</v>
      </c>
      <c r="H21" s="288">
        <f t="shared" si="4"/>
        <v>0</v>
      </c>
      <c r="I21" s="288">
        <f t="shared" si="4"/>
        <v>0</v>
      </c>
      <c r="J21" s="288">
        <f t="shared" si="4"/>
        <v>0</v>
      </c>
      <c r="K21" s="288">
        <f t="shared" si="4"/>
        <v>1285084.6000000001</v>
      </c>
      <c r="L21" s="288">
        <f t="shared" si="4"/>
        <v>0</v>
      </c>
      <c r="M21" s="288">
        <f>M7+M14</f>
        <v>0</v>
      </c>
      <c r="N21" s="173">
        <f>N14+N7</f>
        <v>1285084.6000000001</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tabSelected="1" workbookViewId="0">
      <selection activeCell="C6" sqref="C6:C41"/>
    </sheetView>
  </sheetViews>
  <sheetFormatPr defaultRowHeight="14.4"/>
  <cols>
    <col min="1" max="1" width="11.44140625" customWidth="1"/>
    <col min="2" max="2" width="76.77734375" style="4" customWidth="1"/>
    <col min="3" max="3" width="22.77734375" customWidth="1"/>
  </cols>
  <sheetData>
    <row r="1" spans="1:3">
      <c r="A1" s="331" t="s">
        <v>188</v>
      </c>
      <c r="B1" t="str">
        <f>Info!C2</f>
        <v>სს სილქ როუდ ბანკი</v>
      </c>
    </row>
    <row r="2" spans="1:3">
      <c r="A2" s="331" t="s">
        <v>189</v>
      </c>
      <c r="B2" s="472">
        <f>'1. key ratios'!B2</f>
        <v>44286</v>
      </c>
    </row>
    <row r="3" spans="1:3">
      <c r="A3" s="331"/>
      <c r="B3"/>
    </row>
    <row r="4" spans="1:3">
      <c r="A4" s="331" t="s">
        <v>598</v>
      </c>
      <c r="B4" t="s">
        <v>557</v>
      </c>
    </row>
    <row r="5" spans="1:3">
      <c r="A5" s="397"/>
      <c r="B5" s="397" t="s">
        <v>558</v>
      </c>
      <c r="C5" s="409"/>
    </row>
    <row r="6" spans="1:3">
      <c r="A6" s="398">
        <v>1</v>
      </c>
      <c r="B6" s="410" t="s">
        <v>610</v>
      </c>
      <c r="C6" s="411">
        <v>81543534.020000011</v>
      </c>
    </row>
    <row r="7" spans="1:3">
      <c r="A7" s="398">
        <v>2</v>
      </c>
      <c r="B7" s="410" t="s">
        <v>559</v>
      </c>
      <c r="C7" s="411">
        <v>-5030877.92</v>
      </c>
    </row>
    <row r="8" spans="1:3">
      <c r="A8" s="399">
        <v>3</v>
      </c>
      <c r="B8" s="412" t="s">
        <v>560</v>
      </c>
      <c r="C8" s="413">
        <v>76512656.100000009</v>
      </c>
    </row>
    <row r="9" spans="1:3">
      <c r="A9" s="400"/>
      <c r="B9" s="400" t="s">
        <v>561</v>
      </c>
      <c r="C9" s="414"/>
    </row>
    <row r="10" spans="1:3">
      <c r="A10" s="401">
        <v>4</v>
      </c>
      <c r="B10" s="415" t="s">
        <v>562</v>
      </c>
      <c r="C10" s="411"/>
    </row>
    <row r="11" spans="1:3">
      <c r="A11" s="401">
        <v>5</v>
      </c>
      <c r="B11" s="416" t="s">
        <v>563</v>
      </c>
      <c r="C11" s="411"/>
    </row>
    <row r="12" spans="1:3">
      <c r="A12" s="401" t="s">
        <v>564</v>
      </c>
      <c r="B12" s="410" t="s">
        <v>565</v>
      </c>
      <c r="C12" s="413">
        <f>'15. CCR'!E21</f>
        <v>1285084.6000000001</v>
      </c>
    </row>
    <row r="13" spans="1:3">
      <c r="A13" s="402">
        <v>6</v>
      </c>
      <c r="B13" s="417" t="s">
        <v>566</v>
      </c>
      <c r="C13" s="411"/>
    </row>
    <row r="14" spans="1:3">
      <c r="A14" s="402">
        <v>7</v>
      </c>
      <c r="B14" s="418" t="s">
        <v>567</v>
      </c>
      <c r="C14" s="411"/>
    </row>
    <row r="15" spans="1:3">
      <c r="A15" s="403">
        <v>8</v>
      </c>
      <c r="B15" s="410" t="s">
        <v>568</v>
      </c>
      <c r="C15" s="411"/>
    </row>
    <row r="16" spans="1:3" ht="22.8">
      <c r="A16" s="402">
        <v>9</v>
      </c>
      <c r="B16" s="418" t="s">
        <v>569</v>
      </c>
      <c r="C16" s="411"/>
    </row>
    <row r="17" spans="1:3">
      <c r="A17" s="402">
        <v>10</v>
      </c>
      <c r="B17" s="418" t="s">
        <v>570</v>
      </c>
      <c r="C17" s="411"/>
    </row>
    <row r="18" spans="1:3">
      <c r="A18" s="404">
        <v>11</v>
      </c>
      <c r="B18" s="419" t="s">
        <v>571</v>
      </c>
      <c r="C18" s="413">
        <f>SUM(C10:C17)</f>
        <v>1285084.6000000001</v>
      </c>
    </row>
    <row r="19" spans="1:3">
      <c r="A19" s="400"/>
      <c r="B19" s="400" t="s">
        <v>572</v>
      </c>
      <c r="C19" s="420"/>
    </row>
    <row r="20" spans="1:3">
      <c r="A20" s="402">
        <v>12</v>
      </c>
      <c r="B20" s="415" t="s">
        <v>573</v>
      </c>
      <c r="C20" s="411"/>
    </row>
    <row r="21" spans="1:3">
      <c r="A21" s="402">
        <v>13</v>
      </c>
      <c r="B21" s="415" t="s">
        <v>574</v>
      </c>
      <c r="C21" s="411"/>
    </row>
    <row r="22" spans="1:3">
      <c r="A22" s="402">
        <v>14</v>
      </c>
      <c r="B22" s="415" t="s">
        <v>575</v>
      </c>
      <c r="C22" s="411"/>
    </row>
    <row r="23" spans="1:3" ht="22.8">
      <c r="A23" s="402" t="s">
        <v>576</v>
      </c>
      <c r="B23" s="415" t="s">
        <v>577</v>
      </c>
      <c r="C23" s="411"/>
    </row>
    <row r="24" spans="1:3">
      <c r="A24" s="402">
        <v>15</v>
      </c>
      <c r="B24" s="415" t="s">
        <v>578</v>
      </c>
      <c r="C24" s="411"/>
    </row>
    <row r="25" spans="1:3">
      <c r="A25" s="402" t="s">
        <v>579</v>
      </c>
      <c r="B25" s="410" t="s">
        <v>580</v>
      </c>
      <c r="C25" s="411"/>
    </row>
    <row r="26" spans="1:3">
      <c r="A26" s="404">
        <v>16</v>
      </c>
      <c r="B26" s="419" t="s">
        <v>581</v>
      </c>
      <c r="C26" s="413">
        <f>SUM(C20:C25)</f>
        <v>0</v>
      </c>
    </row>
    <row r="27" spans="1:3">
      <c r="A27" s="400"/>
      <c r="B27" s="400" t="s">
        <v>582</v>
      </c>
      <c r="C27" s="414"/>
    </row>
    <row r="28" spans="1:3">
      <c r="A28" s="401">
        <v>17</v>
      </c>
      <c r="B28" s="410" t="s">
        <v>583</v>
      </c>
      <c r="C28" s="411">
        <v>252893.12</v>
      </c>
    </row>
    <row r="29" spans="1:3">
      <c r="A29" s="401">
        <v>18</v>
      </c>
      <c r="B29" s="410" t="s">
        <v>584</v>
      </c>
      <c r="C29" s="411">
        <v>-84398</v>
      </c>
    </row>
    <row r="30" spans="1:3">
      <c r="A30" s="404">
        <v>19</v>
      </c>
      <c r="B30" s="419" t="s">
        <v>585</v>
      </c>
      <c r="C30" s="413">
        <v>168495.12</v>
      </c>
    </row>
    <row r="31" spans="1:3">
      <c r="A31" s="405"/>
      <c r="B31" s="400" t="s">
        <v>586</v>
      </c>
      <c r="C31" s="414"/>
    </row>
    <row r="32" spans="1:3">
      <c r="A32" s="401" t="s">
        <v>587</v>
      </c>
      <c r="B32" s="415" t="s">
        <v>588</v>
      </c>
      <c r="C32" s="421"/>
    </row>
    <row r="33" spans="1:3">
      <c r="A33" s="401" t="s">
        <v>589</v>
      </c>
      <c r="B33" s="416" t="s">
        <v>590</v>
      </c>
      <c r="C33" s="421"/>
    </row>
    <row r="34" spans="1:3">
      <c r="A34" s="400"/>
      <c r="B34" s="400" t="s">
        <v>591</v>
      </c>
      <c r="C34" s="414"/>
    </row>
    <row r="35" spans="1:3">
      <c r="A35" s="404">
        <v>20</v>
      </c>
      <c r="B35" s="419" t="s">
        <v>89</v>
      </c>
      <c r="C35" s="413">
        <f>'1. key ratios'!C9</f>
        <v>48030224.949999996</v>
      </c>
    </row>
    <row r="36" spans="1:3">
      <c r="A36" s="404">
        <v>21</v>
      </c>
      <c r="B36" s="419" t="s">
        <v>592</v>
      </c>
      <c r="C36" s="413">
        <f>C8+C18+C26+C30</f>
        <v>77966235.820000008</v>
      </c>
    </row>
    <row r="37" spans="1:3">
      <c r="A37" s="406"/>
      <c r="B37" s="406" t="s">
        <v>557</v>
      </c>
      <c r="C37" s="414"/>
    </row>
    <row r="38" spans="1:3">
      <c r="A38" s="404">
        <v>22</v>
      </c>
      <c r="B38" s="419" t="s">
        <v>557</v>
      </c>
      <c r="C38" s="615">
        <f>IFERROR(C35/C36,0)</f>
        <v>0.61603878197848327</v>
      </c>
    </row>
    <row r="39" spans="1:3">
      <c r="A39" s="406"/>
      <c r="B39" s="406" t="s">
        <v>593</v>
      </c>
      <c r="C39" s="414"/>
    </row>
    <row r="40" spans="1:3">
      <c r="A40" s="407" t="s">
        <v>594</v>
      </c>
      <c r="B40" s="415" t="s">
        <v>595</v>
      </c>
      <c r="C40" s="421"/>
    </row>
    <row r="41" spans="1:3">
      <c r="A41" s="408" t="s">
        <v>596</v>
      </c>
      <c r="B41" s="416" t="s">
        <v>597</v>
      </c>
      <c r="C41" s="421"/>
    </row>
    <row r="43" spans="1:3">
      <c r="B43" s="435"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sheetPr>
  <dimension ref="A1:C106"/>
  <sheetViews>
    <sheetView topLeftCell="A93" zoomScale="115" zoomScaleNormal="115" workbookViewId="0">
      <selection activeCell="C110" sqref="C110"/>
    </sheetView>
  </sheetViews>
  <sheetFormatPr defaultColWidth="43.5546875" defaultRowHeight="12"/>
  <cols>
    <col min="1" max="1" width="5.21875" style="233" customWidth="1"/>
    <col min="2" max="2" width="66.21875" style="234" customWidth="1"/>
    <col min="3" max="3" width="131.44140625" style="235" customWidth="1"/>
    <col min="4" max="5" width="10.21875" style="226" customWidth="1"/>
    <col min="6" max="16384" width="43.5546875" style="226"/>
  </cols>
  <sheetData>
    <row r="1" spans="1:3" ht="13.2" thickTop="1" thickBot="1">
      <c r="A1" s="533" t="s">
        <v>326</v>
      </c>
      <c r="B1" s="534"/>
      <c r="C1" s="535"/>
    </row>
    <row r="2" spans="1:3" ht="26.25" customHeight="1">
      <c r="A2" s="483"/>
      <c r="B2" s="536" t="s">
        <v>327</v>
      </c>
      <c r="C2" s="536"/>
    </row>
    <row r="3" spans="1:3" s="231" customFormat="1" ht="11.25" customHeight="1">
      <c r="A3" s="230"/>
      <c r="B3" s="536" t="s">
        <v>419</v>
      </c>
      <c r="C3" s="536"/>
    </row>
    <row r="4" spans="1:3" ht="12" customHeight="1" thickBot="1">
      <c r="A4" s="537" t="s">
        <v>423</v>
      </c>
      <c r="B4" s="538"/>
      <c r="C4" s="539"/>
    </row>
    <row r="5" spans="1:3" ht="12.6" thickTop="1">
      <c r="A5" s="227"/>
      <c r="B5" s="540" t="s">
        <v>328</v>
      </c>
      <c r="C5" s="541"/>
    </row>
    <row r="6" spans="1:3">
      <c r="A6" s="483"/>
      <c r="B6" s="531" t="s">
        <v>420</v>
      </c>
      <c r="C6" s="532"/>
    </row>
    <row r="7" spans="1:3">
      <c r="A7" s="483"/>
      <c r="B7" s="531" t="s">
        <v>329</v>
      </c>
      <c r="C7" s="532"/>
    </row>
    <row r="8" spans="1:3">
      <c r="A8" s="483"/>
      <c r="B8" s="531" t="s">
        <v>421</v>
      </c>
      <c r="C8" s="532"/>
    </row>
    <row r="9" spans="1:3">
      <c r="A9" s="483"/>
      <c r="B9" s="544" t="s">
        <v>422</v>
      </c>
      <c r="C9" s="545"/>
    </row>
    <row r="10" spans="1:3">
      <c r="A10" s="483"/>
      <c r="B10" s="542" t="s">
        <v>330</v>
      </c>
      <c r="C10" s="543" t="s">
        <v>330</v>
      </c>
    </row>
    <row r="11" spans="1:3">
      <c r="A11" s="483"/>
      <c r="B11" s="542" t="s">
        <v>331</v>
      </c>
      <c r="C11" s="543" t="s">
        <v>331</v>
      </c>
    </row>
    <row r="12" spans="1:3">
      <c r="A12" s="483"/>
      <c r="B12" s="542" t="s">
        <v>332</v>
      </c>
      <c r="C12" s="543" t="s">
        <v>332</v>
      </c>
    </row>
    <row r="13" spans="1:3">
      <c r="A13" s="483"/>
      <c r="B13" s="542" t="s">
        <v>333</v>
      </c>
      <c r="C13" s="543" t="s">
        <v>333</v>
      </c>
    </row>
    <row r="14" spans="1:3">
      <c r="A14" s="483"/>
      <c r="B14" s="542" t="s">
        <v>334</v>
      </c>
      <c r="C14" s="543" t="s">
        <v>334</v>
      </c>
    </row>
    <row r="15" spans="1:3" ht="21.75" customHeight="1">
      <c r="A15" s="483"/>
      <c r="B15" s="542" t="s">
        <v>335</v>
      </c>
      <c r="C15" s="543" t="s">
        <v>335</v>
      </c>
    </row>
    <row r="16" spans="1:3">
      <c r="A16" s="483"/>
      <c r="B16" s="542" t="s">
        <v>336</v>
      </c>
      <c r="C16" s="543" t="s">
        <v>337</v>
      </c>
    </row>
    <row r="17" spans="1:3">
      <c r="A17" s="483"/>
      <c r="B17" s="542" t="s">
        <v>338</v>
      </c>
      <c r="C17" s="543" t="s">
        <v>339</v>
      </c>
    </row>
    <row r="18" spans="1:3">
      <c r="A18" s="483"/>
      <c r="B18" s="542" t="s">
        <v>340</v>
      </c>
      <c r="C18" s="543" t="s">
        <v>341</v>
      </c>
    </row>
    <row r="19" spans="1:3">
      <c r="A19" s="483"/>
      <c r="B19" s="542" t="s">
        <v>342</v>
      </c>
      <c r="C19" s="543" t="s">
        <v>342</v>
      </c>
    </row>
    <row r="20" spans="1:3">
      <c r="A20" s="483"/>
      <c r="B20" s="542" t="s">
        <v>343</v>
      </c>
      <c r="C20" s="543" t="s">
        <v>343</v>
      </c>
    </row>
    <row r="21" spans="1:3">
      <c r="A21" s="483"/>
      <c r="B21" s="542" t="s">
        <v>344</v>
      </c>
      <c r="C21" s="543" t="s">
        <v>344</v>
      </c>
    </row>
    <row r="22" spans="1:3" ht="23.25" customHeight="1">
      <c r="A22" s="483"/>
      <c r="B22" s="542" t="s">
        <v>345</v>
      </c>
      <c r="C22" s="543" t="s">
        <v>346</v>
      </c>
    </row>
    <row r="23" spans="1:3">
      <c r="A23" s="483"/>
      <c r="B23" s="542" t="s">
        <v>347</v>
      </c>
      <c r="C23" s="543" t="s">
        <v>347</v>
      </c>
    </row>
    <row r="24" spans="1:3">
      <c r="A24" s="483"/>
      <c r="B24" s="542" t="s">
        <v>348</v>
      </c>
      <c r="C24" s="543" t="s">
        <v>349</v>
      </c>
    </row>
    <row r="25" spans="1:3" ht="12.6" thickBot="1">
      <c r="A25" s="228"/>
      <c r="B25" s="548" t="s">
        <v>350</v>
      </c>
      <c r="C25" s="549"/>
    </row>
    <row r="26" spans="1:3" ht="13.2" thickTop="1" thickBot="1">
      <c r="A26" s="537" t="s">
        <v>433</v>
      </c>
      <c r="B26" s="538"/>
      <c r="C26" s="539"/>
    </row>
    <row r="27" spans="1:3" ht="13.2" thickTop="1" thickBot="1">
      <c r="A27" s="229"/>
      <c r="B27" s="550" t="s">
        <v>351</v>
      </c>
      <c r="C27" s="551"/>
    </row>
    <row r="28" spans="1:3" ht="13.2" thickTop="1" thickBot="1">
      <c r="A28" s="537" t="s">
        <v>424</v>
      </c>
      <c r="B28" s="538"/>
      <c r="C28" s="539"/>
    </row>
    <row r="29" spans="1:3" ht="12.6" thickTop="1">
      <c r="A29" s="227"/>
      <c r="B29" s="552" t="s">
        <v>352</v>
      </c>
      <c r="C29" s="553" t="s">
        <v>353</v>
      </c>
    </row>
    <row r="30" spans="1:3">
      <c r="A30" s="483"/>
      <c r="B30" s="546" t="s">
        <v>354</v>
      </c>
      <c r="C30" s="547" t="s">
        <v>355</v>
      </c>
    </row>
    <row r="31" spans="1:3">
      <c r="A31" s="483"/>
      <c r="B31" s="546" t="s">
        <v>356</v>
      </c>
      <c r="C31" s="547" t="s">
        <v>357</v>
      </c>
    </row>
    <row r="32" spans="1:3">
      <c r="A32" s="483"/>
      <c r="B32" s="546" t="s">
        <v>358</v>
      </c>
      <c r="C32" s="547" t="s">
        <v>359</v>
      </c>
    </row>
    <row r="33" spans="1:3">
      <c r="A33" s="483"/>
      <c r="B33" s="546" t="s">
        <v>360</v>
      </c>
      <c r="C33" s="547" t="s">
        <v>361</v>
      </c>
    </row>
    <row r="34" spans="1:3">
      <c r="A34" s="483"/>
      <c r="B34" s="546" t="s">
        <v>362</v>
      </c>
      <c r="C34" s="547" t="s">
        <v>363</v>
      </c>
    </row>
    <row r="35" spans="1:3" ht="23.25" customHeight="1">
      <c r="A35" s="483"/>
      <c r="B35" s="546" t="s">
        <v>364</v>
      </c>
      <c r="C35" s="547" t="s">
        <v>365</v>
      </c>
    </row>
    <row r="36" spans="1:3" ht="24" customHeight="1">
      <c r="A36" s="483"/>
      <c r="B36" s="546" t="s">
        <v>366</v>
      </c>
      <c r="C36" s="547" t="s">
        <v>367</v>
      </c>
    </row>
    <row r="37" spans="1:3" ht="24.75" customHeight="1">
      <c r="A37" s="483"/>
      <c r="B37" s="546" t="s">
        <v>368</v>
      </c>
      <c r="C37" s="547" t="s">
        <v>369</v>
      </c>
    </row>
    <row r="38" spans="1:3" ht="23.25" customHeight="1">
      <c r="A38" s="483"/>
      <c r="B38" s="546" t="s">
        <v>425</v>
      </c>
      <c r="C38" s="547" t="s">
        <v>370</v>
      </c>
    </row>
    <row r="39" spans="1:3" ht="39.75" customHeight="1">
      <c r="A39" s="483"/>
      <c r="B39" s="542" t="s">
        <v>440</v>
      </c>
      <c r="C39" s="543" t="s">
        <v>371</v>
      </c>
    </row>
    <row r="40" spans="1:3" ht="12" customHeight="1">
      <c r="A40" s="483"/>
      <c r="B40" s="546" t="s">
        <v>372</v>
      </c>
      <c r="C40" s="547" t="s">
        <v>373</v>
      </c>
    </row>
    <row r="41" spans="1:3" ht="27" customHeight="1" thickBot="1">
      <c r="A41" s="228"/>
      <c r="B41" s="554" t="s">
        <v>374</v>
      </c>
      <c r="C41" s="555" t="s">
        <v>375</v>
      </c>
    </row>
    <row r="42" spans="1:3" ht="13.2" thickTop="1" thickBot="1">
      <c r="A42" s="537" t="s">
        <v>426</v>
      </c>
      <c r="B42" s="538"/>
      <c r="C42" s="539"/>
    </row>
    <row r="43" spans="1:3" ht="12.6" thickTop="1">
      <c r="A43" s="227"/>
      <c r="B43" s="540" t="s">
        <v>463</v>
      </c>
      <c r="C43" s="541" t="s">
        <v>376</v>
      </c>
    </row>
    <row r="44" spans="1:3">
      <c r="A44" s="483"/>
      <c r="B44" s="531" t="s">
        <v>462</v>
      </c>
      <c r="C44" s="532"/>
    </row>
    <row r="45" spans="1:3" ht="23.25" customHeight="1" thickBot="1">
      <c r="A45" s="228"/>
      <c r="B45" s="556" t="s">
        <v>377</v>
      </c>
      <c r="C45" s="557" t="s">
        <v>378</v>
      </c>
    </row>
    <row r="46" spans="1:3" ht="11.25" customHeight="1" thickTop="1" thickBot="1">
      <c r="A46" s="537" t="s">
        <v>427</v>
      </c>
      <c r="B46" s="538"/>
      <c r="C46" s="539"/>
    </row>
    <row r="47" spans="1:3" ht="26.25" customHeight="1" thickTop="1">
      <c r="A47" s="483"/>
      <c r="B47" s="531" t="s">
        <v>428</v>
      </c>
      <c r="C47" s="532"/>
    </row>
    <row r="48" spans="1:3" ht="12.6" thickBot="1">
      <c r="A48" s="537" t="s">
        <v>429</v>
      </c>
      <c r="B48" s="538"/>
      <c r="C48" s="539"/>
    </row>
    <row r="49" spans="1:3" ht="12.6" thickTop="1">
      <c r="A49" s="227"/>
      <c r="B49" s="540" t="s">
        <v>379</v>
      </c>
      <c r="C49" s="541" t="s">
        <v>379</v>
      </c>
    </row>
    <row r="50" spans="1:3" ht="11.25" customHeight="1">
      <c r="A50" s="483"/>
      <c r="B50" s="531" t="s">
        <v>380</v>
      </c>
      <c r="C50" s="532" t="s">
        <v>380</v>
      </c>
    </row>
    <row r="51" spans="1:3">
      <c r="A51" s="483"/>
      <c r="B51" s="531" t="s">
        <v>381</v>
      </c>
      <c r="C51" s="532" t="s">
        <v>381</v>
      </c>
    </row>
    <row r="52" spans="1:3" ht="11.25" customHeight="1">
      <c r="A52" s="483"/>
      <c r="B52" s="531" t="s">
        <v>490</v>
      </c>
      <c r="C52" s="532" t="s">
        <v>382</v>
      </c>
    </row>
    <row r="53" spans="1:3" ht="33.6" customHeight="1">
      <c r="A53" s="483"/>
      <c r="B53" s="531" t="s">
        <v>383</v>
      </c>
      <c r="C53" s="532" t="s">
        <v>383</v>
      </c>
    </row>
    <row r="54" spans="1:3" ht="11.25" customHeight="1">
      <c r="A54" s="483"/>
      <c r="B54" s="531" t="s">
        <v>483</v>
      </c>
      <c r="C54" s="532" t="s">
        <v>384</v>
      </c>
    </row>
    <row r="55" spans="1:3" ht="11.25" customHeight="1" thickBot="1">
      <c r="A55" s="537" t="s">
        <v>430</v>
      </c>
      <c r="B55" s="538"/>
      <c r="C55" s="539"/>
    </row>
    <row r="56" spans="1:3" ht="12.6" thickTop="1">
      <c r="A56" s="227"/>
      <c r="B56" s="540" t="s">
        <v>379</v>
      </c>
      <c r="C56" s="541" t="s">
        <v>379</v>
      </c>
    </row>
    <row r="57" spans="1:3">
      <c r="A57" s="483"/>
      <c r="B57" s="531" t="s">
        <v>385</v>
      </c>
      <c r="C57" s="532" t="s">
        <v>385</v>
      </c>
    </row>
    <row r="58" spans="1:3">
      <c r="A58" s="483"/>
      <c r="B58" s="531" t="s">
        <v>436</v>
      </c>
      <c r="C58" s="532" t="s">
        <v>386</v>
      </c>
    </row>
    <row r="59" spans="1:3">
      <c r="A59" s="483"/>
      <c r="B59" s="531" t="s">
        <v>387</v>
      </c>
      <c r="C59" s="532" t="s">
        <v>387</v>
      </c>
    </row>
    <row r="60" spans="1:3">
      <c r="A60" s="483"/>
      <c r="B60" s="531" t="s">
        <v>388</v>
      </c>
      <c r="C60" s="532" t="s">
        <v>388</v>
      </c>
    </row>
    <row r="61" spans="1:3">
      <c r="A61" s="483"/>
      <c r="B61" s="531" t="s">
        <v>389</v>
      </c>
      <c r="C61" s="532" t="s">
        <v>389</v>
      </c>
    </row>
    <row r="62" spans="1:3">
      <c r="A62" s="483"/>
      <c r="B62" s="531" t="s">
        <v>437</v>
      </c>
      <c r="C62" s="532" t="s">
        <v>390</v>
      </c>
    </row>
    <row r="63" spans="1:3">
      <c r="A63" s="483"/>
      <c r="B63" s="531" t="s">
        <v>391</v>
      </c>
      <c r="C63" s="532" t="s">
        <v>391</v>
      </c>
    </row>
    <row r="64" spans="1:3" ht="12.6" thickBot="1">
      <c r="A64" s="228"/>
      <c r="B64" s="556" t="s">
        <v>392</v>
      </c>
      <c r="C64" s="557" t="s">
        <v>392</v>
      </c>
    </row>
    <row r="65" spans="1:3" ht="11.25" customHeight="1" thickTop="1">
      <c r="A65" s="558" t="s">
        <v>431</v>
      </c>
      <c r="B65" s="559"/>
      <c r="C65" s="560"/>
    </row>
    <row r="66" spans="1:3" ht="12.6" thickBot="1">
      <c r="A66" s="228"/>
      <c r="B66" s="556" t="s">
        <v>393</v>
      </c>
      <c r="C66" s="557" t="s">
        <v>393</v>
      </c>
    </row>
    <row r="67" spans="1:3" ht="11.25" customHeight="1" thickTop="1" thickBot="1">
      <c r="A67" s="537" t="s">
        <v>432</v>
      </c>
      <c r="B67" s="538"/>
      <c r="C67" s="539"/>
    </row>
    <row r="68" spans="1:3" ht="12.6" thickTop="1">
      <c r="A68" s="227"/>
      <c r="B68" s="540" t="s">
        <v>394</v>
      </c>
      <c r="C68" s="541" t="s">
        <v>394</v>
      </c>
    </row>
    <row r="69" spans="1:3">
      <c r="A69" s="483"/>
      <c r="B69" s="531" t="s">
        <v>395</v>
      </c>
      <c r="C69" s="532" t="s">
        <v>395</v>
      </c>
    </row>
    <row r="70" spans="1:3">
      <c r="A70" s="483"/>
      <c r="B70" s="531" t="s">
        <v>396</v>
      </c>
      <c r="C70" s="532" t="s">
        <v>396</v>
      </c>
    </row>
    <row r="71" spans="1:3" ht="38.25" customHeight="1">
      <c r="A71" s="483"/>
      <c r="B71" s="561" t="s">
        <v>439</v>
      </c>
      <c r="C71" s="562" t="s">
        <v>397</v>
      </c>
    </row>
    <row r="72" spans="1:3" ht="33.75" customHeight="1">
      <c r="A72" s="483"/>
      <c r="B72" s="561" t="s">
        <v>442</v>
      </c>
      <c r="C72" s="562" t="s">
        <v>398</v>
      </c>
    </row>
    <row r="73" spans="1:3" ht="15.75" customHeight="1">
      <c r="A73" s="483"/>
      <c r="B73" s="561" t="s">
        <v>438</v>
      </c>
      <c r="C73" s="562" t="s">
        <v>399</v>
      </c>
    </row>
    <row r="74" spans="1:3">
      <c r="A74" s="483"/>
      <c r="B74" s="531" t="s">
        <v>400</v>
      </c>
      <c r="C74" s="532" t="s">
        <v>400</v>
      </c>
    </row>
    <row r="75" spans="1:3" ht="12.6" thickBot="1">
      <c r="A75" s="228"/>
      <c r="B75" s="556" t="s">
        <v>401</v>
      </c>
      <c r="C75" s="557" t="s">
        <v>401</v>
      </c>
    </row>
    <row r="76" spans="1:3" ht="12.6" thickTop="1">
      <c r="A76" s="558" t="s">
        <v>466</v>
      </c>
      <c r="B76" s="559"/>
      <c r="C76" s="560"/>
    </row>
    <row r="77" spans="1:3">
      <c r="A77" s="483"/>
      <c r="B77" s="531" t="s">
        <v>393</v>
      </c>
      <c r="C77" s="532"/>
    </row>
    <row r="78" spans="1:3">
      <c r="A78" s="483"/>
      <c r="B78" s="531" t="s">
        <v>464</v>
      </c>
      <c r="C78" s="532"/>
    </row>
    <row r="79" spans="1:3">
      <c r="A79" s="483"/>
      <c r="B79" s="531" t="s">
        <v>465</v>
      </c>
      <c r="C79" s="532"/>
    </row>
    <row r="80" spans="1:3">
      <c r="A80" s="558" t="s">
        <v>467</v>
      </c>
      <c r="B80" s="559"/>
      <c r="C80" s="560"/>
    </row>
    <row r="81" spans="1:3">
      <c r="A81" s="483"/>
      <c r="B81" s="531" t="s">
        <v>393</v>
      </c>
      <c r="C81" s="532"/>
    </row>
    <row r="82" spans="1:3">
      <c r="A82" s="483"/>
      <c r="B82" s="531" t="s">
        <v>468</v>
      </c>
      <c r="C82" s="532"/>
    </row>
    <row r="83" spans="1:3" ht="76.5" customHeight="1">
      <c r="A83" s="483"/>
      <c r="B83" s="531" t="s">
        <v>482</v>
      </c>
      <c r="C83" s="532"/>
    </row>
    <row r="84" spans="1:3" ht="53.25" customHeight="1">
      <c r="A84" s="483"/>
      <c r="B84" s="531" t="s">
        <v>481</v>
      </c>
      <c r="C84" s="532"/>
    </row>
    <row r="85" spans="1:3">
      <c r="A85" s="483"/>
      <c r="B85" s="531" t="s">
        <v>469</v>
      </c>
      <c r="C85" s="532"/>
    </row>
    <row r="86" spans="1:3">
      <c r="A86" s="483"/>
      <c r="B86" s="531" t="s">
        <v>470</v>
      </c>
      <c r="C86" s="532"/>
    </row>
    <row r="87" spans="1:3">
      <c r="A87" s="483"/>
      <c r="B87" s="531" t="s">
        <v>471</v>
      </c>
      <c r="C87" s="532"/>
    </row>
    <row r="88" spans="1:3">
      <c r="A88" s="558" t="s">
        <v>472</v>
      </c>
      <c r="B88" s="559"/>
      <c r="C88" s="560"/>
    </row>
    <row r="89" spans="1:3">
      <c r="A89" s="483"/>
      <c r="B89" s="531" t="s">
        <v>393</v>
      </c>
      <c r="C89" s="532"/>
    </row>
    <row r="90" spans="1:3">
      <c r="A90" s="483"/>
      <c r="B90" s="531" t="s">
        <v>474</v>
      </c>
      <c r="C90" s="532"/>
    </row>
    <row r="91" spans="1:3" ht="12" customHeight="1">
      <c r="A91" s="483"/>
      <c r="B91" s="531" t="s">
        <v>475</v>
      </c>
      <c r="C91" s="532"/>
    </row>
    <row r="92" spans="1:3">
      <c r="A92" s="483"/>
      <c r="B92" s="531" t="s">
        <v>476</v>
      </c>
      <c r="C92" s="532"/>
    </row>
    <row r="93" spans="1:3" ht="24.75" customHeight="1">
      <c r="A93" s="483"/>
      <c r="B93" s="564" t="s">
        <v>518</v>
      </c>
      <c r="C93" s="565"/>
    </row>
    <row r="94" spans="1:3" ht="24" customHeight="1">
      <c r="A94" s="483"/>
      <c r="B94" s="564" t="s">
        <v>519</v>
      </c>
      <c r="C94" s="565"/>
    </row>
    <row r="95" spans="1:3" ht="13.5" customHeight="1">
      <c r="A95" s="483"/>
      <c r="B95" s="546" t="s">
        <v>477</v>
      </c>
      <c r="C95" s="547"/>
    </row>
    <row r="96" spans="1:3" ht="11.25" customHeight="1" thickBot="1">
      <c r="A96" s="566" t="s">
        <v>514</v>
      </c>
      <c r="B96" s="567"/>
      <c r="C96" s="568"/>
    </row>
    <row r="97" spans="1:3" ht="13.2" thickTop="1" thickBot="1">
      <c r="A97" s="563" t="s">
        <v>402</v>
      </c>
      <c r="B97" s="563"/>
      <c r="C97" s="563"/>
    </row>
    <row r="98" spans="1:3">
      <c r="A98" s="334">
        <v>2</v>
      </c>
      <c r="B98" s="480" t="s">
        <v>494</v>
      </c>
      <c r="C98" s="480" t="s">
        <v>515</v>
      </c>
    </row>
    <row r="99" spans="1:3">
      <c r="A99" s="232">
        <v>3</v>
      </c>
      <c r="B99" s="481" t="s">
        <v>495</v>
      </c>
      <c r="C99" s="482" t="s">
        <v>516</v>
      </c>
    </row>
    <row r="100" spans="1:3">
      <c r="A100" s="232">
        <v>4</v>
      </c>
      <c r="B100" s="481" t="s">
        <v>496</v>
      </c>
      <c r="C100" s="482" t="s">
        <v>520</v>
      </c>
    </row>
    <row r="101" spans="1:3" ht="11.25" customHeight="1">
      <c r="A101" s="232">
        <v>5</v>
      </c>
      <c r="B101" s="481" t="s">
        <v>497</v>
      </c>
      <c r="C101" s="482" t="s">
        <v>517</v>
      </c>
    </row>
    <row r="102" spans="1:3" ht="12" customHeight="1">
      <c r="A102" s="232">
        <v>6</v>
      </c>
      <c r="B102" s="481" t="s">
        <v>512</v>
      </c>
      <c r="C102" s="482" t="s">
        <v>498</v>
      </c>
    </row>
    <row r="103" spans="1:3" ht="12" customHeight="1">
      <c r="A103" s="232">
        <v>7</v>
      </c>
      <c r="B103" s="481" t="s">
        <v>499</v>
      </c>
      <c r="C103" s="482" t="s">
        <v>513</v>
      </c>
    </row>
    <row r="104" spans="1:3">
      <c r="A104" s="232">
        <v>8</v>
      </c>
      <c r="B104" s="481" t="s">
        <v>504</v>
      </c>
      <c r="C104" s="482" t="s">
        <v>524</v>
      </c>
    </row>
    <row r="105" spans="1:3" ht="11.25" customHeight="1">
      <c r="A105" s="558" t="s">
        <v>478</v>
      </c>
      <c r="B105" s="559"/>
      <c r="C105" s="560"/>
    </row>
    <row r="106" spans="1:3" ht="12" customHeight="1">
      <c r="A106" s="483"/>
      <c r="B106" s="531" t="s">
        <v>393</v>
      </c>
      <c r="C106" s="532"/>
    </row>
  </sheetData>
  <mergeCells count="99">
    <mergeCell ref="A97:C97"/>
    <mergeCell ref="A105:C105"/>
    <mergeCell ref="B106:C106"/>
    <mergeCell ref="B91:C91"/>
    <mergeCell ref="B92:C92"/>
    <mergeCell ref="B93:C93"/>
    <mergeCell ref="B94:C94"/>
    <mergeCell ref="B95:C95"/>
    <mergeCell ref="A96:C96"/>
    <mergeCell ref="B90:C90"/>
    <mergeCell ref="B79:C79"/>
    <mergeCell ref="A80:C80"/>
    <mergeCell ref="B81:C81"/>
    <mergeCell ref="B82:C82"/>
    <mergeCell ref="B83:C83"/>
    <mergeCell ref="B84:C84"/>
    <mergeCell ref="B85:C85"/>
    <mergeCell ref="B86:C86"/>
    <mergeCell ref="B87:C87"/>
    <mergeCell ref="A88:C88"/>
    <mergeCell ref="B89:C89"/>
    <mergeCell ref="B78:C78"/>
    <mergeCell ref="A67:C67"/>
    <mergeCell ref="B68:C68"/>
    <mergeCell ref="B69:C69"/>
    <mergeCell ref="B70:C70"/>
    <mergeCell ref="B71:C71"/>
    <mergeCell ref="B72:C72"/>
    <mergeCell ref="B73:C73"/>
    <mergeCell ref="B74:C74"/>
    <mergeCell ref="B75:C75"/>
    <mergeCell ref="A76:C76"/>
    <mergeCell ref="B77:C77"/>
    <mergeCell ref="B66:C66"/>
    <mergeCell ref="A55:C55"/>
    <mergeCell ref="B56:C56"/>
    <mergeCell ref="B57:C57"/>
    <mergeCell ref="B58:C58"/>
    <mergeCell ref="B59:C59"/>
    <mergeCell ref="B60:C60"/>
    <mergeCell ref="B61:C61"/>
    <mergeCell ref="B62:C62"/>
    <mergeCell ref="B63:C63"/>
    <mergeCell ref="B64:C64"/>
    <mergeCell ref="A65:C65"/>
    <mergeCell ref="B54:C54"/>
    <mergeCell ref="B43:C43"/>
    <mergeCell ref="B44:C44"/>
    <mergeCell ref="B45:C45"/>
    <mergeCell ref="A46:C46"/>
    <mergeCell ref="B47:C47"/>
    <mergeCell ref="A48:C48"/>
    <mergeCell ref="B49:C49"/>
    <mergeCell ref="B50:C50"/>
    <mergeCell ref="B51:C51"/>
    <mergeCell ref="B52:C52"/>
    <mergeCell ref="B53:C53"/>
    <mergeCell ref="A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A26:C26"/>
    <mergeCell ref="B27:C27"/>
    <mergeCell ref="A28:C28"/>
    <mergeCell ref="B29:C29"/>
    <mergeCell ref="B18:C18"/>
    <mergeCell ref="B7:C7"/>
    <mergeCell ref="B8:C8"/>
    <mergeCell ref="B9:C9"/>
    <mergeCell ref="B10:C10"/>
    <mergeCell ref="B11:C11"/>
    <mergeCell ref="B12:C12"/>
    <mergeCell ref="B13:C13"/>
    <mergeCell ref="B14:C14"/>
    <mergeCell ref="B15:C15"/>
    <mergeCell ref="B16:C16"/>
    <mergeCell ref="B17:C17"/>
    <mergeCell ref="B6:C6"/>
    <mergeCell ref="A1:C1"/>
    <mergeCell ref="B2:C2"/>
    <mergeCell ref="B3:C3"/>
    <mergeCell ref="A4:C4"/>
    <mergeCell ref="B5:C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H51"/>
  <sheetViews>
    <sheetView zoomScaleNormal="100" workbookViewId="0">
      <pane xSplit="1" ySplit="5" topLeftCell="C40" activePane="bottomRight" state="frozen"/>
      <selection activeCell="A48" sqref="A48"/>
      <selection pane="topRight" activeCell="A48" sqref="A48"/>
      <selection pane="bottomLeft" activeCell="A48" sqref="A48"/>
      <selection pane="bottomRight" activeCell="C8" sqref="C8:G48"/>
    </sheetView>
  </sheetViews>
  <sheetFormatPr defaultRowHeight="14.4"/>
  <cols>
    <col min="1" max="1" width="9.5546875" style="20" bestFit="1" customWidth="1"/>
    <col min="2" max="2" width="88.33203125" style="17" customWidth="1"/>
    <col min="3" max="3" width="12.77734375" style="17" customWidth="1"/>
    <col min="4" max="7" width="12.77734375" style="2" customWidth="1"/>
    <col min="8" max="13" width="6.77734375" customWidth="1"/>
  </cols>
  <sheetData>
    <row r="1" spans="1:8">
      <c r="A1" s="18" t="s">
        <v>188</v>
      </c>
      <c r="B1" s="434" t="str">
        <f>Info!C2</f>
        <v>სს სილქ როუდ ბანკი</v>
      </c>
    </row>
    <row r="2" spans="1:8">
      <c r="A2" s="18" t="s">
        <v>189</v>
      </c>
      <c r="B2" s="458">
        <v>44286</v>
      </c>
      <c r="C2" s="30"/>
      <c r="D2" s="19"/>
      <c r="E2" s="19"/>
      <c r="F2" s="19"/>
      <c r="G2" s="19"/>
      <c r="H2" s="1"/>
    </row>
    <row r="3" spans="1:8">
      <c r="A3" s="18"/>
      <c r="C3" s="30"/>
      <c r="D3" s="19"/>
      <c r="E3" s="19"/>
      <c r="F3" s="19"/>
      <c r="G3" s="19"/>
      <c r="H3" s="1"/>
    </row>
    <row r="4" spans="1:8" ht="15" thickBot="1">
      <c r="A4" s="71" t="s">
        <v>405</v>
      </c>
      <c r="B4" s="208" t="s">
        <v>223</v>
      </c>
      <c r="C4" s="209"/>
      <c r="D4" s="210"/>
      <c r="E4" s="210"/>
      <c r="F4" s="210"/>
      <c r="G4" s="210"/>
      <c r="H4" s="1"/>
    </row>
    <row r="5" spans="1:8">
      <c r="A5" s="306" t="s">
        <v>26</v>
      </c>
      <c r="B5" s="307"/>
      <c r="C5" s="459" t="str">
        <f>INT((MONTH($B$2))/3)&amp;"Q"&amp;"-"&amp;YEAR($B$2)</f>
        <v>1Q-2021</v>
      </c>
      <c r="D5" s="459" t="str">
        <f>IF(INT(MONTH($B$2))=3, "4"&amp;"Q"&amp;"-"&amp;YEAR($B$2)-1, IF(INT(MONTH($B$2))=6, "1"&amp;"Q"&amp;"-"&amp;YEAR($B$2), IF(INT(MONTH($B$2))=9, "2"&amp;"Q"&amp;"-"&amp;YEAR($B$2),IF(INT(MONTH($B$2))=12, "3"&amp;"Q"&amp;"-"&amp;YEAR($B$2), 0))))</f>
        <v>4Q-2020</v>
      </c>
      <c r="E5" s="459" t="str">
        <f>IF(INT(MONTH($B$2))=3, "3"&amp;"Q"&amp;"-"&amp;YEAR($B$2)-1, IF(INT(MONTH($B$2))=6, "4"&amp;"Q"&amp;"-"&amp;YEAR($B$2)-1, IF(INT(MONTH($B$2))=9, "1"&amp;"Q"&amp;"-"&amp;YEAR($B$2),IF(INT(MONTH($B$2))=12, "2"&amp;"Q"&amp;"-"&amp;YEAR($B$2), 0))))</f>
        <v>3Q-2020</v>
      </c>
      <c r="F5" s="459" t="str">
        <f>IF(INT(MONTH($B$2))=3, "2"&amp;"Q"&amp;"-"&amp;YEAR($B$2)-1, IF(INT(MONTH($B$2))=6, "3"&amp;"Q"&amp;"-"&amp;YEAR($B$2)-1, IF(INT(MONTH($B$2))=9, "4"&amp;"Q"&amp;"-"&amp;YEAR($B$2)-1,IF(INT(MONTH($B$2))=12, "1"&amp;"Q"&amp;"-"&amp;YEAR($B$2), 0))))</f>
        <v>2Q-2020</v>
      </c>
      <c r="G5" s="460" t="str">
        <f>IF(INT(MONTH($B$2))=3, "1"&amp;"Q"&amp;"-"&amp;YEAR($B$2)-1, IF(INT(MONTH($B$2))=6, "2"&amp;"Q"&amp;"-"&amp;YEAR($B$2)-1, IF(INT(MONTH($B$2))=9, "3"&amp;"Q"&amp;"-"&amp;YEAR($B$2)-1,IF(INT(MONTH($B$2))=12, "4"&amp;"Q"&amp;"-"&amp;YEAR($B$2)-1, 0))))</f>
        <v>1Q-2020</v>
      </c>
    </row>
    <row r="6" spans="1:8">
      <c r="A6" s="461"/>
      <c r="B6" s="462" t="s">
        <v>186</v>
      </c>
      <c r="C6" s="308"/>
      <c r="D6" s="308"/>
      <c r="E6" s="308"/>
      <c r="F6" s="308"/>
      <c r="G6" s="309"/>
    </row>
    <row r="7" spans="1:8">
      <c r="A7" s="461"/>
      <c r="B7" s="463" t="s">
        <v>190</v>
      </c>
      <c r="C7" s="308"/>
      <c r="D7" s="308"/>
      <c r="E7" s="308"/>
      <c r="F7" s="308"/>
      <c r="G7" s="309"/>
    </row>
    <row r="8" spans="1:8">
      <c r="A8" s="439">
        <v>1</v>
      </c>
      <c r="B8" s="440" t="s">
        <v>23</v>
      </c>
      <c r="C8" s="569">
        <v>48030224.949999996</v>
      </c>
      <c r="D8" s="570">
        <v>49015556.859999999</v>
      </c>
      <c r="E8" s="570">
        <v>50436147.519999996</v>
      </c>
      <c r="F8" s="570">
        <v>50435649.060000002</v>
      </c>
      <c r="G8" s="571">
        <v>49544208.299999997</v>
      </c>
    </row>
    <row r="9" spans="1:8">
      <c r="A9" s="439">
        <v>2</v>
      </c>
      <c r="B9" s="440" t="s">
        <v>89</v>
      </c>
      <c r="C9" s="569">
        <v>48030224.949999996</v>
      </c>
      <c r="D9" s="570">
        <v>49015556.859999999</v>
      </c>
      <c r="E9" s="570">
        <v>50436147.519999996</v>
      </c>
      <c r="F9" s="570">
        <v>50435649.060000002</v>
      </c>
      <c r="G9" s="571">
        <v>49544208.299999997</v>
      </c>
    </row>
    <row r="10" spans="1:8">
      <c r="A10" s="439">
        <v>3</v>
      </c>
      <c r="B10" s="440" t="s">
        <v>88</v>
      </c>
      <c r="C10" s="569">
        <v>48212430.529999994</v>
      </c>
      <c r="D10" s="570">
        <v>49189598.670000002</v>
      </c>
      <c r="E10" s="570">
        <v>50628192.069999993</v>
      </c>
      <c r="F10" s="570">
        <v>50629355</v>
      </c>
      <c r="G10" s="571">
        <v>49748351.199999996</v>
      </c>
    </row>
    <row r="11" spans="1:8">
      <c r="A11" s="439">
        <v>4</v>
      </c>
      <c r="B11" s="440" t="s">
        <v>616</v>
      </c>
      <c r="C11" s="569">
        <v>3721596.4491270822</v>
      </c>
      <c r="D11" s="570">
        <v>3669053.9387969607</v>
      </c>
      <c r="E11" s="570">
        <v>3966908.3605011906</v>
      </c>
      <c r="F11" s="570">
        <v>4090759.1320406282</v>
      </c>
      <c r="G11" s="571">
        <v>4286561.06606388</v>
      </c>
    </row>
    <row r="12" spans="1:8">
      <c r="A12" s="439">
        <v>5</v>
      </c>
      <c r="B12" s="440" t="s">
        <v>617</v>
      </c>
      <c r="C12" s="569">
        <v>4962381.6974553932</v>
      </c>
      <c r="D12" s="570">
        <v>4892317.5833932431</v>
      </c>
      <c r="E12" s="570">
        <v>5289525.1620051712</v>
      </c>
      <c r="F12" s="570">
        <v>5454659.0033313362</v>
      </c>
      <c r="G12" s="571">
        <v>5715766.7926378399</v>
      </c>
    </row>
    <row r="13" spans="1:8">
      <c r="A13" s="439">
        <v>6</v>
      </c>
      <c r="B13" s="440" t="s">
        <v>618</v>
      </c>
      <c r="C13" s="569">
        <v>12571356.698550938</v>
      </c>
      <c r="D13" s="570">
        <v>11863864.133874578</v>
      </c>
      <c r="E13" s="570">
        <v>12913310.615375604</v>
      </c>
      <c r="F13" s="570">
        <v>13295941.465792518</v>
      </c>
      <c r="G13" s="571">
        <v>13986025.851462303</v>
      </c>
    </row>
    <row r="14" spans="1:8">
      <c r="A14" s="461"/>
      <c r="B14" s="462" t="s">
        <v>620</v>
      </c>
      <c r="C14" s="572"/>
      <c r="D14" s="572"/>
      <c r="E14" s="572"/>
      <c r="F14" s="572"/>
      <c r="G14" s="309"/>
    </row>
    <row r="15" spans="1:8" ht="15" customHeight="1">
      <c r="A15" s="439">
        <v>7</v>
      </c>
      <c r="B15" s="440" t="s">
        <v>619</v>
      </c>
      <c r="C15" s="573">
        <v>54689751.944623999</v>
      </c>
      <c r="D15" s="570">
        <v>56341137.09237846</v>
      </c>
      <c r="E15" s="570">
        <v>60342059.507699989</v>
      </c>
      <c r="F15" s="570">
        <v>62357822.941831999</v>
      </c>
      <c r="G15" s="571">
        <v>65010803.889894985</v>
      </c>
    </row>
    <row r="16" spans="1:8">
      <c r="A16" s="461"/>
      <c r="B16" s="462" t="s">
        <v>624</v>
      </c>
      <c r="C16" s="572"/>
      <c r="D16" s="572"/>
      <c r="E16" s="572"/>
      <c r="F16" s="572"/>
      <c r="G16" s="309"/>
    </row>
    <row r="17" spans="1:7" s="3" customFormat="1">
      <c r="A17" s="439"/>
      <c r="B17" s="463" t="s">
        <v>605</v>
      </c>
      <c r="C17" s="572"/>
      <c r="D17" s="572"/>
      <c r="E17" s="572"/>
      <c r="F17" s="572"/>
      <c r="G17" s="309"/>
    </row>
    <row r="18" spans="1:7">
      <c r="A18" s="438">
        <v>8</v>
      </c>
      <c r="B18" s="464" t="s">
        <v>614</v>
      </c>
      <c r="C18" s="473">
        <v>0.87823080636081341</v>
      </c>
      <c r="D18" s="474">
        <v>0.86997812592303136</v>
      </c>
      <c r="E18" s="474">
        <v>0.83583735675385851</v>
      </c>
      <c r="F18" s="474">
        <v>0.80881029324976406</v>
      </c>
      <c r="G18" s="475">
        <v>0.76209191912024565</v>
      </c>
    </row>
    <row r="19" spans="1:7" ht="15" customHeight="1">
      <c r="A19" s="438">
        <v>9</v>
      </c>
      <c r="B19" s="464" t="s">
        <v>613</v>
      </c>
      <c r="C19" s="473">
        <v>0.87823080636081341</v>
      </c>
      <c r="D19" s="474">
        <v>0.86997812592303136</v>
      </c>
      <c r="E19" s="474">
        <v>0.83583735675385851</v>
      </c>
      <c r="F19" s="474">
        <v>0.80881029324976406</v>
      </c>
      <c r="G19" s="475">
        <v>0.76209191912024565</v>
      </c>
    </row>
    <row r="20" spans="1:7">
      <c r="A20" s="438">
        <v>10</v>
      </c>
      <c r="B20" s="464" t="s">
        <v>615</v>
      </c>
      <c r="C20" s="473">
        <v>0.88156242834704013</v>
      </c>
      <c r="D20" s="474">
        <v>0.873067197585086</v>
      </c>
      <c r="E20" s="474">
        <v>0.83901995528574147</v>
      </c>
      <c r="F20" s="474">
        <v>0.81191665474318386</v>
      </c>
      <c r="G20" s="475">
        <v>0.76523205718630838</v>
      </c>
    </row>
    <row r="21" spans="1:7">
      <c r="A21" s="438">
        <v>11</v>
      </c>
      <c r="B21" s="440" t="s">
        <v>616</v>
      </c>
      <c r="C21" s="473">
        <v>6.80492471952584E-2</v>
      </c>
      <c r="D21" s="474">
        <v>6.5122113754663494E-2</v>
      </c>
      <c r="E21" s="474">
        <v>6.5740354122235264E-2</v>
      </c>
      <c r="F21" s="474">
        <v>6.560137828827875E-2</v>
      </c>
      <c r="G21" s="475">
        <v>6.5936133835904853E-2</v>
      </c>
    </row>
    <row r="22" spans="1:7">
      <c r="A22" s="438">
        <v>12</v>
      </c>
      <c r="B22" s="440" t="s">
        <v>617</v>
      </c>
      <c r="C22" s="473">
        <v>9.0736957492146664E-2</v>
      </c>
      <c r="D22" s="474">
        <v>8.6833845319303132E-2</v>
      </c>
      <c r="E22" s="474">
        <v>8.7659009406700766E-2</v>
      </c>
      <c r="F22" s="474">
        <v>8.7473531723830336E-2</v>
      </c>
      <c r="G22" s="475">
        <v>8.7920260181958393E-2</v>
      </c>
    </row>
    <row r="23" spans="1:7">
      <c r="A23" s="438">
        <v>13</v>
      </c>
      <c r="B23" s="440" t="s">
        <v>618</v>
      </c>
      <c r="C23" s="473">
        <v>0.22986677122397703</v>
      </c>
      <c r="D23" s="474">
        <v>0.21057196830128339</v>
      </c>
      <c r="E23" s="474">
        <v>0.2140018209641617</v>
      </c>
      <c r="F23" s="474">
        <v>0.21322010356575638</v>
      </c>
      <c r="G23" s="475">
        <v>0.21513387028946174</v>
      </c>
    </row>
    <row r="24" spans="1:7">
      <c r="A24" s="461"/>
      <c r="B24" s="462" t="s">
        <v>6</v>
      </c>
      <c r="C24" s="572"/>
      <c r="D24" s="572"/>
      <c r="E24" s="572"/>
      <c r="F24" s="572"/>
      <c r="G24" s="309"/>
    </row>
    <row r="25" spans="1:7" ht="15" customHeight="1">
      <c r="A25" s="465">
        <v>14</v>
      </c>
      <c r="B25" s="466" t="s">
        <v>7</v>
      </c>
      <c r="C25" s="574">
        <v>6.5206076243806227E-2</v>
      </c>
      <c r="D25" s="575">
        <v>6.3531888575918877E-2</v>
      </c>
      <c r="E25" s="575">
        <v>6.2493208670033946E-2</v>
      </c>
      <c r="F25" s="575">
        <v>5.9689571635201791E-2</v>
      </c>
      <c r="G25" s="576">
        <v>5.503661209477087E-2</v>
      </c>
    </row>
    <row r="26" spans="1:7">
      <c r="A26" s="465">
        <v>15</v>
      </c>
      <c r="B26" s="466" t="s">
        <v>8</v>
      </c>
      <c r="C26" s="574">
        <v>1.7688829538469113E-2</v>
      </c>
      <c r="D26" s="575">
        <v>1.7119923855720236E-2</v>
      </c>
      <c r="E26" s="575">
        <v>1.4835958246256036E-2</v>
      </c>
      <c r="F26" s="575">
        <v>1.2002464352917781E-2</v>
      </c>
      <c r="G26" s="576">
        <v>7.0784065405115398E-3</v>
      </c>
    </row>
    <row r="27" spans="1:7">
      <c r="A27" s="465">
        <v>16</v>
      </c>
      <c r="B27" s="466" t="s">
        <v>9</v>
      </c>
      <c r="C27" s="574">
        <v>2.1386115670392114E-2</v>
      </c>
      <c r="D27" s="575">
        <v>-2.3244613168104757E-2</v>
      </c>
      <c r="E27" s="575">
        <v>-3.1245167158823011E-2</v>
      </c>
      <c r="F27" s="575">
        <v>3.3843476328240141E-2</v>
      </c>
      <c r="G27" s="576">
        <v>1.7533029184170979E-2</v>
      </c>
    </row>
    <row r="28" spans="1:7">
      <c r="A28" s="465">
        <v>17</v>
      </c>
      <c r="B28" s="466" t="s">
        <v>224</v>
      </c>
      <c r="C28" s="574">
        <v>4.7517246705337107E-2</v>
      </c>
      <c r="D28" s="575">
        <v>4.6411964720198644E-2</v>
      </c>
      <c r="E28" s="575">
        <v>4.7657250423777907E-2</v>
      </c>
      <c r="F28" s="575">
        <v>4.7687107282284008E-2</v>
      </c>
      <c r="G28" s="576">
        <v>4.795820555425933E-2</v>
      </c>
    </row>
    <row r="29" spans="1:7">
      <c r="A29" s="465">
        <v>18</v>
      </c>
      <c r="B29" s="466" t="s">
        <v>10</v>
      </c>
      <c r="C29" s="574">
        <v>-4.7226773251644504E-2</v>
      </c>
      <c r="D29" s="575">
        <v>-1.3522450765508351E-2</v>
      </c>
      <c r="E29" s="575">
        <v>3.7322350086022998E-3</v>
      </c>
      <c r="F29" s="575">
        <v>5.8108957301462672E-3</v>
      </c>
      <c r="G29" s="576">
        <v>-2.9693139364744846E-2</v>
      </c>
    </row>
    <row r="30" spans="1:7">
      <c r="A30" s="465">
        <v>19</v>
      </c>
      <c r="B30" s="466" t="s">
        <v>11</v>
      </c>
      <c r="C30" s="574">
        <v>-7.1949456813684018E-2</v>
      </c>
      <c r="D30" s="575">
        <v>-2.1448728953931434E-2</v>
      </c>
      <c r="E30" s="575">
        <v>5.9441720109621272E-3</v>
      </c>
      <c r="F30" s="575">
        <v>9.2100637314179081E-3</v>
      </c>
      <c r="G30" s="576">
        <v>-4.5788730347764664E-2</v>
      </c>
    </row>
    <row r="31" spans="1:7">
      <c r="A31" s="461"/>
      <c r="B31" s="462" t="s">
        <v>12</v>
      </c>
      <c r="C31" s="572"/>
      <c r="D31" s="572"/>
      <c r="E31" s="572"/>
      <c r="F31" s="572"/>
      <c r="G31" s="309"/>
    </row>
    <row r="32" spans="1:7">
      <c r="A32" s="465">
        <v>20</v>
      </c>
      <c r="B32" s="466" t="s">
        <v>13</v>
      </c>
      <c r="C32" s="574">
        <v>0.2580454347889839</v>
      </c>
      <c r="D32" s="575">
        <v>0.26667916827889038</v>
      </c>
      <c r="E32" s="575">
        <v>0.281099520365931</v>
      </c>
      <c r="F32" s="575">
        <v>0.18820128553928903</v>
      </c>
      <c r="G32" s="576">
        <v>0.20328806867104118</v>
      </c>
    </row>
    <row r="33" spans="1:7" ht="15" customHeight="1">
      <c r="A33" s="465">
        <v>21</v>
      </c>
      <c r="B33" s="466" t="s">
        <v>14</v>
      </c>
      <c r="C33" s="574">
        <v>0.11378055479573464</v>
      </c>
      <c r="D33" s="575">
        <v>0.11435879671425289</v>
      </c>
      <c r="E33" s="575">
        <v>0.15777041888787344</v>
      </c>
      <c r="F33" s="575">
        <v>0.1511711312064874</v>
      </c>
      <c r="G33" s="576">
        <v>0.17248091614291911</v>
      </c>
    </row>
    <row r="34" spans="1:7">
      <c r="A34" s="465">
        <v>22</v>
      </c>
      <c r="B34" s="466" t="s">
        <v>15</v>
      </c>
      <c r="C34" s="574">
        <v>0.33916287116894367</v>
      </c>
      <c r="D34" s="575">
        <v>0.337750209407014</v>
      </c>
      <c r="E34" s="575">
        <v>0.36649184392218587</v>
      </c>
      <c r="F34" s="575">
        <v>0.34311294364935713</v>
      </c>
      <c r="G34" s="576">
        <v>0.3453522180963321</v>
      </c>
    </row>
    <row r="35" spans="1:7" ht="15" customHeight="1">
      <c r="A35" s="465">
        <v>23</v>
      </c>
      <c r="B35" s="466" t="s">
        <v>16</v>
      </c>
      <c r="C35" s="574">
        <v>0.10767649829313319</v>
      </c>
      <c r="D35" s="575">
        <v>0.11575045836836298</v>
      </c>
      <c r="E35" s="575">
        <v>0.13991345691766446</v>
      </c>
      <c r="F35" s="575">
        <v>0.13747137343370538</v>
      </c>
      <c r="G35" s="576">
        <v>0.21765714156812141</v>
      </c>
    </row>
    <row r="36" spans="1:7">
      <c r="A36" s="465">
        <v>24</v>
      </c>
      <c r="B36" s="466" t="s">
        <v>17</v>
      </c>
      <c r="C36" s="574">
        <v>3.3271506398887415E-2</v>
      </c>
      <c r="D36" s="575">
        <v>-0.1909705642415622</v>
      </c>
      <c r="E36" s="575">
        <v>-5.7291020219198983E-2</v>
      </c>
      <c r="F36" s="575">
        <v>-6.5715087172363892E-2</v>
      </c>
      <c r="G36" s="576">
        <v>1.1284179548690113E-2</v>
      </c>
    </row>
    <row r="37" spans="1:7" ht="15" customHeight="1">
      <c r="A37" s="461"/>
      <c r="B37" s="462" t="s">
        <v>18</v>
      </c>
      <c r="C37" s="572"/>
      <c r="D37" s="572"/>
      <c r="E37" s="572"/>
      <c r="F37" s="572"/>
      <c r="G37" s="309"/>
    </row>
    <row r="38" spans="1:7" ht="15" customHeight="1">
      <c r="A38" s="465">
        <v>25</v>
      </c>
      <c r="B38" s="466" t="s">
        <v>19</v>
      </c>
      <c r="C38" s="574">
        <v>0.44122710019382411</v>
      </c>
      <c r="D38" s="574">
        <v>0.60364736816434872</v>
      </c>
      <c r="E38" s="574">
        <v>0.46661841744872468</v>
      </c>
      <c r="F38" s="574">
        <v>0.42527468380000061</v>
      </c>
      <c r="G38" s="577">
        <v>0.44473904445181728</v>
      </c>
    </row>
    <row r="39" spans="1:7" ht="15" customHeight="1">
      <c r="A39" s="465">
        <v>26</v>
      </c>
      <c r="B39" s="466" t="s">
        <v>20</v>
      </c>
      <c r="C39" s="574">
        <v>0.23523415647568569</v>
      </c>
      <c r="D39" s="574">
        <v>0.25222309265510817</v>
      </c>
      <c r="E39" s="574">
        <v>0.30496004625736545</v>
      </c>
      <c r="F39" s="574">
        <v>0.41399663787420016</v>
      </c>
      <c r="G39" s="577">
        <v>0.60963868140002919</v>
      </c>
    </row>
    <row r="40" spans="1:7" ht="15" customHeight="1">
      <c r="A40" s="465">
        <v>27</v>
      </c>
      <c r="B40" s="467" t="s">
        <v>21</v>
      </c>
      <c r="C40" s="574">
        <v>0.10326360686047392</v>
      </c>
      <c r="D40" s="574">
        <v>8.9678620030018377E-2</v>
      </c>
      <c r="E40" s="574">
        <v>0.18581024135650068</v>
      </c>
      <c r="F40" s="574">
        <v>0.19824251644433763</v>
      </c>
      <c r="G40" s="577">
        <v>0.22099186591628031</v>
      </c>
    </row>
    <row r="41" spans="1:7" ht="15" customHeight="1">
      <c r="A41" s="471"/>
      <c r="B41" s="462" t="s">
        <v>526</v>
      </c>
      <c r="C41" s="572"/>
      <c r="D41" s="572"/>
      <c r="E41" s="572"/>
      <c r="F41" s="572"/>
      <c r="G41" s="309"/>
    </row>
    <row r="42" spans="1:7" ht="15" customHeight="1">
      <c r="A42" s="465">
        <v>28</v>
      </c>
      <c r="B42" s="479" t="s">
        <v>510</v>
      </c>
      <c r="C42" s="467">
        <v>38378698.431111112</v>
      </c>
      <c r="D42" s="467">
        <v>46813249.193913043</v>
      </c>
      <c r="E42" s="467">
        <v>54330261.56000001</v>
      </c>
      <c r="F42" s="467">
        <v>41839018.871208787</v>
      </c>
      <c r="G42" s="470">
        <v>47368620.379999995</v>
      </c>
    </row>
    <row r="43" spans="1:7">
      <c r="A43" s="465">
        <v>29</v>
      </c>
      <c r="B43" s="466" t="s">
        <v>511</v>
      </c>
      <c r="C43" s="467">
        <v>14454068.32525</v>
      </c>
      <c r="D43" s="468">
        <v>19808315.129049994</v>
      </c>
      <c r="E43" s="468">
        <v>21031927.905399993</v>
      </c>
      <c r="F43" s="468">
        <v>21201122.8517</v>
      </c>
      <c r="G43" s="469">
        <v>21201122.8517</v>
      </c>
    </row>
    <row r="44" spans="1:7">
      <c r="A44" s="476">
        <v>30</v>
      </c>
      <c r="B44" s="477" t="s">
        <v>509</v>
      </c>
      <c r="C44" s="574">
        <v>2.6552177260755623</v>
      </c>
      <c r="D44" s="574">
        <v>2.363313027328549</v>
      </c>
      <c r="E44" s="574">
        <v>2.5832278336238779</v>
      </c>
      <c r="F44" s="574">
        <v>1.9734341036495597</v>
      </c>
      <c r="G44" s="577">
        <v>2.2342505494326574</v>
      </c>
    </row>
    <row r="45" spans="1:7">
      <c r="A45" s="476"/>
      <c r="B45" s="462" t="s">
        <v>625</v>
      </c>
      <c r="C45" s="572"/>
      <c r="D45" s="572"/>
      <c r="E45" s="572"/>
      <c r="F45" s="572"/>
      <c r="G45" s="309"/>
    </row>
    <row r="46" spans="1:7">
      <c r="A46" s="476">
        <v>31</v>
      </c>
      <c r="B46" s="477" t="s">
        <v>626</v>
      </c>
      <c r="C46" s="478">
        <v>55172310.281499989</v>
      </c>
      <c r="D46" s="578" t="s">
        <v>633</v>
      </c>
      <c r="E46" s="578" t="s">
        <v>633</v>
      </c>
      <c r="F46" s="578" t="s">
        <v>633</v>
      </c>
      <c r="G46" s="579" t="s">
        <v>633</v>
      </c>
    </row>
    <row r="47" spans="1:7">
      <c r="A47" s="476">
        <v>32</v>
      </c>
      <c r="B47" s="477" t="s">
        <v>627</v>
      </c>
      <c r="C47" s="478">
        <v>28419948.975447744</v>
      </c>
      <c r="D47" s="578" t="s">
        <v>633</v>
      </c>
      <c r="E47" s="578" t="s">
        <v>633</v>
      </c>
      <c r="F47" s="578" t="s">
        <v>633</v>
      </c>
      <c r="G47" s="579" t="s">
        <v>633</v>
      </c>
    </row>
    <row r="48" spans="1:7" ht="15" thickBot="1">
      <c r="A48" s="122">
        <v>33</v>
      </c>
      <c r="B48" s="242" t="s">
        <v>628</v>
      </c>
      <c r="C48" s="580">
        <v>1.9413233404874815</v>
      </c>
      <c r="D48" s="581" t="s">
        <v>633</v>
      </c>
      <c r="E48" s="581" t="s">
        <v>633</v>
      </c>
      <c r="F48" s="581" t="s">
        <v>633</v>
      </c>
      <c r="G48" s="582" t="s">
        <v>633</v>
      </c>
    </row>
    <row r="49" spans="1:7">
      <c r="A49" s="21"/>
    </row>
    <row r="50" spans="1:7" ht="41.4">
      <c r="B50" s="24" t="s">
        <v>604</v>
      </c>
    </row>
    <row r="51" spans="1:7" ht="69">
      <c r="B51" s="362" t="s">
        <v>525</v>
      </c>
      <c r="D51" s="331"/>
      <c r="E51" s="331"/>
      <c r="F51" s="331"/>
      <c r="G51" s="33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9.9978637043366805E-2"/>
  </sheetPr>
  <dimension ref="A1:H43"/>
  <sheetViews>
    <sheetView workbookViewId="0">
      <pane xSplit="1" ySplit="5" topLeftCell="C6" activePane="bottomRight" state="frozen"/>
      <selection activeCell="C8" sqref="C8:G48"/>
      <selection pane="topRight" activeCell="C8" sqref="C8:G48"/>
      <selection pane="bottomLeft" activeCell="C8" sqref="C8:G48"/>
      <selection pane="bottomRight" activeCell="C41" sqref="C7:H41"/>
    </sheetView>
  </sheetViews>
  <sheetFormatPr defaultRowHeight="14.4"/>
  <cols>
    <col min="1" max="1" width="9.5546875" style="2" bestFit="1" customWidth="1"/>
    <col min="2" max="2" width="55.21875" style="2" bestFit="1" customWidth="1"/>
    <col min="3" max="3" width="11.77734375" style="2" customWidth="1"/>
    <col min="4" max="4" width="13.21875" style="2" customWidth="1"/>
    <col min="5" max="5" width="14.5546875" style="2" customWidth="1"/>
    <col min="6" max="6" width="11.77734375" style="2" customWidth="1"/>
    <col min="7" max="7" width="13.77734375" style="2" customWidth="1"/>
    <col min="8" max="8" width="14.5546875" style="2" customWidth="1"/>
  </cols>
  <sheetData>
    <row r="1" spans="1:8">
      <c r="A1" s="18" t="s">
        <v>188</v>
      </c>
      <c r="B1" s="331" t="str">
        <f>Info!C2</f>
        <v>სს სილქ როუდ ბანკი</v>
      </c>
    </row>
    <row r="2" spans="1:8">
      <c r="A2" s="18" t="s">
        <v>189</v>
      </c>
      <c r="B2" s="472">
        <f>'1. key ratios'!B2</f>
        <v>44286</v>
      </c>
    </row>
    <row r="3" spans="1:8">
      <c r="A3" s="18"/>
    </row>
    <row r="4" spans="1:8" ht="15" thickBot="1">
      <c r="A4" s="32" t="s">
        <v>406</v>
      </c>
      <c r="B4" s="72" t="s">
        <v>244</v>
      </c>
      <c r="C4" s="32"/>
      <c r="D4" s="33"/>
      <c r="E4" s="33"/>
      <c r="F4" s="34"/>
      <c r="G4" s="34"/>
      <c r="H4" s="35" t="s">
        <v>93</v>
      </c>
    </row>
    <row r="5" spans="1:8">
      <c r="A5" s="36"/>
      <c r="B5" s="37"/>
      <c r="C5" s="486" t="s">
        <v>194</v>
      </c>
      <c r="D5" s="487"/>
      <c r="E5" s="488"/>
      <c r="F5" s="486" t="s">
        <v>195</v>
      </c>
      <c r="G5" s="487"/>
      <c r="H5" s="489"/>
    </row>
    <row r="6" spans="1:8">
      <c r="A6" s="38" t="s">
        <v>26</v>
      </c>
      <c r="B6" s="39" t="s">
        <v>153</v>
      </c>
      <c r="C6" s="40" t="s">
        <v>27</v>
      </c>
      <c r="D6" s="40" t="s">
        <v>94</v>
      </c>
      <c r="E6" s="40" t="s">
        <v>68</v>
      </c>
      <c r="F6" s="40" t="s">
        <v>27</v>
      </c>
      <c r="G6" s="40" t="s">
        <v>94</v>
      </c>
      <c r="H6" s="41" t="s">
        <v>68</v>
      </c>
    </row>
    <row r="7" spans="1:8">
      <c r="A7" s="38">
        <v>1</v>
      </c>
      <c r="B7" s="42" t="s">
        <v>154</v>
      </c>
      <c r="C7" s="583">
        <v>312944.96000000002</v>
      </c>
      <c r="D7" s="583">
        <v>1127195.1500000001</v>
      </c>
      <c r="E7" s="584">
        <f>C7+D7</f>
        <v>1440140.11</v>
      </c>
      <c r="F7" s="583">
        <v>593576.11</v>
      </c>
      <c r="G7" s="583">
        <v>2155950.98</v>
      </c>
      <c r="H7" s="584">
        <v>2749527.09</v>
      </c>
    </row>
    <row r="8" spans="1:8">
      <c r="A8" s="38">
        <v>2</v>
      </c>
      <c r="B8" s="42" t="s">
        <v>155</v>
      </c>
      <c r="C8" s="583">
        <v>1090324.74</v>
      </c>
      <c r="D8" s="583">
        <v>2393745.83</v>
      </c>
      <c r="E8" s="584">
        <f t="shared" ref="E8:E20" si="0">C8+D8</f>
        <v>3484070.5700000003</v>
      </c>
      <c r="F8" s="583">
        <v>4583341.3099999996</v>
      </c>
      <c r="G8" s="583">
        <v>4220405.0599999996</v>
      </c>
      <c r="H8" s="584">
        <v>8803746.3699999992</v>
      </c>
    </row>
    <row r="9" spans="1:8">
      <c r="A9" s="38">
        <v>3</v>
      </c>
      <c r="B9" s="42" t="s">
        <v>156</v>
      </c>
      <c r="C9" s="583">
        <v>4213040.87</v>
      </c>
      <c r="D9" s="583">
        <v>1502868.31</v>
      </c>
      <c r="E9" s="584">
        <f t="shared" si="0"/>
        <v>5715909.1799999997</v>
      </c>
      <c r="F9" s="583">
        <v>9454025.8499999996</v>
      </c>
      <c r="G9" s="583">
        <v>8178423.5099999998</v>
      </c>
      <c r="H9" s="584">
        <v>17632449.359999999</v>
      </c>
    </row>
    <row r="10" spans="1:8">
      <c r="A10" s="38">
        <v>4</v>
      </c>
      <c r="B10" s="42" t="s">
        <v>185</v>
      </c>
      <c r="C10" s="583">
        <v>0</v>
      </c>
      <c r="D10" s="583">
        <v>0</v>
      </c>
      <c r="E10" s="584">
        <f t="shared" si="0"/>
        <v>0</v>
      </c>
      <c r="F10" s="583">
        <v>0</v>
      </c>
      <c r="G10" s="583">
        <v>0</v>
      </c>
      <c r="H10" s="584">
        <v>0</v>
      </c>
    </row>
    <row r="11" spans="1:8">
      <c r="A11" s="38">
        <v>5</v>
      </c>
      <c r="B11" s="42" t="s">
        <v>157</v>
      </c>
      <c r="C11" s="583">
        <v>39946059.650000006</v>
      </c>
      <c r="D11" s="583">
        <v>0</v>
      </c>
      <c r="E11" s="584">
        <f t="shared" si="0"/>
        <v>39946059.650000006</v>
      </c>
      <c r="F11" s="583">
        <v>29204681.760000002</v>
      </c>
      <c r="G11" s="583">
        <v>0</v>
      </c>
      <c r="H11" s="584">
        <v>29204681.760000002</v>
      </c>
    </row>
    <row r="12" spans="1:8">
      <c r="A12" s="38">
        <v>6.1</v>
      </c>
      <c r="B12" s="43" t="s">
        <v>158</v>
      </c>
      <c r="C12" s="583">
        <v>8224111.8300000001</v>
      </c>
      <c r="D12" s="583">
        <v>4220878.7299999995</v>
      </c>
      <c r="E12" s="584">
        <f t="shared" si="0"/>
        <v>12444990.559999999</v>
      </c>
      <c r="F12" s="583">
        <v>9855909.5399999991</v>
      </c>
      <c r="G12" s="583">
        <v>5199376.3899999997</v>
      </c>
      <c r="H12" s="584">
        <v>15055285.93</v>
      </c>
    </row>
    <row r="13" spans="1:8">
      <c r="A13" s="38">
        <v>6.2</v>
      </c>
      <c r="B13" s="43" t="s">
        <v>159</v>
      </c>
      <c r="C13" s="583">
        <v>-729929.29411089001</v>
      </c>
      <c r="D13" s="583">
        <v>-686068.63623358996</v>
      </c>
      <c r="E13" s="584">
        <f t="shared" si="0"/>
        <v>-1415997.9303444801</v>
      </c>
      <c r="F13" s="583">
        <v>-1956599.55</v>
      </c>
      <c r="G13" s="583">
        <v>-640149.96</v>
      </c>
      <c r="H13" s="584">
        <v>-2596749.5099999998</v>
      </c>
    </row>
    <row r="14" spans="1:8">
      <c r="A14" s="38">
        <v>6</v>
      </c>
      <c r="B14" s="42" t="s">
        <v>160</v>
      </c>
      <c r="C14" s="584">
        <f>C12+C13</f>
        <v>7494182.5358891096</v>
      </c>
      <c r="D14" s="584">
        <f t="shared" ref="D14:E14" si="1">D12+D13</f>
        <v>3534810.0937664094</v>
      </c>
      <c r="E14" s="584">
        <f t="shared" si="1"/>
        <v>11028992.629655518</v>
      </c>
      <c r="F14" s="584">
        <v>7899309.9899999993</v>
      </c>
      <c r="G14" s="584">
        <v>4559226.43</v>
      </c>
      <c r="H14" s="584">
        <v>12458536.42</v>
      </c>
    </row>
    <row r="15" spans="1:8">
      <c r="A15" s="38">
        <v>7</v>
      </c>
      <c r="B15" s="42" t="s">
        <v>161</v>
      </c>
      <c r="C15" s="583">
        <v>1101872.54</v>
      </c>
      <c r="D15" s="583">
        <v>25818.039999999997</v>
      </c>
      <c r="E15" s="584">
        <f t="shared" si="0"/>
        <v>1127690.58</v>
      </c>
      <c r="F15" s="583">
        <v>638409.71000000008</v>
      </c>
      <c r="G15" s="583">
        <v>24271.759999999998</v>
      </c>
      <c r="H15" s="584">
        <v>662681.47000000009</v>
      </c>
    </row>
    <row r="16" spans="1:8">
      <c r="A16" s="38">
        <v>8</v>
      </c>
      <c r="B16" s="42" t="s">
        <v>162</v>
      </c>
      <c r="C16" s="583">
        <v>280730.19</v>
      </c>
      <c r="D16" s="583">
        <v>0</v>
      </c>
      <c r="E16" s="584">
        <f t="shared" si="0"/>
        <v>280730.19</v>
      </c>
      <c r="F16" s="583">
        <v>400745.19</v>
      </c>
      <c r="G16" s="583">
        <v>0</v>
      </c>
      <c r="H16" s="584">
        <v>400745.19</v>
      </c>
    </row>
    <row r="17" spans="1:8">
      <c r="A17" s="38">
        <v>9</v>
      </c>
      <c r="B17" s="42" t="s">
        <v>163</v>
      </c>
      <c r="C17" s="583">
        <v>20000</v>
      </c>
      <c r="D17" s="583">
        <v>0</v>
      </c>
      <c r="E17" s="584">
        <f t="shared" si="0"/>
        <v>20000</v>
      </c>
      <c r="F17" s="583">
        <v>20000</v>
      </c>
      <c r="G17" s="583">
        <v>0</v>
      </c>
      <c r="H17" s="584">
        <v>20000</v>
      </c>
    </row>
    <row r="18" spans="1:8">
      <c r="A18" s="38">
        <v>10</v>
      </c>
      <c r="B18" s="42" t="s">
        <v>164</v>
      </c>
      <c r="C18" s="583">
        <v>14209874.169999996</v>
      </c>
      <c r="D18" s="583">
        <v>0</v>
      </c>
      <c r="E18" s="584">
        <f t="shared" si="0"/>
        <v>14209874.169999996</v>
      </c>
      <c r="F18" s="583">
        <v>14191709.5</v>
      </c>
      <c r="G18" s="583">
        <v>0</v>
      </c>
      <c r="H18" s="584">
        <v>14191709.5</v>
      </c>
    </row>
    <row r="19" spans="1:8">
      <c r="A19" s="38">
        <v>11</v>
      </c>
      <c r="B19" s="42" t="s">
        <v>165</v>
      </c>
      <c r="C19" s="583">
        <v>3931596.76</v>
      </c>
      <c r="D19" s="583">
        <v>176265.63</v>
      </c>
      <c r="E19" s="584">
        <f t="shared" si="0"/>
        <v>4107862.3899999997</v>
      </c>
      <c r="F19" s="583">
        <v>2878866.69</v>
      </c>
      <c r="G19" s="583">
        <v>298908.09000000003</v>
      </c>
      <c r="H19" s="584">
        <v>3177774.78</v>
      </c>
    </row>
    <row r="20" spans="1:8">
      <c r="A20" s="38">
        <v>12</v>
      </c>
      <c r="B20" s="44" t="s">
        <v>166</v>
      </c>
      <c r="C20" s="584">
        <f>SUM(C7:C11)+SUM(C14:C19)</f>
        <v>72600626.415889114</v>
      </c>
      <c r="D20" s="584">
        <f>SUM(D7:D11)+SUM(D14:D19)</f>
        <v>8760703.0537664108</v>
      </c>
      <c r="E20" s="584">
        <f t="shared" si="0"/>
        <v>81361329.469655529</v>
      </c>
      <c r="F20" s="584">
        <v>69864666.109999999</v>
      </c>
      <c r="G20" s="584">
        <v>19437185.829999998</v>
      </c>
      <c r="H20" s="584">
        <v>89301851.939999998</v>
      </c>
    </row>
    <row r="21" spans="1:8">
      <c r="A21" s="38"/>
      <c r="B21" s="39" t="s">
        <v>183</v>
      </c>
      <c r="C21" s="585"/>
      <c r="D21" s="585"/>
      <c r="E21" s="585"/>
      <c r="F21" s="585"/>
      <c r="G21" s="585"/>
      <c r="H21" s="585"/>
    </row>
    <row r="22" spans="1:8">
      <c r="A22" s="38">
        <v>13</v>
      </c>
      <c r="B22" s="42" t="s">
        <v>167</v>
      </c>
      <c r="C22" s="583">
        <v>0</v>
      </c>
      <c r="D22" s="583">
        <v>0</v>
      </c>
      <c r="E22" s="584">
        <f>C22+D22</f>
        <v>0</v>
      </c>
      <c r="F22" s="583">
        <v>0</v>
      </c>
      <c r="G22" s="583">
        <v>6569000</v>
      </c>
      <c r="H22" s="584">
        <v>6569000</v>
      </c>
    </row>
    <row r="23" spans="1:8">
      <c r="A23" s="38">
        <v>14</v>
      </c>
      <c r="B23" s="42" t="s">
        <v>168</v>
      </c>
      <c r="C23" s="583">
        <v>2693687.63</v>
      </c>
      <c r="D23" s="583">
        <v>4981914.88</v>
      </c>
      <c r="E23" s="584">
        <f t="shared" ref="E23:E40" si="2">C23+D23</f>
        <v>7675602.5099999998</v>
      </c>
      <c r="F23" s="583">
        <v>5533196.2499999991</v>
      </c>
      <c r="G23" s="583">
        <v>13522995.889999999</v>
      </c>
      <c r="H23" s="584">
        <v>19056192.139999997</v>
      </c>
    </row>
    <row r="24" spans="1:8">
      <c r="A24" s="38">
        <v>15</v>
      </c>
      <c r="B24" s="42" t="s">
        <v>169</v>
      </c>
      <c r="C24" s="583">
        <v>421382.84</v>
      </c>
      <c r="D24" s="583">
        <v>304678.99</v>
      </c>
      <c r="E24" s="584">
        <f t="shared" si="2"/>
        <v>726061.83000000007</v>
      </c>
      <c r="F24" s="583">
        <v>152182.13</v>
      </c>
      <c r="G24" s="583">
        <v>526608.62</v>
      </c>
      <c r="H24" s="584">
        <v>678790.75</v>
      </c>
    </row>
    <row r="25" spans="1:8">
      <c r="A25" s="38">
        <v>16</v>
      </c>
      <c r="B25" s="42" t="s">
        <v>170</v>
      </c>
      <c r="C25" s="583">
        <v>1996150</v>
      </c>
      <c r="D25" s="583">
        <v>230507.66</v>
      </c>
      <c r="E25" s="584">
        <f t="shared" si="2"/>
        <v>2226657.66</v>
      </c>
      <c r="F25" s="583">
        <v>6820</v>
      </c>
      <c r="G25" s="583">
        <v>329722.05</v>
      </c>
      <c r="H25" s="584">
        <v>336542.05</v>
      </c>
    </row>
    <row r="26" spans="1:8">
      <c r="A26" s="38">
        <v>17</v>
      </c>
      <c r="B26" s="42" t="s">
        <v>171</v>
      </c>
      <c r="C26" s="585"/>
      <c r="D26" s="585"/>
      <c r="E26" s="584">
        <f t="shared" si="2"/>
        <v>0</v>
      </c>
      <c r="F26" s="585"/>
      <c r="G26" s="585"/>
      <c r="H26" s="584">
        <v>0</v>
      </c>
    </row>
    <row r="27" spans="1:8">
      <c r="A27" s="38">
        <v>18</v>
      </c>
      <c r="B27" s="42" t="s">
        <v>172</v>
      </c>
      <c r="C27" s="583">
        <v>15000000</v>
      </c>
      <c r="D27" s="583">
        <v>0</v>
      </c>
      <c r="E27" s="584">
        <f t="shared" si="2"/>
        <v>15000000</v>
      </c>
      <c r="F27" s="583">
        <v>6000000</v>
      </c>
      <c r="G27" s="583">
        <v>0</v>
      </c>
      <c r="H27" s="584">
        <v>6000000</v>
      </c>
    </row>
    <row r="28" spans="1:8">
      <c r="A28" s="38">
        <v>19</v>
      </c>
      <c r="B28" s="42" t="s">
        <v>173</v>
      </c>
      <c r="C28" s="583">
        <v>79999.08</v>
      </c>
      <c r="D28" s="583">
        <v>6795.2</v>
      </c>
      <c r="E28" s="584">
        <f t="shared" si="2"/>
        <v>86794.28</v>
      </c>
      <c r="F28" s="583">
        <v>12307.58</v>
      </c>
      <c r="G28" s="583">
        <v>7164.6600000000008</v>
      </c>
      <c r="H28" s="584">
        <v>19472.240000000002</v>
      </c>
    </row>
    <row r="29" spans="1:8">
      <c r="A29" s="38">
        <v>20</v>
      </c>
      <c r="B29" s="42" t="s">
        <v>95</v>
      </c>
      <c r="C29" s="583">
        <v>1451826.7200000002</v>
      </c>
      <c r="D29" s="583">
        <v>1133283.08</v>
      </c>
      <c r="E29" s="584">
        <f t="shared" si="2"/>
        <v>2585109.8000000003</v>
      </c>
      <c r="F29" s="583">
        <v>1849898.56</v>
      </c>
      <c r="G29" s="583">
        <v>212818.51</v>
      </c>
      <c r="H29" s="584">
        <v>2062717.07</v>
      </c>
    </row>
    <row r="30" spans="1:8">
      <c r="A30" s="38">
        <v>21</v>
      </c>
      <c r="B30" s="42" t="s">
        <v>174</v>
      </c>
      <c r="C30" s="583">
        <v>0</v>
      </c>
      <c r="D30" s="583">
        <v>0</v>
      </c>
      <c r="E30" s="584">
        <f t="shared" si="2"/>
        <v>0</v>
      </c>
      <c r="F30" s="583">
        <v>0</v>
      </c>
      <c r="G30" s="583">
        <v>0</v>
      </c>
      <c r="H30" s="584">
        <v>0</v>
      </c>
    </row>
    <row r="31" spans="1:8">
      <c r="A31" s="38">
        <v>22</v>
      </c>
      <c r="B31" s="44" t="s">
        <v>175</v>
      </c>
      <c r="C31" s="584">
        <f>SUM(C22:C30)</f>
        <v>21643046.269999996</v>
      </c>
      <c r="D31" s="584">
        <f>SUM(D22:D30)</f>
        <v>6657179.8100000005</v>
      </c>
      <c r="E31" s="584">
        <f>C31+D31</f>
        <v>28300226.079999998</v>
      </c>
      <c r="F31" s="584">
        <v>13554404.52</v>
      </c>
      <c r="G31" s="584">
        <v>21168309.730000004</v>
      </c>
      <c r="H31" s="584">
        <v>34722714.25</v>
      </c>
    </row>
    <row r="32" spans="1:8">
      <c r="A32" s="38"/>
      <c r="B32" s="39" t="s">
        <v>184</v>
      </c>
      <c r="C32" s="585"/>
      <c r="D32" s="585"/>
      <c r="E32" s="583"/>
      <c r="F32" s="585"/>
      <c r="G32" s="585"/>
      <c r="H32" s="583"/>
    </row>
    <row r="33" spans="1:8">
      <c r="A33" s="38">
        <v>23</v>
      </c>
      <c r="B33" s="42" t="s">
        <v>176</v>
      </c>
      <c r="C33" s="583">
        <v>61146400</v>
      </c>
      <c r="D33" s="585">
        <v>0</v>
      </c>
      <c r="E33" s="584">
        <f t="shared" si="2"/>
        <v>61146400</v>
      </c>
      <c r="F33" s="583">
        <v>61146400</v>
      </c>
      <c r="G33" s="585">
        <v>0</v>
      </c>
      <c r="H33" s="584">
        <v>61146400</v>
      </c>
    </row>
    <row r="34" spans="1:8">
      <c r="A34" s="38">
        <v>24</v>
      </c>
      <c r="B34" s="42" t="s">
        <v>177</v>
      </c>
      <c r="C34" s="583">
        <v>0</v>
      </c>
      <c r="D34" s="585">
        <v>0</v>
      </c>
      <c r="E34" s="584">
        <f t="shared" si="2"/>
        <v>0</v>
      </c>
      <c r="F34" s="583">
        <v>0</v>
      </c>
      <c r="G34" s="585">
        <v>0</v>
      </c>
      <c r="H34" s="584">
        <v>0</v>
      </c>
    </row>
    <row r="35" spans="1:8">
      <c r="A35" s="38">
        <v>25</v>
      </c>
      <c r="B35" s="43" t="s">
        <v>178</v>
      </c>
      <c r="C35" s="583">
        <v>0</v>
      </c>
      <c r="D35" s="585">
        <v>0</v>
      </c>
      <c r="E35" s="584">
        <f t="shared" si="2"/>
        <v>0</v>
      </c>
      <c r="F35" s="583">
        <v>0</v>
      </c>
      <c r="G35" s="585">
        <v>0</v>
      </c>
      <c r="H35" s="584">
        <v>0</v>
      </c>
    </row>
    <row r="36" spans="1:8">
      <c r="A36" s="38">
        <v>26</v>
      </c>
      <c r="B36" s="42" t="s">
        <v>179</v>
      </c>
      <c r="C36" s="583">
        <v>0</v>
      </c>
      <c r="D36" s="585">
        <v>0</v>
      </c>
      <c r="E36" s="584">
        <f t="shared" si="2"/>
        <v>0</v>
      </c>
      <c r="F36" s="583">
        <v>0</v>
      </c>
      <c r="G36" s="585">
        <v>0</v>
      </c>
      <c r="H36" s="584">
        <v>0</v>
      </c>
    </row>
    <row r="37" spans="1:8">
      <c r="A37" s="38">
        <v>27</v>
      </c>
      <c r="B37" s="42" t="s">
        <v>180</v>
      </c>
      <c r="C37" s="583">
        <v>0</v>
      </c>
      <c r="D37" s="585">
        <v>0</v>
      </c>
      <c r="E37" s="584">
        <f t="shared" si="2"/>
        <v>0</v>
      </c>
      <c r="F37" s="583">
        <v>0</v>
      </c>
      <c r="G37" s="585">
        <v>0</v>
      </c>
      <c r="H37" s="584">
        <v>0</v>
      </c>
    </row>
    <row r="38" spans="1:8">
      <c r="A38" s="38">
        <v>28</v>
      </c>
      <c r="B38" s="42" t="s">
        <v>181</v>
      </c>
      <c r="C38" s="583">
        <v>-13067729.43</v>
      </c>
      <c r="D38" s="585">
        <v>0</v>
      </c>
      <c r="E38" s="584">
        <f t="shared" si="2"/>
        <v>-13067729.43</v>
      </c>
      <c r="F38" s="583">
        <v>-11549694.199999999</v>
      </c>
      <c r="G38" s="585">
        <v>0</v>
      </c>
      <c r="H38" s="584">
        <v>-11549694.199999999</v>
      </c>
    </row>
    <row r="39" spans="1:8">
      <c r="A39" s="38">
        <v>29</v>
      </c>
      <c r="B39" s="42" t="s">
        <v>196</v>
      </c>
      <c r="C39" s="583">
        <v>4982432.3</v>
      </c>
      <c r="D39" s="585">
        <v>0</v>
      </c>
      <c r="E39" s="584">
        <f t="shared" si="2"/>
        <v>4982432.3</v>
      </c>
      <c r="F39" s="583">
        <v>4982432.3</v>
      </c>
      <c r="G39" s="585">
        <v>0</v>
      </c>
      <c r="H39" s="584">
        <v>4982432.3</v>
      </c>
    </row>
    <row r="40" spans="1:8">
      <c r="A40" s="38">
        <v>30</v>
      </c>
      <c r="B40" s="44" t="s">
        <v>182</v>
      </c>
      <c r="C40" s="583">
        <f>SUM(C33:C39)</f>
        <v>53061102.869999997</v>
      </c>
      <c r="D40" s="583">
        <f>SUM(D33:D39)</f>
        <v>0</v>
      </c>
      <c r="E40" s="584">
        <f t="shared" si="2"/>
        <v>53061102.869999997</v>
      </c>
      <c r="F40" s="583">
        <v>54579138.099999994</v>
      </c>
      <c r="G40" s="583">
        <v>0</v>
      </c>
      <c r="H40" s="584">
        <v>54579138.099999994</v>
      </c>
    </row>
    <row r="41" spans="1:8" ht="15" thickBot="1">
      <c r="A41" s="45">
        <v>31</v>
      </c>
      <c r="B41" s="46" t="s">
        <v>197</v>
      </c>
      <c r="C41" s="245">
        <f>C31+C40</f>
        <v>74704149.139999986</v>
      </c>
      <c r="D41" s="245">
        <f>D31+D40</f>
        <v>6657179.8100000005</v>
      </c>
      <c r="E41" s="245">
        <f>C41+D41</f>
        <v>81361328.949999988</v>
      </c>
      <c r="F41" s="245">
        <v>68133542.61999999</v>
      </c>
      <c r="G41" s="245">
        <v>21168309.730000004</v>
      </c>
      <c r="H41" s="245">
        <v>89301852.349999994</v>
      </c>
    </row>
    <row r="43" spans="1:8">
      <c r="B43" s="47"/>
    </row>
  </sheetData>
  <mergeCells count="2">
    <mergeCell ref="C5:E5"/>
    <mergeCell ref="F5:H5"/>
  </mergeCells>
  <dataValidations count="1">
    <dataValidation type="whole" operator="lessThanOrEqual" allowBlank="1" showInputMessage="1" showErrorMessage="1" sqref="C13:D13 F13:G13" xr:uid="{E673F479-764D-40AD-990A-102B457806B1}">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9.9978637043366805E-2"/>
  </sheetPr>
  <dimension ref="A1:I67"/>
  <sheetViews>
    <sheetView workbookViewId="0">
      <pane xSplit="1" ySplit="6" topLeftCell="C7" activePane="bottomRight" state="frozen"/>
      <selection activeCell="C8" sqref="C8:G48"/>
      <selection pane="topRight" activeCell="C8" sqref="C8:G48"/>
      <selection pane="bottomLeft" activeCell="C8" sqref="C8:G48"/>
      <selection pane="bottomRight" activeCell="C8" sqref="C8:H67"/>
    </sheetView>
  </sheetViews>
  <sheetFormatPr defaultColWidth="9.21875" defaultRowHeight="14.4"/>
  <cols>
    <col min="1" max="1" width="9.5546875" style="2" bestFit="1" customWidth="1"/>
    <col min="2" max="2" width="89.21875" style="2" customWidth="1"/>
    <col min="3" max="8" width="12.77734375" style="2" customWidth="1"/>
    <col min="9" max="9" width="8.77734375" customWidth="1"/>
    <col min="10" max="16384" width="9.21875" style="13"/>
  </cols>
  <sheetData>
    <row r="1" spans="1:8">
      <c r="A1" s="18" t="s">
        <v>188</v>
      </c>
      <c r="B1" s="17" t="str">
        <f>Info!C2</f>
        <v>სს სილქ როუდ ბანკი</v>
      </c>
      <c r="C1" s="17"/>
    </row>
    <row r="2" spans="1:8">
      <c r="A2" s="18" t="s">
        <v>189</v>
      </c>
      <c r="B2" s="472">
        <f>'1. key ratios'!B2</f>
        <v>44286</v>
      </c>
      <c r="C2" s="30"/>
      <c r="D2" s="19"/>
      <c r="E2" s="19"/>
      <c r="F2" s="19"/>
      <c r="G2" s="19"/>
      <c r="H2" s="19"/>
    </row>
    <row r="3" spans="1:8">
      <c r="A3" s="18"/>
      <c r="B3" s="17"/>
      <c r="C3" s="30"/>
      <c r="D3" s="19"/>
      <c r="E3" s="19"/>
      <c r="F3" s="19"/>
      <c r="G3" s="19"/>
      <c r="H3" s="19"/>
    </row>
    <row r="4" spans="1:8" ht="15" thickBot="1">
      <c r="A4" s="48" t="s">
        <v>407</v>
      </c>
      <c r="B4" s="31" t="s">
        <v>222</v>
      </c>
      <c r="C4" s="34"/>
      <c r="D4" s="34"/>
      <c r="E4" s="34"/>
      <c r="F4" s="48"/>
      <c r="G4" s="48"/>
      <c r="H4" s="49" t="s">
        <v>93</v>
      </c>
    </row>
    <row r="5" spans="1:8">
      <c r="A5" s="123"/>
      <c r="B5" s="124"/>
      <c r="C5" s="486" t="s">
        <v>194</v>
      </c>
      <c r="D5" s="487"/>
      <c r="E5" s="488"/>
      <c r="F5" s="486" t="s">
        <v>195</v>
      </c>
      <c r="G5" s="487"/>
      <c r="H5" s="489"/>
    </row>
    <row r="6" spans="1:8">
      <c r="A6" s="125" t="s">
        <v>26</v>
      </c>
      <c r="B6" s="50"/>
      <c r="C6" s="51" t="s">
        <v>27</v>
      </c>
      <c r="D6" s="51" t="s">
        <v>96</v>
      </c>
      <c r="E6" s="51" t="s">
        <v>68</v>
      </c>
      <c r="F6" s="51" t="s">
        <v>27</v>
      </c>
      <c r="G6" s="51" t="s">
        <v>96</v>
      </c>
      <c r="H6" s="126" t="s">
        <v>68</v>
      </c>
    </row>
    <row r="7" spans="1:8">
      <c r="A7" s="127"/>
      <c r="B7" s="53" t="s">
        <v>92</v>
      </c>
      <c r="C7" s="54"/>
      <c r="D7" s="54"/>
      <c r="E7" s="54"/>
      <c r="F7" s="54"/>
      <c r="G7" s="54"/>
      <c r="H7" s="128"/>
    </row>
    <row r="8" spans="1:8">
      <c r="A8" s="127">
        <v>1</v>
      </c>
      <c r="B8" s="55" t="s">
        <v>97</v>
      </c>
      <c r="C8" s="586">
        <v>38127.71</v>
      </c>
      <c r="D8" s="586">
        <v>-2673.88</v>
      </c>
      <c r="E8" s="587">
        <f t="shared" ref="E8:E21" si="0">C8+D8</f>
        <v>35453.83</v>
      </c>
      <c r="F8" s="586">
        <v>184559.94</v>
      </c>
      <c r="G8" s="586">
        <v>13541.65</v>
      </c>
      <c r="H8" s="584">
        <v>198101.59</v>
      </c>
    </row>
    <row r="9" spans="1:8">
      <c r="A9" s="127">
        <v>2</v>
      </c>
      <c r="B9" s="55" t="s">
        <v>98</v>
      </c>
      <c r="C9" s="588">
        <f>SUM(C10:C18)</f>
        <v>237016.79</v>
      </c>
      <c r="D9" s="588">
        <f>SUM(D10:D18)</f>
        <v>113353.97</v>
      </c>
      <c r="E9" s="587">
        <f t="shared" si="0"/>
        <v>350370.76</v>
      </c>
      <c r="F9" s="588">
        <v>283400.74</v>
      </c>
      <c r="G9" s="588">
        <v>120881.90999999999</v>
      </c>
      <c r="H9" s="584">
        <v>404282.64999999997</v>
      </c>
    </row>
    <row r="10" spans="1:8">
      <c r="A10" s="127">
        <v>2.1</v>
      </c>
      <c r="B10" s="56" t="s">
        <v>99</v>
      </c>
      <c r="C10" s="586">
        <v>0</v>
      </c>
      <c r="D10" s="586">
        <v>0</v>
      </c>
      <c r="E10" s="587">
        <f t="shared" si="0"/>
        <v>0</v>
      </c>
      <c r="F10" s="586">
        <v>0</v>
      </c>
      <c r="G10" s="586">
        <v>0</v>
      </c>
      <c r="H10" s="584">
        <v>0</v>
      </c>
    </row>
    <row r="11" spans="1:8">
      <c r="A11" s="127">
        <v>2.2000000000000002</v>
      </c>
      <c r="B11" s="56" t="s">
        <v>100</v>
      </c>
      <c r="C11" s="586">
        <f>58988.04- C12- C13 - C14 - C15 - C16- C18</f>
        <v>58988.04</v>
      </c>
      <c r="D11" s="586">
        <f>107304.15- D12- D13 -D14 -D15 -D16 -D18</f>
        <v>54909.419999999991</v>
      </c>
      <c r="E11" s="587">
        <f t="shared" si="0"/>
        <v>113897.45999999999</v>
      </c>
      <c r="F11" s="586">
        <v>55010.17</v>
      </c>
      <c r="G11" s="586">
        <v>58238.569999999992</v>
      </c>
      <c r="H11" s="584">
        <v>113248.73999999999</v>
      </c>
    </row>
    <row r="12" spans="1:8">
      <c r="A12" s="127">
        <v>2.2999999999999998</v>
      </c>
      <c r="B12" s="56" t="s">
        <v>101</v>
      </c>
      <c r="C12" s="586">
        <v>0</v>
      </c>
      <c r="D12" s="586">
        <v>0</v>
      </c>
      <c r="E12" s="587">
        <f t="shared" si="0"/>
        <v>0</v>
      </c>
      <c r="F12" s="586">
        <v>0</v>
      </c>
      <c r="G12" s="586">
        <v>0</v>
      </c>
      <c r="H12" s="584">
        <v>0</v>
      </c>
    </row>
    <row r="13" spans="1:8">
      <c r="A13" s="127">
        <v>2.4</v>
      </c>
      <c r="B13" s="56" t="s">
        <v>102</v>
      </c>
      <c r="C13" s="586">
        <v>0</v>
      </c>
      <c r="D13" s="586">
        <v>0</v>
      </c>
      <c r="E13" s="587">
        <f t="shared" si="0"/>
        <v>0</v>
      </c>
      <c r="F13" s="586">
        <v>0</v>
      </c>
      <c r="G13" s="586">
        <v>0</v>
      </c>
      <c r="H13" s="584">
        <v>0</v>
      </c>
    </row>
    <row r="14" spans="1:8">
      <c r="A14" s="127">
        <v>2.5</v>
      </c>
      <c r="B14" s="56" t="s">
        <v>103</v>
      </c>
      <c r="C14" s="586">
        <v>0</v>
      </c>
      <c r="D14" s="586">
        <v>52394.73</v>
      </c>
      <c r="E14" s="587">
        <f t="shared" si="0"/>
        <v>52394.73</v>
      </c>
      <c r="F14" s="586">
        <v>0</v>
      </c>
      <c r="G14" s="586">
        <v>44977.58</v>
      </c>
      <c r="H14" s="584">
        <v>44977.58</v>
      </c>
    </row>
    <row r="15" spans="1:8">
      <c r="A15" s="127">
        <v>2.6</v>
      </c>
      <c r="B15" s="56" t="s">
        <v>104</v>
      </c>
      <c r="C15" s="586">
        <v>0</v>
      </c>
      <c r="D15" s="586">
        <v>0</v>
      </c>
      <c r="E15" s="587">
        <f t="shared" si="0"/>
        <v>0</v>
      </c>
      <c r="F15" s="586">
        <v>10018.35</v>
      </c>
      <c r="G15" s="586">
        <v>0</v>
      </c>
      <c r="H15" s="584">
        <v>10018.35</v>
      </c>
    </row>
    <row r="16" spans="1:8">
      <c r="A16" s="127">
        <v>2.7</v>
      </c>
      <c r="B16" s="56" t="s">
        <v>105</v>
      </c>
      <c r="C16" s="586">
        <v>0</v>
      </c>
      <c r="D16" s="586">
        <v>0</v>
      </c>
      <c r="E16" s="587">
        <f t="shared" si="0"/>
        <v>0</v>
      </c>
      <c r="F16" s="586">
        <v>13022.64</v>
      </c>
      <c r="G16" s="586">
        <v>0</v>
      </c>
      <c r="H16" s="584">
        <v>13022.64</v>
      </c>
    </row>
    <row r="17" spans="1:8">
      <c r="A17" s="127">
        <v>2.8</v>
      </c>
      <c r="B17" s="56" t="s">
        <v>106</v>
      </c>
      <c r="C17" s="586">
        <v>178028.75</v>
      </c>
      <c r="D17" s="586">
        <v>6049.82</v>
      </c>
      <c r="E17" s="587">
        <f t="shared" si="0"/>
        <v>184078.57</v>
      </c>
      <c r="F17" s="586">
        <v>205349.58</v>
      </c>
      <c r="G17" s="586">
        <v>17665.759999999998</v>
      </c>
      <c r="H17" s="584">
        <v>223015.34</v>
      </c>
    </row>
    <row r="18" spans="1:8">
      <c r="A18" s="127">
        <v>2.9</v>
      </c>
      <c r="B18" s="56" t="s">
        <v>107</v>
      </c>
      <c r="C18" s="586">
        <v>0</v>
      </c>
      <c r="D18" s="586">
        <v>0</v>
      </c>
      <c r="E18" s="587">
        <f t="shared" si="0"/>
        <v>0</v>
      </c>
      <c r="F18" s="586">
        <v>0</v>
      </c>
      <c r="G18" s="586">
        <v>0</v>
      </c>
      <c r="H18" s="584">
        <v>0</v>
      </c>
    </row>
    <row r="19" spans="1:8">
      <c r="A19" s="127">
        <v>3</v>
      </c>
      <c r="B19" s="55" t="s">
        <v>108</v>
      </c>
      <c r="C19" s="586">
        <v>6896.55</v>
      </c>
      <c r="D19" s="586">
        <v>-16365.05</v>
      </c>
      <c r="E19" s="587">
        <f>C19+D19</f>
        <v>-9468.5</v>
      </c>
      <c r="F19" s="586">
        <v>-22173.84</v>
      </c>
      <c r="G19" s="586">
        <v>-10050.68</v>
      </c>
      <c r="H19" s="584">
        <v>-32224.52</v>
      </c>
    </row>
    <row r="20" spans="1:8">
      <c r="A20" s="127">
        <v>4</v>
      </c>
      <c r="B20" s="55" t="s">
        <v>109</v>
      </c>
      <c r="C20" s="586">
        <v>953961.39</v>
      </c>
      <c r="D20" s="586"/>
      <c r="E20" s="587">
        <f t="shared" si="0"/>
        <v>953961.39</v>
      </c>
      <c r="F20" s="586">
        <v>597025.13</v>
      </c>
      <c r="G20" s="586">
        <v>0</v>
      </c>
      <c r="H20" s="584">
        <v>597025.13</v>
      </c>
    </row>
    <row r="21" spans="1:8">
      <c r="A21" s="127">
        <v>5</v>
      </c>
      <c r="B21" s="55" t="s">
        <v>110</v>
      </c>
      <c r="C21" s="586">
        <v>2157.5300000000002</v>
      </c>
      <c r="D21" s="586">
        <v>694.7</v>
      </c>
      <c r="E21" s="587">
        <f t="shared" si="0"/>
        <v>2852.2300000000005</v>
      </c>
      <c r="F21" s="586">
        <v>0</v>
      </c>
      <c r="G21" s="586">
        <v>620.24</v>
      </c>
      <c r="H21" s="584">
        <v>620.24</v>
      </c>
    </row>
    <row r="22" spans="1:8">
      <c r="A22" s="127">
        <v>6</v>
      </c>
      <c r="B22" s="57" t="s">
        <v>111</v>
      </c>
      <c r="C22" s="588">
        <f>C8+C9+C20+C21+C19</f>
        <v>1238159.9700000002</v>
      </c>
      <c r="D22" s="588">
        <f>D8+D9+D20+D21+D19</f>
        <v>95009.739999999991</v>
      </c>
      <c r="E22" s="587">
        <f>C22+D22</f>
        <v>1333169.7100000002</v>
      </c>
      <c r="F22" s="588">
        <v>1042811.9700000001</v>
      </c>
      <c r="G22" s="588">
        <v>124993.12</v>
      </c>
      <c r="H22" s="584">
        <v>1167805.0900000001</v>
      </c>
    </row>
    <row r="23" spans="1:8">
      <c r="A23" s="127"/>
      <c r="B23" s="53" t="s">
        <v>90</v>
      </c>
      <c r="C23" s="586"/>
      <c r="D23" s="586"/>
      <c r="E23" s="589"/>
      <c r="F23" s="586">
        <v>0</v>
      </c>
      <c r="G23" s="586">
        <v>0</v>
      </c>
      <c r="H23" s="583">
        <v>0</v>
      </c>
    </row>
    <row r="24" spans="1:8">
      <c r="A24" s="127">
        <v>7</v>
      </c>
      <c r="B24" s="55" t="s">
        <v>112</v>
      </c>
      <c r="C24" s="586">
        <v>67713.48</v>
      </c>
      <c r="D24" s="586">
        <v>7984.36</v>
      </c>
      <c r="E24" s="587">
        <f t="shared" ref="E24:E29" si="1">C24+D24</f>
        <v>75697.84</v>
      </c>
      <c r="F24" s="586">
        <v>96365.01</v>
      </c>
      <c r="G24" s="586">
        <v>8772</v>
      </c>
      <c r="H24" s="584">
        <v>105137.01</v>
      </c>
    </row>
    <row r="25" spans="1:8">
      <c r="A25" s="127">
        <v>8</v>
      </c>
      <c r="B25" s="55" t="s">
        <v>113</v>
      </c>
      <c r="C25" s="586">
        <v>49267.02</v>
      </c>
      <c r="D25" s="586">
        <v>1932.02</v>
      </c>
      <c r="E25" s="587">
        <f t="shared" si="1"/>
        <v>51199.039999999994</v>
      </c>
      <c r="F25" s="586">
        <v>5445.51</v>
      </c>
      <c r="G25" s="586">
        <v>3129.71</v>
      </c>
      <c r="H25" s="584">
        <v>8575.2200000000012</v>
      </c>
    </row>
    <row r="26" spans="1:8">
      <c r="A26" s="127">
        <v>9</v>
      </c>
      <c r="B26" s="55" t="s">
        <v>114</v>
      </c>
      <c r="C26" s="586">
        <v>654.79999999999995</v>
      </c>
      <c r="D26" s="586">
        <v>0</v>
      </c>
      <c r="E26" s="587">
        <f t="shared" si="1"/>
        <v>654.79999999999995</v>
      </c>
      <c r="F26" s="586">
        <v>5599.73</v>
      </c>
      <c r="G26" s="586">
        <v>1488.08</v>
      </c>
      <c r="H26" s="584">
        <v>7087.8099999999995</v>
      </c>
    </row>
    <row r="27" spans="1:8">
      <c r="A27" s="127">
        <v>10</v>
      </c>
      <c r="B27" s="55" t="s">
        <v>115</v>
      </c>
      <c r="C27" s="586">
        <v>16968.599999999999</v>
      </c>
      <c r="D27" s="586"/>
      <c r="E27" s="587">
        <f t="shared" si="1"/>
        <v>16968.599999999999</v>
      </c>
      <c r="F27" s="586">
        <v>11373.12</v>
      </c>
      <c r="G27" s="586">
        <v>0</v>
      </c>
      <c r="H27" s="584">
        <v>11373.12</v>
      </c>
    </row>
    <row r="28" spans="1:8">
      <c r="A28" s="127">
        <v>11</v>
      </c>
      <c r="B28" s="55" t="s">
        <v>116</v>
      </c>
      <c r="C28" s="586">
        <v>217136.38</v>
      </c>
      <c r="D28" s="586">
        <v>0</v>
      </c>
      <c r="E28" s="587">
        <f t="shared" si="1"/>
        <v>217136.38</v>
      </c>
      <c r="F28" s="586">
        <v>18021.39</v>
      </c>
      <c r="G28" s="586">
        <v>0</v>
      </c>
      <c r="H28" s="584">
        <v>18021.39</v>
      </c>
    </row>
    <row r="29" spans="1:8">
      <c r="A29" s="127">
        <v>12</v>
      </c>
      <c r="B29" s="55" t="s">
        <v>117</v>
      </c>
      <c r="C29" s="586"/>
      <c r="D29" s="586"/>
      <c r="E29" s="587">
        <f t="shared" si="1"/>
        <v>0</v>
      </c>
      <c r="F29" s="586">
        <v>0</v>
      </c>
      <c r="G29" s="586">
        <v>0</v>
      </c>
      <c r="H29" s="584">
        <v>0</v>
      </c>
    </row>
    <row r="30" spans="1:8">
      <c r="A30" s="127">
        <v>13</v>
      </c>
      <c r="B30" s="58" t="s">
        <v>118</v>
      </c>
      <c r="C30" s="588">
        <f>SUM(C24:C29)</f>
        <v>351740.28</v>
      </c>
      <c r="D30" s="588">
        <f>SUM(D24:D29)</f>
        <v>9916.3799999999992</v>
      </c>
      <c r="E30" s="587">
        <f>C30+D30</f>
        <v>361656.66000000003</v>
      </c>
      <c r="F30" s="588">
        <v>136804.75999999998</v>
      </c>
      <c r="G30" s="588">
        <v>13389.789999999999</v>
      </c>
      <c r="H30" s="584">
        <v>150194.54999999999</v>
      </c>
    </row>
    <row r="31" spans="1:8">
      <c r="A31" s="127">
        <v>14</v>
      </c>
      <c r="B31" s="58" t="s">
        <v>119</v>
      </c>
      <c r="C31" s="588">
        <f>C22-C30</f>
        <v>886419.69000000018</v>
      </c>
      <c r="D31" s="588">
        <f>D22-D30</f>
        <v>85093.359999999986</v>
      </c>
      <c r="E31" s="587">
        <f>C31+D31</f>
        <v>971513.05000000016</v>
      </c>
      <c r="F31" s="588">
        <v>906007.21000000008</v>
      </c>
      <c r="G31" s="588">
        <v>111603.33</v>
      </c>
      <c r="H31" s="584">
        <v>1017610.54</v>
      </c>
    </row>
    <row r="32" spans="1:8">
      <c r="A32" s="127"/>
      <c r="B32" s="53"/>
      <c r="C32" s="590"/>
      <c r="D32" s="590"/>
      <c r="E32" s="591"/>
      <c r="F32" s="590">
        <v>0</v>
      </c>
      <c r="G32" s="590">
        <v>0</v>
      </c>
      <c r="H32" s="590">
        <v>0</v>
      </c>
    </row>
    <row r="33" spans="1:8">
      <c r="A33" s="127"/>
      <c r="B33" s="53" t="s">
        <v>120</v>
      </c>
      <c r="C33" s="586"/>
      <c r="D33" s="586"/>
      <c r="E33" s="589"/>
      <c r="F33" s="586">
        <v>0</v>
      </c>
      <c r="G33" s="586">
        <v>0</v>
      </c>
      <c r="H33" s="583">
        <v>0</v>
      </c>
    </row>
    <row r="34" spans="1:8">
      <c r="A34" s="127">
        <v>15</v>
      </c>
      <c r="B34" s="52" t="s">
        <v>91</v>
      </c>
      <c r="C34" s="588">
        <f>C35-C36</f>
        <v>12462.619999999995</v>
      </c>
      <c r="D34" s="588">
        <f>D35-D36</f>
        <v>94426.75</v>
      </c>
      <c r="E34" s="587">
        <f>C34+D34</f>
        <v>106889.37</v>
      </c>
      <c r="F34" s="588">
        <v>25551.929999999993</v>
      </c>
      <c r="G34" s="588">
        <v>-30637.749999999996</v>
      </c>
      <c r="H34" s="584">
        <v>-5085.8200000000033</v>
      </c>
    </row>
    <row r="35" spans="1:8">
      <c r="A35" s="127">
        <v>15.1</v>
      </c>
      <c r="B35" s="56" t="s">
        <v>121</v>
      </c>
      <c r="C35" s="586">
        <v>80342.92</v>
      </c>
      <c r="D35" s="586">
        <v>146055.69</v>
      </c>
      <c r="E35" s="587">
        <f>C35+D35</f>
        <v>226398.61</v>
      </c>
      <c r="F35" s="586">
        <v>96055.25</v>
      </c>
      <c r="G35" s="586">
        <v>16709.990000000002</v>
      </c>
      <c r="H35" s="584">
        <v>112765.24</v>
      </c>
    </row>
    <row r="36" spans="1:8">
      <c r="A36" s="127">
        <v>15.2</v>
      </c>
      <c r="B36" s="56" t="s">
        <v>122</v>
      </c>
      <c r="C36" s="586">
        <v>67880.3</v>
      </c>
      <c r="D36" s="586">
        <v>51628.94</v>
      </c>
      <c r="E36" s="587">
        <f>C36+D36</f>
        <v>119509.24</v>
      </c>
      <c r="F36" s="586">
        <v>70503.320000000007</v>
      </c>
      <c r="G36" s="586">
        <v>47347.74</v>
      </c>
      <c r="H36" s="584">
        <v>117851.06</v>
      </c>
    </row>
    <row r="37" spans="1:8">
      <c r="A37" s="127">
        <v>16</v>
      </c>
      <c r="B37" s="55" t="s">
        <v>123</v>
      </c>
      <c r="C37" s="586">
        <v>0</v>
      </c>
      <c r="D37" s="586">
        <v>0</v>
      </c>
      <c r="E37" s="587">
        <f t="shared" ref="E37:E66" si="2">C37+D37</f>
        <v>0</v>
      </c>
      <c r="F37" s="586">
        <v>0</v>
      </c>
      <c r="G37" s="586">
        <v>0</v>
      </c>
      <c r="H37" s="584">
        <v>0</v>
      </c>
    </row>
    <row r="38" spans="1:8">
      <c r="A38" s="127">
        <v>17</v>
      </c>
      <c r="B38" s="55" t="s">
        <v>124</v>
      </c>
      <c r="C38" s="586">
        <v>0</v>
      </c>
      <c r="D38" s="586"/>
      <c r="E38" s="587">
        <f t="shared" si="2"/>
        <v>0</v>
      </c>
      <c r="F38" s="586">
        <v>36.44</v>
      </c>
      <c r="G38" s="586">
        <v>0</v>
      </c>
      <c r="H38" s="584">
        <v>36.44</v>
      </c>
    </row>
    <row r="39" spans="1:8">
      <c r="A39" s="127">
        <v>18</v>
      </c>
      <c r="B39" s="55" t="s">
        <v>125</v>
      </c>
      <c r="C39" s="586">
        <v>0</v>
      </c>
      <c r="D39" s="586"/>
      <c r="E39" s="587">
        <f t="shared" si="2"/>
        <v>0</v>
      </c>
      <c r="F39" s="586">
        <v>0</v>
      </c>
      <c r="G39" s="586">
        <v>0</v>
      </c>
      <c r="H39" s="584">
        <v>0</v>
      </c>
    </row>
    <row r="40" spans="1:8">
      <c r="A40" s="127">
        <v>19</v>
      </c>
      <c r="B40" s="55" t="s">
        <v>126</v>
      </c>
      <c r="C40" s="586">
        <v>610231.28</v>
      </c>
      <c r="D40" s="586"/>
      <c r="E40" s="587">
        <f t="shared" si="2"/>
        <v>610231.28</v>
      </c>
      <c r="F40" s="586">
        <v>674077.52</v>
      </c>
      <c r="G40" s="586">
        <v>0</v>
      </c>
      <c r="H40" s="584">
        <v>674077.52</v>
      </c>
    </row>
    <row r="41" spans="1:8">
      <c r="A41" s="127">
        <v>20</v>
      </c>
      <c r="B41" s="55" t="s">
        <v>127</v>
      </c>
      <c r="C41" s="586">
        <v>-907385.75</v>
      </c>
      <c r="D41" s="586"/>
      <c r="E41" s="587">
        <f t="shared" si="2"/>
        <v>-907385.75</v>
      </c>
      <c r="F41" s="586">
        <v>-21997.25</v>
      </c>
      <c r="G41" s="586">
        <v>0</v>
      </c>
      <c r="H41" s="584">
        <v>-21997.25</v>
      </c>
    </row>
    <row r="42" spans="1:8">
      <c r="A42" s="127">
        <v>21</v>
      </c>
      <c r="B42" s="55" t="s">
        <v>128</v>
      </c>
      <c r="C42" s="586">
        <v>-37390.25</v>
      </c>
      <c r="D42" s="586"/>
      <c r="E42" s="587">
        <f t="shared" si="2"/>
        <v>-37390.25</v>
      </c>
      <c r="F42" s="586">
        <v>-5415.25</v>
      </c>
      <c r="G42" s="586">
        <v>0</v>
      </c>
      <c r="H42" s="584">
        <v>-5415.25</v>
      </c>
    </row>
    <row r="43" spans="1:8">
      <c r="A43" s="127">
        <v>22</v>
      </c>
      <c r="B43" s="55" t="s">
        <v>129</v>
      </c>
      <c r="C43" s="586">
        <v>2881.86</v>
      </c>
      <c r="D43" s="586"/>
      <c r="E43" s="587">
        <f t="shared" si="2"/>
        <v>2881.86</v>
      </c>
      <c r="F43" s="586">
        <v>3045.43</v>
      </c>
      <c r="G43" s="586">
        <v>0</v>
      </c>
      <c r="H43" s="584">
        <v>3045.43</v>
      </c>
    </row>
    <row r="44" spans="1:8">
      <c r="A44" s="127">
        <v>23</v>
      </c>
      <c r="B44" s="55" t="s">
        <v>130</v>
      </c>
      <c r="C44" s="586">
        <v>8634.85</v>
      </c>
      <c r="D44" s="586">
        <v>0</v>
      </c>
      <c r="E44" s="587">
        <f t="shared" si="2"/>
        <v>8634.85</v>
      </c>
      <c r="F44" s="586">
        <v>12328.44</v>
      </c>
      <c r="G44" s="586">
        <v>0</v>
      </c>
      <c r="H44" s="584">
        <v>12328.44</v>
      </c>
    </row>
    <row r="45" spans="1:8">
      <c r="A45" s="127">
        <v>24</v>
      </c>
      <c r="B45" s="58" t="s">
        <v>131</v>
      </c>
      <c r="C45" s="588">
        <f>C34+C37+C38+C39+C40+C41+C42+C43+C44</f>
        <v>-310565.39</v>
      </c>
      <c r="D45" s="588">
        <f>D34+D37+D38+D39+D40+D41+D42+D43+D44</f>
        <v>94426.75</v>
      </c>
      <c r="E45" s="587">
        <f t="shared" si="2"/>
        <v>-216138.64</v>
      </c>
      <c r="F45" s="588">
        <v>687627.26</v>
      </c>
      <c r="G45" s="588">
        <v>-30637.749999999996</v>
      </c>
      <c r="H45" s="584">
        <v>656989.51</v>
      </c>
    </row>
    <row r="46" spans="1:8">
      <c r="A46" s="127"/>
      <c r="B46" s="53" t="s">
        <v>132</v>
      </c>
      <c r="C46" s="586"/>
      <c r="D46" s="586"/>
      <c r="E46" s="592"/>
      <c r="F46" s="586">
        <v>0</v>
      </c>
      <c r="G46" s="586">
        <v>0</v>
      </c>
      <c r="H46" s="586">
        <v>0</v>
      </c>
    </row>
    <row r="47" spans="1:8">
      <c r="A47" s="127">
        <v>25</v>
      </c>
      <c r="B47" s="55" t="s">
        <v>133</v>
      </c>
      <c r="C47" s="586">
        <v>29023.29</v>
      </c>
      <c r="D47" s="586">
        <v>60747.22</v>
      </c>
      <c r="E47" s="587">
        <f t="shared" si="2"/>
        <v>89770.510000000009</v>
      </c>
      <c r="F47" s="586">
        <v>27827.200000000001</v>
      </c>
      <c r="G47" s="586">
        <v>41022.230000000003</v>
      </c>
      <c r="H47" s="584">
        <v>68849.430000000008</v>
      </c>
    </row>
    <row r="48" spans="1:8">
      <c r="A48" s="127">
        <v>26</v>
      </c>
      <c r="B48" s="55" t="s">
        <v>134</v>
      </c>
      <c r="C48" s="586">
        <v>55820.85</v>
      </c>
      <c r="D48" s="586">
        <v>61138.81</v>
      </c>
      <c r="E48" s="587">
        <f t="shared" si="2"/>
        <v>116959.66</v>
      </c>
      <c r="F48" s="586">
        <v>57791.6</v>
      </c>
      <c r="G48" s="586">
        <v>52723.69</v>
      </c>
      <c r="H48" s="584">
        <v>110515.29000000001</v>
      </c>
    </row>
    <row r="49" spans="1:9">
      <c r="A49" s="127">
        <v>27</v>
      </c>
      <c r="B49" s="55" t="s">
        <v>135</v>
      </c>
      <c r="C49" s="586">
        <v>691627.63</v>
      </c>
      <c r="D49" s="586"/>
      <c r="E49" s="587">
        <f t="shared" si="2"/>
        <v>691627.63</v>
      </c>
      <c r="F49" s="586">
        <v>752443.29</v>
      </c>
      <c r="G49" s="586">
        <v>0</v>
      </c>
      <c r="H49" s="584">
        <v>752443.29</v>
      </c>
    </row>
    <row r="50" spans="1:9">
      <c r="A50" s="127">
        <v>28</v>
      </c>
      <c r="B50" s="55" t="s">
        <v>271</v>
      </c>
      <c r="C50" s="586">
        <v>0</v>
      </c>
      <c r="D50" s="586"/>
      <c r="E50" s="587">
        <f t="shared" si="2"/>
        <v>0</v>
      </c>
      <c r="F50" s="586">
        <v>16456.29</v>
      </c>
      <c r="G50" s="586">
        <v>0</v>
      </c>
      <c r="H50" s="584">
        <v>16456.29</v>
      </c>
    </row>
    <row r="51" spans="1:9">
      <c r="A51" s="127">
        <v>29</v>
      </c>
      <c r="B51" s="55" t="s">
        <v>136</v>
      </c>
      <c r="C51" s="586">
        <v>124203.7</v>
      </c>
      <c r="D51" s="586"/>
      <c r="E51" s="587">
        <f t="shared" si="2"/>
        <v>124203.7</v>
      </c>
      <c r="F51" s="586">
        <v>105078.32</v>
      </c>
      <c r="G51" s="586">
        <v>0</v>
      </c>
      <c r="H51" s="584">
        <v>105078.32</v>
      </c>
    </row>
    <row r="52" spans="1:9">
      <c r="A52" s="127">
        <v>30</v>
      </c>
      <c r="B52" s="55" t="s">
        <v>137</v>
      </c>
      <c r="C52" s="586">
        <v>240339.45</v>
      </c>
      <c r="D52" s="586">
        <v>0</v>
      </c>
      <c r="E52" s="587">
        <f t="shared" si="2"/>
        <v>240339.45</v>
      </c>
      <c r="F52" s="586">
        <v>276605.49</v>
      </c>
      <c r="G52" s="586">
        <v>0</v>
      </c>
      <c r="H52" s="584">
        <v>276605.49</v>
      </c>
    </row>
    <row r="53" spans="1:9">
      <c r="A53" s="127">
        <v>31</v>
      </c>
      <c r="B53" s="58" t="s">
        <v>138</v>
      </c>
      <c r="C53" s="588">
        <f>SUM(C47:C52)</f>
        <v>1141014.92</v>
      </c>
      <c r="D53" s="588">
        <f>SUM(D47:D52)</f>
        <v>121886.03</v>
      </c>
      <c r="E53" s="587">
        <f t="shared" si="2"/>
        <v>1262900.95</v>
      </c>
      <c r="F53" s="588">
        <v>1236202.1900000002</v>
      </c>
      <c r="G53" s="588">
        <v>93745.920000000013</v>
      </c>
      <c r="H53" s="584">
        <v>1329948.1100000001</v>
      </c>
    </row>
    <row r="54" spans="1:9">
      <c r="A54" s="127">
        <v>32</v>
      </c>
      <c r="B54" s="58" t="s">
        <v>139</v>
      </c>
      <c r="C54" s="588">
        <f>C45-C53</f>
        <v>-1451580.31</v>
      </c>
      <c r="D54" s="588">
        <f>D45-D53</f>
        <v>-27459.279999999999</v>
      </c>
      <c r="E54" s="587">
        <f t="shared" si="2"/>
        <v>-1479039.59</v>
      </c>
      <c r="F54" s="588">
        <v>-548574.93000000017</v>
      </c>
      <c r="G54" s="588">
        <v>-124383.67000000001</v>
      </c>
      <c r="H54" s="584">
        <v>-672958.60000000021</v>
      </c>
    </row>
    <row r="55" spans="1:9">
      <c r="A55" s="127"/>
      <c r="B55" s="53"/>
      <c r="C55" s="590"/>
      <c r="D55" s="590"/>
      <c r="E55" s="591"/>
      <c r="F55" s="590">
        <v>0</v>
      </c>
      <c r="G55" s="590">
        <v>0</v>
      </c>
      <c r="H55" s="590">
        <v>0</v>
      </c>
    </row>
    <row r="56" spans="1:9">
      <c r="A56" s="127">
        <v>33</v>
      </c>
      <c r="B56" s="58" t="s">
        <v>140</v>
      </c>
      <c r="C56" s="588">
        <f>C31+C54</f>
        <v>-565160.61999999988</v>
      </c>
      <c r="D56" s="588">
        <f>D31+D54</f>
        <v>57634.079999999987</v>
      </c>
      <c r="E56" s="587">
        <f t="shared" si="2"/>
        <v>-507526.53999999992</v>
      </c>
      <c r="F56" s="588">
        <v>357432.27999999991</v>
      </c>
      <c r="G56" s="588">
        <v>-12780.340000000011</v>
      </c>
      <c r="H56" s="584">
        <v>344651.93999999989</v>
      </c>
    </row>
    <row r="57" spans="1:9">
      <c r="A57" s="127"/>
      <c r="B57" s="53"/>
      <c r="C57" s="590"/>
      <c r="D57" s="590"/>
      <c r="E57" s="591"/>
      <c r="F57" s="590">
        <v>0</v>
      </c>
      <c r="G57" s="590">
        <v>0</v>
      </c>
      <c r="H57" s="590">
        <v>0</v>
      </c>
    </row>
    <row r="58" spans="1:9">
      <c r="A58" s="127">
        <v>34</v>
      </c>
      <c r="B58" s="55" t="s">
        <v>141</v>
      </c>
      <c r="C58" s="586">
        <v>23072.43</v>
      </c>
      <c r="D58" s="586"/>
      <c r="E58" s="587">
        <f>C58</f>
        <v>23072.43</v>
      </c>
      <c r="F58" s="586">
        <v>955389.96</v>
      </c>
      <c r="G58" s="586">
        <v>0</v>
      </c>
      <c r="H58" s="584">
        <v>955389.96</v>
      </c>
    </row>
    <row r="59" spans="1:9" s="207" customFormat="1">
      <c r="A59" s="127">
        <v>35</v>
      </c>
      <c r="B59" s="52" t="s">
        <v>142</v>
      </c>
      <c r="C59" s="593">
        <v>0</v>
      </c>
      <c r="D59" s="593"/>
      <c r="E59" s="594">
        <f>C59</f>
        <v>0</v>
      </c>
      <c r="F59" s="595">
        <v>0</v>
      </c>
      <c r="G59" s="595">
        <v>0</v>
      </c>
      <c r="H59" s="596">
        <v>0</v>
      </c>
      <c r="I59" s="206"/>
    </row>
    <row r="60" spans="1:9">
      <c r="A60" s="127">
        <v>36</v>
      </c>
      <c r="B60" s="55" t="s">
        <v>143</v>
      </c>
      <c r="C60" s="586">
        <v>434975.21</v>
      </c>
      <c r="D60" s="586"/>
      <c r="E60" s="587">
        <f>C60</f>
        <v>434975.21</v>
      </c>
      <c r="F60" s="586">
        <v>19311.650000000001</v>
      </c>
      <c r="G60" s="586">
        <v>0</v>
      </c>
      <c r="H60" s="584">
        <v>19311.650000000001</v>
      </c>
    </row>
    <row r="61" spans="1:9">
      <c r="A61" s="127">
        <v>37</v>
      </c>
      <c r="B61" s="58" t="s">
        <v>144</v>
      </c>
      <c r="C61" s="588">
        <f>SUM(C58:C60)</f>
        <v>458047.64</v>
      </c>
      <c r="D61" s="588">
        <v>0</v>
      </c>
      <c r="E61" s="587">
        <f>C61</f>
        <v>458047.64</v>
      </c>
      <c r="F61" s="588">
        <v>974701.61</v>
      </c>
      <c r="G61" s="588">
        <v>0</v>
      </c>
      <c r="H61" s="584">
        <v>974701.61</v>
      </c>
    </row>
    <row r="62" spans="1:9">
      <c r="A62" s="127"/>
      <c r="B62" s="59"/>
      <c r="C62" s="586"/>
      <c r="D62" s="586"/>
      <c r="E62" s="592"/>
      <c r="F62" s="586">
        <v>0</v>
      </c>
      <c r="G62" s="586">
        <v>0</v>
      </c>
      <c r="H62" s="586">
        <v>0</v>
      </c>
    </row>
    <row r="63" spans="1:9">
      <c r="A63" s="127">
        <v>38</v>
      </c>
      <c r="B63" s="60" t="s">
        <v>272</v>
      </c>
      <c r="C63" s="588">
        <f>C56-C61</f>
        <v>-1023208.2599999999</v>
      </c>
      <c r="D63" s="588">
        <f>D56-D61</f>
        <v>57634.079999999987</v>
      </c>
      <c r="E63" s="587">
        <f t="shared" si="2"/>
        <v>-965574.17999999993</v>
      </c>
      <c r="F63" s="588">
        <v>-617269.33000000007</v>
      </c>
      <c r="G63" s="588">
        <v>-12780.340000000011</v>
      </c>
      <c r="H63" s="584">
        <v>-630049.67000000004</v>
      </c>
    </row>
    <row r="64" spans="1:9">
      <c r="A64" s="125">
        <v>39</v>
      </c>
      <c r="B64" s="55" t="s">
        <v>145</v>
      </c>
      <c r="C64" s="597">
        <v>0</v>
      </c>
      <c r="D64" s="597"/>
      <c r="E64" s="587">
        <f t="shared" si="2"/>
        <v>0</v>
      </c>
      <c r="F64" s="597">
        <v>0</v>
      </c>
      <c r="G64" s="597">
        <v>0</v>
      </c>
      <c r="H64" s="584">
        <v>0</v>
      </c>
    </row>
    <row r="65" spans="1:8">
      <c r="A65" s="127">
        <v>40</v>
      </c>
      <c r="B65" s="58" t="s">
        <v>146</v>
      </c>
      <c r="C65" s="588">
        <f>C63-C64</f>
        <v>-1023208.2599999999</v>
      </c>
      <c r="D65" s="588">
        <f>D63-D64</f>
        <v>57634.079999999987</v>
      </c>
      <c r="E65" s="587">
        <f t="shared" si="2"/>
        <v>-965574.17999999993</v>
      </c>
      <c r="F65" s="588">
        <v>-617269.33000000007</v>
      </c>
      <c r="G65" s="588">
        <v>-12780.340000000011</v>
      </c>
      <c r="H65" s="584">
        <v>-630049.67000000004</v>
      </c>
    </row>
    <row r="66" spans="1:8">
      <c r="A66" s="125">
        <v>41</v>
      </c>
      <c r="B66" s="55" t="s">
        <v>147</v>
      </c>
      <c r="C66" s="597">
        <v>0</v>
      </c>
      <c r="D66" s="597"/>
      <c r="E66" s="587">
        <f t="shared" si="2"/>
        <v>0</v>
      </c>
      <c r="F66" s="597">
        <v>0</v>
      </c>
      <c r="G66" s="597">
        <v>0</v>
      </c>
      <c r="H66" s="584">
        <v>0</v>
      </c>
    </row>
    <row r="67" spans="1:8" ht="15" thickBot="1">
      <c r="A67" s="129">
        <v>42</v>
      </c>
      <c r="B67" s="130" t="s">
        <v>148</v>
      </c>
      <c r="C67" s="247">
        <f>C65+C66</f>
        <v>-1023208.2599999999</v>
      </c>
      <c r="D67" s="247">
        <f>D65+D66</f>
        <v>57634.079999999987</v>
      </c>
      <c r="E67" s="248">
        <f>C67+D67</f>
        <v>-965574.17999999993</v>
      </c>
      <c r="F67" s="247">
        <v>-617269.33000000007</v>
      </c>
      <c r="G67" s="247">
        <v>-12780.340000000011</v>
      </c>
      <c r="H67" s="245">
        <v>-630049.67000000004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9.9978637043366805E-2"/>
    <pageSetUpPr fitToPage="1"/>
  </sheetPr>
  <dimension ref="A1:H53"/>
  <sheetViews>
    <sheetView zoomScaleNormal="100" workbookViewId="0">
      <selection activeCell="C8" sqref="C8:G48"/>
    </sheetView>
  </sheetViews>
  <sheetFormatPr defaultRowHeight="14.4"/>
  <cols>
    <col min="1" max="1" width="9.5546875" bestFit="1" customWidth="1"/>
    <col min="2" max="2" width="72.21875" customWidth="1"/>
    <col min="3" max="8" width="12.77734375" customWidth="1"/>
  </cols>
  <sheetData>
    <row r="1" spans="1:8">
      <c r="A1" s="2" t="s">
        <v>188</v>
      </c>
      <c r="B1" t="str">
        <f>Info!C2</f>
        <v>სს სილქ როუდ ბანკი</v>
      </c>
    </row>
    <row r="2" spans="1:8">
      <c r="A2" s="2" t="s">
        <v>189</v>
      </c>
      <c r="B2" s="472">
        <f>'1. key ratios'!B2</f>
        <v>44286</v>
      </c>
    </row>
    <row r="3" spans="1:8">
      <c r="A3" s="2"/>
    </row>
    <row r="4" spans="1:8" ht="15" thickBot="1">
      <c r="A4" s="2" t="s">
        <v>408</v>
      </c>
      <c r="B4" s="2"/>
      <c r="C4" s="216"/>
      <c r="D4" s="216"/>
      <c r="E4" s="216"/>
      <c r="F4" s="217"/>
      <c r="G4" s="217"/>
      <c r="H4" s="218" t="s">
        <v>93</v>
      </c>
    </row>
    <row r="5" spans="1:8">
      <c r="A5" s="490" t="s">
        <v>26</v>
      </c>
      <c r="B5" s="492" t="s">
        <v>245</v>
      </c>
      <c r="C5" s="494" t="s">
        <v>194</v>
      </c>
      <c r="D5" s="494"/>
      <c r="E5" s="494"/>
      <c r="F5" s="494" t="s">
        <v>195</v>
      </c>
      <c r="G5" s="494"/>
      <c r="H5" s="495"/>
    </row>
    <row r="6" spans="1:8">
      <c r="A6" s="491"/>
      <c r="B6" s="493"/>
      <c r="C6" s="40" t="s">
        <v>27</v>
      </c>
      <c r="D6" s="40" t="s">
        <v>94</v>
      </c>
      <c r="E6" s="40" t="s">
        <v>68</v>
      </c>
      <c r="F6" s="40" t="s">
        <v>27</v>
      </c>
      <c r="G6" s="40" t="s">
        <v>94</v>
      </c>
      <c r="H6" s="41" t="s">
        <v>68</v>
      </c>
    </row>
    <row r="7" spans="1:8" s="3" customFormat="1">
      <c r="A7" s="219">
        <v>1</v>
      </c>
      <c r="B7" s="220" t="s">
        <v>484</v>
      </c>
      <c r="C7" s="243"/>
      <c r="D7" s="243"/>
      <c r="E7" s="249">
        <f>C7+D7</f>
        <v>0</v>
      </c>
      <c r="F7" s="243"/>
      <c r="G7" s="243"/>
      <c r="H7" s="244">
        <f t="shared" ref="H7:H53" si="0">F7+G7</f>
        <v>0</v>
      </c>
    </row>
    <row r="8" spans="1:8" s="3" customFormat="1">
      <c r="A8" s="219">
        <v>1.1000000000000001</v>
      </c>
      <c r="B8" s="221" t="s">
        <v>276</v>
      </c>
      <c r="C8" s="243">
        <v>125000</v>
      </c>
      <c r="D8" s="243">
        <v>34118</v>
      </c>
      <c r="E8" s="249">
        <f t="shared" ref="E8:E53" si="1">C8+D8</f>
        <v>159118</v>
      </c>
      <c r="F8" s="243">
        <v>0</v>
      </c>
      <c r="G8" s="243">
        <v>32845</v>
      </c>
      <c r="H8" s="244">
        <f t="shared" si="0"/>
        <v>32845</v>
      </c>
    </row>
    <row r="9" spans="1:8" s="3" customFormat="1">
      <c r="A9" s="219">
        <v>1.2</v>
      </c>
      <c r="B9" s="221" t="s">
        <v>277</v>
      </c>
      <c r="C9" s="243"/>
      <c r="D9" s="243"/>
      <c r="E9" s="249">
        <f t="shared" si="1"/>
        <v>0</v>
      </c>
      <c r="F9" s="243"/>
      <c r="G9" s="243"/>
      <c r="H9" s="244">
        <f t="shared" si="0"/>
        <v>0</v>
      </c>
    </row>
    <row r="10" spans="1:8" s="3" customFormat="1">
      <c r="A10" s="219">
        <v>1.3</v>
      </c>
      <c r="B10" s="221" t="s">
        <v>278</v>
      </c>
      <c r="C10" s="243">
        <v>59657.120000000003</v>
      </c>
      <c r="D10" s="243">
        <v>34118</v>
      </c>
      <c r="E10" s="249">
        <f t="shared" si="1"/>
        <v>93775.12</v>
      </c>
      <c r="F10" s="243">
        <v>105752.71</v>
      </c>
      <c r="G10" s="243">
        <v>32845</v>
      </c>
      <c r="H10" s="244">
        <f t="shared" si="0"/>
        <v>138597.71000000002</v>
      </c>
    </row>
    <row r="11" spans="1:8" s="3" customFormat="1">
      <c r="A11" s="219">
        <v>1.4</v>
      </c>
      <c r="B11" s="221" t="s">
        <v>279</v>
      </c>
      <c r="C11" s="243"/>
      <c r="D11" s="243"/>
      <c r="E11" s="249">
        <f t="shared" si="1"/>
        <v>0</v>
      </c>
      <c r="F11" s="243"/>
      <c r="G11" s="243"/>
      <c r="H11" s="244">
        <f t="shared" si="0"/>
        <v>0</v>
      </c>
    </row>
    <row r="12" spans="1:8" s="3" customFormat="1" ht="29.25" customHeight="1">
      <c r="A12" s="219">
        <v>2</v>
      </c>
      <c r="B12" s="220" t="s">
        <v>280</v>
      </c>
      <c r="C12" s="243"/>
      <c r="D12" s="243"/>
      <c r="E12" s="249">
        <f t="shared" si="1"/>
        <v>0</v>
      </c>
      <c r="F12" s="243"/>
      <c r="G12" s="243"/>
      <c r="H12" s="244">
        <f t="shared" si="0"/>
        <v>0</v>
      </c>
    </row>
    <row r="13" spans="1:8" s="3" customFormat="1" ht="27.6">
      <c r="A13" s="219">
        <v>3</v>
      </c>
      <c r="B13" s="220" t="s">
        <v>281</v>
      </c>
      <c r="C13" s="243"/>
      <c r="D13" s="243"/>
      <c r="E13" s="249">
        <f t="shared" si="1"/>
        <v>0</v>
      </c>
      <c r="F13" s="243"/>
      <c r="G13" s="243"/>
      <c r="H13" s="244">
        <f t="shared" si="0"/>
        <v>0</v>
      </c>
    </row>
    <row r="14" spans="1:8" s="3" customFormat="1">
      <c r="A14" s="219">
        <v>3.1</v>
      </c>
      <c r="B14" s="221" t="s">
        <v>282</v>
      </c>
      <c r="C14" s="243"/>
      <c r="D14" s="243"/>
      <c r="E14" s="249">
        <f t="shared" si="1"/>
        <v>0</v>
      </c>
      <c r="F14" s="243"/>
      <c r="G14" s="243"/>
      <c r="H14" s="244">
        <f t="shared" si="0"/>
        <v>0</v>
      </c>
    </row>
    <row r="15" spans="1:8" s="3" customFormat="1">
      <c r="A15" s="219">
        <v>3.2</v>
      </c>
      <c r="B15" s="221" t="s">
        <v>283</v>
      </c>
      <c r="C15" s="243"/>
      <c r="D15" s="243"/>
      <c r="E15" s="249">
        <f t="shared" si="1"/>
        <v>0</v>
      </c>
      <c r="F15" s="243"/>
      <c r="G15" s="243"/>
      <c r="H15" s="244">
        <f t="shared" si="0"/>
        <v>0</v>
      </c>
    </row>
    <row r="16" spans="1:8" s="3" customFormat="1">
      <c r="A16" s="219">
        <v>4</v>
      </c>
      <c r="B16" s="220" t="s">
        <v>284</v>
      </c>
      <c r="C16" s="243"/>
      <c r="D16" s="243"/>
      <c r="E16" s="249">
        <f t="shared" si="1"/>
        <v>0</v>
      </c>
      <c r="F16" s="243"/>
      <c r="G16" s="243"/>
      <c r="H16" s="244">
        <f t="shared" si="0"/>
        <v>0</v>
      </c>
    </row>
    <row r="17" spans="1:8" s="3" customFormat="1">
      <c r="A17" s="219">
        <v>4.0999999999999996</v>
      </c>
      <c r="B17" s="221" t="s">
        <v>285</v>
      </c>
      <c r="C17" s="243">
        <v>84000</v>
      </c>
      <c r="D17" s="243">
        <v>341180</v>
      </c>
      <c r="E17" s="249">
        <f t="shared" si="1"/>
        <v>425180</v>
      </c>
      <c r="F17" s="243">
        <v>15500</v>
      </c>
      <c r="G17" s="243">
        <v>821125</v>
      </c>
      <c r="H17" s="244">
        <f t="shared" si="0"/>
        <v>836625</v>
      </c>
    </row>
    <row r="18" spans="1:8" s="3" customFormat="1">
      <c r="A18" s="219">
        <v>4.2</v>
      </c>
      <c r="B18" s="221" t="s">
        <v>286</v>
      </c>
      <c r="C18" s="243"/>
      <c r="D18" s="243"/>
      <c r="E18" s="249">
        <f t="shared" si="1"/>
        <v>0</v>
      </c>
      <c r="F18" s="243"/>
      <c r="G18" s="243"/>
      <c r="H18" s="244">
        <f t="shared" si="0"/>
        <v>0</v>
      </c>
    </row>
    <row r="19" spans="1:8" s="3" customFormat="1" ht="27.6">
      <c r="A19" s="219">
        <v>5</v>
      </c>
      <c r="B19" s="220" t="s">
        <v>287</v>
      </c>
      <c r="C19" s="243"/>
      <c r="D19" s="243"/>
      <c r="E19" s="249">
        <f t="shared" si="1"/>
        <v>0</v>
      </c>
      <c r="F19" s="243"/>
      <c r="G19" s="243"/>
      <c r="H19" s="244">
        <f t="shared" si="0"/>
        <v>0</v>
      </c>
    </row>
    <row r="20" spans="1:8" s="3" customFormat="1">
      <c r="A20" s="219">
        <v>5.0999999999999996</v>
      </c>
      <c r="B20" s="221" t="s">
        <v>288</v>
      </c>
      <c r="C20" s="243">
        <v>140000</v>
      </c>
      <c r="D20" s="243">
        <v>40941.599999999999</v>
      </c>
      <c r="E20" s="249">
        <f t="shared" si="1"/>
        <v>180941.6</v>
      </c>
      <c r="F20" s="243">
        <v>5800</v>
      </c>
      <c r="G20" s="243">
        <v>39414</v>
      </c>
      <c r="H20" s="244">
        <f t="shared" si="0"/>
        <v>45214</v>
      </c>
    </row>
    <row r="21" spans="1:8" s="3" customFormat="1">
      <c r="A21" s="219">
        <v>5.2</v>
      </c>
      <c r="B21" s="221" t="s">
        <v>289</v>
      </c>
      <c r="C21" s="243"/>
      <c r="D21" s="243"/>
      <c r="E21" s="249">
        <f t="shared" si="1"/>
        <v>0</v>
      </c>
      <c r="F21" s="243"/>
      <c r="G21" s="243"/>
      <c r="H21" s="244">
        <f t="shared" si="0"/>
        <v>0</v>
      </c>
    </row>
    <row r="22" spans="1:8" s="3" customFormat="1">
      <c r="A22" s="219">
        <v>5.3</v>
      </c>
      <c r="B22" s="221" t="s">
        <v>290</v>
      </c>
      <c r="C22" s="243"/>
      <c r="D22" s="243"/>
      <c r="E22" s="249">
        <f t="shared" si="1"/>
        <v>0</v>
      </c>
      <c r="F22" s="243"/>
      <c r="G22" s="243"/>
      <c r="H22" s="244">
        <f t="shared" si="0"/>
        <v>0</v>
      </c>
    </row>
    <row r="23" spans="1:8" s="3" customFormat="1">
      <c r="A23" s="219" t="s">
        <v>291</v>
      </c>
      <c r="B23" s="222" t="s">
        <v>292</v>
      </c>
      <c r="C23" s="243">
        <v>90000</v>
      </c>
      <c r="D23" s="243">
        <v>5632881.7999999998</v>
      </c>
      <c r="E23" s="249">
        <f t="shared" si="1"/>
        <v>5722881.7999999998</v>
      </c>
      <c r="F23" s="243">
        <v>90000</v>
      </c>
      <c r="G23" s="243">
        <v>5383295.4900000002</v>
      </c>
      <c r="H23" s="244">
        <f t="shared" si="0"/>
        <v>5473295.4900000002</v>
      </c>
    </row>
    <row r="24" spans="1:8" s="3" customFormat="1">
      <c r="A24" s="219" t="s">
        <v>293</v>
      </c>
      <c r="B24" s="222" t="s">
        <v>294</v>
      </c>
      <c r="C24" s="243">
        <v>0</v>
      </c>
      <c r="D24" s="243">
        <v>15751257.060000001</v>
      </c>
      <c r="E24" s="249">
        <f t="shared" si="1"/>
        <v>15751257.060000001</v>
      </c>
      <c r="F24" s="243">
        <v>0</v>
      </c>
      <c r="G24" s="243">
        <v>10214486.23</v>
      </c>
      <c r="H24" s="244">
        <f t="shared" si="0"/>
        <v>10214486.23</v>
      </c>
    </row>
    <row r="25" spans="1:8" s="3" customFormat="1">
      <c r="A25" s="219" t="s">
        <v>295</v>
      </c>
      <c r="B25" s="223" t="s">
        <v>296</v>
      </c>
      <c r="C25" s="243">
        <v>0</v>
      </c>
      <c r="D25" s="243">
        <v>0</v>
      </c>
      <c r="E25" s="249">
        <f t="shared" si="1"/>
        <v>0</v>
      </c>
      <c r="F25" s="243">
        <v>0</v>
      </c>
      <c r="G25" s="243">
        <v>0</v>
      </c>
      <c r="H25" s="244">
        <f t="shared" si="0"/>
        <v>0</v>
      </c>
    </row>
    <row r="26" spans="1:8" s="3" customFormat="1">
      <c r="A26" s="219" t="s">
        <v>297</v>
      </c>
      <c r="B26" s="222" t="s">
        <v>298</v>
      </c>
      <c r="C26" s="243">
        <v>0</v>
      </c>
      <c r="D26" s="243">
        <v>5301766.6100000003</v>
      </c>
      <c r="E26" s="249">
        <f t="shared" si="1"/>
        <v>5301766.6100000003</v>
      </c>
      <c r="F26" s="243">
        <v>0</v>
      </c>
      <c r="G26" s="243">
        <v>5463765.75</v>
      </c>
      <c r="H26" s="244">
        <f t="shared" si="0"/>
        <v>5463765.75</v>
      </c>
    </row>
    <row r="27" spans="1:8" s="3" customFormat="1">
      <c r="A27" s="219" t="s">
        <v>299</v>
      </c>
      <c r="B27" s="222" t="s">
        <v>300</v>
      </c>
      <c r="C27" s="243">
        <v>0</v>
      </c>
      <c r="D27" s="243">
        <v>0</v>
      </c>
      <c r="E27" s="249">
        <f t="shared" si="1"/>
        <v>0</v>
      </c>
      <c r="F27" s="243">
        <v>0</v>
      </c>
      <c r="G27" s="243">
        <v>0</v>
      </c>
      <c r="H27" s="244">
        <f t="shared" si="0"/>
        <v>0</v>
      </c>
    </row>
    <row r="28" spans="1:8" s="3" customFormat="1">
      <c r="A28" s="219">
        <v>5.4</v>
      </c>
      <c r="B28" s="221" t="s">
        <v>301</v>
      </c>
      <c r="C28" s="243">
        <v>0</v>
      </c>
      <c r="D28" s="243">
        <v>0</v>
      </c>
      <c r="E28" s="249">
        <f t="shared" si="1"/>
        <v>0</v>
      </c>
      <c r="F28" s="243">
        <v>0</v>
      </c>
      <c r="G28" s="243">
        <v>84411.65</v>
      </c>
      <c r="H28" s="244">
        <f t="shared" si="0"/>
        <v>84411.65</v>
      </c>
    </row>
    <row r="29" spans="1:8" s="3" customFormat="1">
      <c r="A29" s="219">
        <v>5.5</v>
      </c>
      <c r="B29" s="221" t="s">
        <v>302</v>
      </c>
      <c r="C29" s="243">
        <v>0</v>
      </c>
      <c r="D29" s="243">
        <v>0</v>
      </c>
      <c r="E29" s="249">
        <f t="shared" si="1"/>
        <v>0</v>
      </c>
      <c r="F29" s="243">
        <v>0</v>
      </c>
      <c r="G29" s="243">
        <v>0</v>
      </c>
      <c r="H29" s="244">
        <f t="shared" si="0"/>
        <v>0</v>
      </c>
    </row>
    <row r="30" spans="1:8" s="3" customFormat="1">
      <c r="A30" s="219">
        <v>5.6</v>
      </c>
      <c r="B30" s="221" t="s">
        <v>303</v>
      </c>
      <c r="C30" s="243">
        <v>0</v>
      </c>
      <c r="D30" s="243">
        <v>0</v>
      </c>
      <c r="E30" s="249">
        <f t="shared" si="1"/>
        <v>0</v>
      </c>
      <c r="F30" s="243">
        <v>0</v>
      </c>
      <c r="G30" s="243">
        <v>0</v>
      </c>
      <c r="H30" s="244">
        <f t="shared" si="0"/>
        <v>0</v>
      </c>
    </row>
    <row r="31" spans="1:8" s="3" customFormat="1">
      <c r="A31" s="219">
        <v>5.7</v>
      </c>
      <c r="B31" s="221" t="s">
        <v>304</v>
      </c>
      <c r="C31" s="243">
        <v>0</v>
      </c>
      <c r="D31" s="243">
        <v>0</v>
      </c>
      <c r="E31" s="249">
        <f t="shared" si="1"/>
        <v>0</v>
      </c>
      <c r="F31" s="243">
        <v>0</v>
      </c>
      <c r="G31" s="243">
        <v>5188031.9800000004</v>
      </c>
      <c r="H31" s="244">
        <f t="shared" si="0"/>
        <v>5188031.9800000004</v>
      </c>
    </row>
    <row r="32" spans="1:8" s="3" customFormat="1">
      <c r="A32" s="219">
        <v>6</v>
      </c>
      <c r="B32" s="220" t="s">
        <v>305</v>
      </c>
      <c r="C32" s="243"/>
      <c r="D32" s="243"/>
      <c r="E32" s="249">
        <f t="shared" si="1"/>
        <v>0</v>
      </c>
      <c r="F32" s="243"/>
      <c r="G32" s="243"/>
      <c r="H32" s="244">
        <f t="shared" si="0"/>
        <v>0</v>
      </c>
    </row>
    <row r="33" spans="1:8" s="3" customFormat="1" ht="27.6">
      <c r="A33" s="219">
        <v>6.1</v>
      </c>
      <c r="B33" s="221" t="s">
        <v>485</v>
      </c>
      <c r="C33" s="243">
        <v>20104650</v>
      </c>
      <c r="D33" s="243">
        <v>35823900</v>
      </c>
      <c r="E33" s="249">
        <f t="shared" si="1"/>
        <v>55928550</v>
      </c>
      <c r="F33" s="243">
        <v>32991724</v>
      </c>
      <c r="G33" s="243">
        <v>32528225</v>
      </c>
      <c r="H33" s="244">
        <f t="shared" si="0"/>
        <v>65519949</v>
      </c>
    </row>
    <row r="34" spans="1:8" s="3" customFormat="1" ht="27.6">
      <c r="A34" s="219">
        <v>6.2</v>
      </c>
      <c r="B34" s="221" t="s">
        <v>306</v>
      </c>
      <c r="C34" s="243">
        <v>8325680</v>
      </c>
      <c r="D34" s="243">
        <v>0</v>
      </c>
      <c r="E34" s="249">
        <f t="shared" si="1"/>
        <v>8325680</v>
      </c>
      <c r="F34" s="243">
        <v>29379560</v>
      </c>
      <c r="G34" s="243">
        <v>34651475</v>
      </c>
      <c r="H34" s="244">
        <f t="shared" si="0"/>
        <v>64031035</v>
      </c>
    </row>
    <row r="35" spans="1:8" s="3" customFormat="1" ht="27.6">
      <c r="A35" s="219">
        <v>6.3</v>
      </c>
      <c r="B35" s="221" t="s">
        <v>307</v>
      </c>
      <c r="C35" s="243"/>
      <c r="D35" s="243"/>
      <c r="E35" s="249">
        <f t="shared" si="1"/>
        <v>0</v>
      </c>
      <c r="F35" s="243"/>
      <c r="G35" s="243"/>
      <c r="H35" s="244">
        <f t="shared" si="0"/>
        <v>0</v>
      </c>
    </row>
    <row r="36" spans="1:8" s="3" customFormat="1">
      <c r="A36" s="219">
        <v>6.4</v>
      </c>
      <c r="B36" s="221" t="s">
        <v>308</v>
      </c>
      <c r="C36" s="243"/>
      <c r="D36" s="243"/>
      <c r="E36" s="249">
        <f t="shared" si="1"/>
        <v>0</v>
      </c>
      <c r="F36" s="243"/>
      <c r="G36" s="243"/>
      <c r="H36" s="244">
        <f t="shared" si="0"/>
        <v>0</v>
      </c>
    </row>
    <row r="37" spans="1:8" s="3" customFormat="1">
      <c r="A37" s="219">
        <v>6.5</v>
      </c>
      <c r="B37" s="221" t="s">
        <v>309</v>
      </c>
      <c r="C37" s="243"/>
      <c r="D37" s="243"/>
      <c r="E37" s="249">
        <f t="shared" si="1"/>
        <v>0</v>
      </c>
      <c r="F37" s="243"/>
      <c r="G37" s="243"/>
      <c r="H37" s="244">
        <f t="shared" si="0"/>
        <v>0</v>
      </c>
    </row>
    <row r="38" spans="1:8" s="3" customFormat="1" ht="27.6">
      <c r="A38" s="219">
        <v>6.6</v>
      </c>
      <c r="B38" s="221" t="s">
        <v>310</v>
      </c>
      <c r="C38" s="243"/>
      <c r="D38" s="243"/>
      <c r="E38" s="249">
        <f t="shared" si="1"/>
        <v>0</v>
      </c>
      <c r="F38" s="243"/>
      <c r="G38" s="243"/>
      <c r="H38" s="244">
        <f t="shared" si="0"/>
        <v>0</v>
      </c>
    </row>
    <row r="39" spans="1:8" s="3" customFormat="1" ht="27.6">
      <c r="A39" s="219">
        <v>6.7</v>
      </c>
      <c r="B39" s="221" t="s">
        <v>311</v>
      </c>
      <c r="C39" s="243"/>
      <c r="D39" s="243"/>
      <c r="E39" s="249">
        <f t="shared" si="1"/>
        <v>0</v>
      </c>
      <c r="F39" s="243"/>
      <c r="G39" s="243"/>
      <c r="H39" s="244">
        <f t="shared" si="0"/>
        <v>0</v>
      </c>
    </row>
    <row r="40" spans="1:8" s="3" customFormat="1">
      <c r="A40" s="219">
        <v>7</v>
      </c>
      <c r="B40" s="220" t="s">
        <v>312</v>
      </c>
      <c r="C40" s="243"/>
      <c r="D40" s="243"/>
      <c r="E40" s="249">
        <f t="shared" si="1"/>
        <v>0</v>
      </c>
      <c r="F40" s="243"/>
      <c r="G40" s="243"/>
      <c r="H40" s="244">
        <f t="shared" si="0"/>
        <v>0</v>
      </c>
    </row>
    <row r="41" spans="1:8" s="3" customFormat="1" ht="27.6">
      <c r="A41" s="219">
        <v>7.1</v>
      </c>
      <c r="B41" s="221" t="s">
        <v>313</v>
      </c>
      <c r="C41" s="243">
        <v>50149</v>
      </c>
      <c r="D41" s="243">
        <v>0</v>
      </c>
      <c r="E41" s="249">
        <f t="shared" si="1"/>
        <v>50149</v>
      </c>
      <c r="F41" s="243">
        <v>0</v>
      </c>
      <c r="G41" s="243">
        <v>0</v>
      </c>
      <c r="H41" s="244">
        <f t="shared" si="0"/>
        <v>0</v>
      </c>
    </row>
    <row r="42" spans="1:8" s="3" customFormat="1" ht="27.6">
      <c r="A42" s="219">
        <v>7.2</v>
      </c>
      <c r="B42" s="221" t="s">
        <v>314</v>
      </c>
      <c r="C42" s="243">
        <v>1141496</v>
      </c>
      <c r="D42" s="243">
        <v>1407848</v>
      </c>
      <c r="E42" s="249">
        <f t="shared" si="1"/>
        <v>2549344</v>
      </c>
      <c r="F42" s="243">
        <v>242100</v>
      </c>
      <c r="G42" s="243">
        <v>696690</v>
      </c>
      <c r="H42" s="244">
        <f t="shared" si="0"/>
        <v>938790</v>
      </c>
    </row>
    <row r="43" spans="1:8" s="3" customFormat="1" ht="27.6">
      <c r="A43" s="219">
        <v>7.3</v>
      </c>
      <c r="B43" s="221" t="s">
        <v>315</v>
      </c>
      <c r="C43" s="243">
        <v>4146758</v>
      </c>
      <c r="D43" s="243">
        <v>1168220</v>
      </c>
      <c r="E43" s="249">
        <f t="shared" si="1"/>
        <v>5314978</v>
      </c>
      <c r="F43" s="243">
        <v>3782460</v>
      </c>
      <c r="G43" s="243">
        <v>4527370</v>
      </c>
      <c r="H43" s="244">
        <f t="shared" si="0"/>
        <v>8309830</v>
      </c>
    </row>
    <row r="44" spans="1:8" s="3" customFormat="1" ht="27.6">
      <c r="A44" s="219">
        <v>7.4</v>
      </c>
      <c r="B44" s="221" t="s">
        <v>316</v>
      </c>
      <c r="C44" s="243">
        <v>3337049</v>
      </c>
      <c r="D44" s="243">
        <v>3848974</v>
      </c>
      <c r="E44" s="249">
        <f t="shared" si="1"/>
        <v>7186023</v>
      </c>
      <c r="F44" s="243">
        <v>430372</v>
      </c>
      <c r="G44" s="243">
        <v>1392697</v>
      </c>
      <c r="H44" s="244">
        <f t="shared" si="0"/>
        <v>1823069</v>
      </c>
    </row>
    <row r="45" spans="1:8" s="3" customFormat="1">
      <c r="A45" s="219">
        <v>8</v>
      </c>
      <c r="B45" s="220" t="s">
        <v>317</v>
      </c>
      <c r="C45" s="243"/>
      <c r="D45" s="243"/>
      <c r="E45" s="249">
        <f t="shared" si="1"/>
        <v>0</v>
      </c>
      <c r="F45" s="243"/>
      <c r="G45" s="243"/>
      <c r="H45" s="244">
        <f t="shared" si="0"/>
        <v>0</v>
      </c>
    </row>
    <row r="46" spans="1:8" s="3" customFormat="1">
      <c r="A46" s="219">
        <v>8.1</v>
      </c>
      <c r="B46" s="221" t="s">
        <v>318</v>
      </c>
      <c r="C46" s="243"/>
      <c r="D46" s="243"/>
      <c r="E46" s="249">
        <f t="shared" si="1"/>
        <v>0</v>
      </c>
      <c r="F46" s="243"/>
      <c r="G46" s="243"/>
      <c r="H46" s="244">
        <f t="shared" si="0"/>
        <v>0</v>
      </c>
    </row>
    <row r="47" spans="1:8" s="3" customFormat="1">
      <c r="A47" s="219">
        <v>8.1999999999999993</v>
      </c>
      <c r="B47" s="221" t="s">
        <v>319</v>
      </c>
      <c r="C47" s="243"/>
      <c r="D47" s="243"/>
      <c r="E47" s="249">
        <f t="shared" si="1"/>
        <v>0</v>
      </c>
      <c r="F47" s="243"/>
      <c r="G47" s="243"/>
      <c r="H47" s="244">
        <f t="shared" si="0"/>
        <v>0</v>
      </c>
    </row>
    <row r="48" spans="1:8" s="3" customFormat="1">
      <c r="A48" s="219">
        <v>8.3000000000000007</v>
      </c>
      <c r="B48" s="221" t="s">
        <v>320</v>
      </c>
      <c r="C48" s="243"/>
      <c r="D48" s="243"/>
      <c r="E48" s="249">
        <f t="shared" si="1"/>
        <v>0</v>
      </c>
      <c r="F48" s="243"/>
      <c r="G48" s="243"/>
      <c r="H48" s="244">
        <f t="shared" si="0"/>
        <v>0</v>
      </c>
    </row>
    <row r="49" spans="1:8" s="3" customFormat="1">
      <c r="A49" s="219">
        <v>8.4</v>
      </c>
      <c r="B49" s="221" t="s">
        <v>321</v>
      </c>
      <c r="C49" s="243"/>
      <c r="D49" s="243"/>
      <c r="E49" s="249">
        <f t="shared" si="1"/>
        <v>0</v>
      </c>
      <c r="F49" s="243"/>
      <c r="G49" s="243"/>
      <c r="H49" s="244">
        <f t="shared" si="0"/>
        <v>0</v>
      </c>
    </row>
    <row r="50" spans="1:8" s="3" customFormat="1">
      <c r="A50" s="219">
        <v>8.5</v>
      </c>
      <c r="B50" s="221" t="s">
        <v>322</v>
      </c>
      <c r="C50" s="243"/>
      <c r="D50" s="243"/>
      <c r="E50" s="249">
        <f t="shared" si="1"/>
        <v>0</v>
      </c>
      <c r="F50" s="243"/>
      <c r="G50" s="243"/>
      <c r="H50" s="244">
        <f t="shared" si="0"/>
        <v>0</v>
      </c>
    </row>
    <row r="51" spans="1:8" s="3" customFormat="1">
      <c r="A51" s="219">
        <v>8.6</v>
      </c>
      <c r="B51" s="221" t="s">
        <v>323</v>
      </c>
      <c r="C51" s="243"/>
      <c r="D51" s="243"/>
      <c r="E51" s="249">
        <f t="shared" si="1"/>
        <v>0</v>
      </c>
      <c r="F51" s="243"/>
      <c r="G51" s="243"/>
      <c r="H51" s="244">
        <f t="shared" si="0"/>
        <v>0</v>
      </c>
    </row>
    <row r="52" spans="1:8" s="3" customFormat="1">
      <c r="A52" s="219">
        <v>8.6999999999999993</v>
      </c>
      <c r="B52" s="221" t="s">
        <v>324</v>
      </c>
      <c r="C52" s="243"/>
      <c r="D52" s="243"/>
      <c r="E52" s="249">
        <f t="shared" si="1"/>
        <v>0</v>
      </c>
      <c r="F52" s="243"/>
      <c r="G52" s="243"/>
      <c r="H52" s="244">
        <f t="shared" si="0"/>
        <v>0</v>
      </c>
    </row>
    <row r="53" spans="1:8" s="3" customFormat="1" ht="15" thickBot="1">
      <c r="A53" s="224">
        <v>9</v>
      </c>
      <c r="B53" s="225" t="s">
        <v>325</v>
      </c>
      <c r="C53" s="250"/>
      <c r="D53" s="250"/>
      <c r="E53" s="251">
        <f t="shared" si="1"/>
        <v>0</v>
      </c>
      <c r="F53" s="250"/>
      <c r="G53" s="250"/>
      <c r="H53" s="24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H18"/>
  <sheetViews>
    <sheetView zoomScaleNormal="100" workbookViewId="0">
      <pane xSplit="1" ySplit="4" topLeftCell="C5" activePane="bottomRight" state="frozen"/>
      <selection activeCell="C8" sqref="C8:G48"/>
      <selection pane="topRight" activeCell="C8" sqref="C8:G48"/>
      <selection pane="bottomLeft" activeCell="C8" sqref="C8:G48"/>
      <selection pane="bottomRight" activeCell="G6" sqref="C6:G13"/>
    </sheetView>
  </sheetViews>
  <sheetFormatPr defaultColWidth="9.21875" defaultRowHeight="13.8"/>
  <cols>
    <col min="1" max="1" width="9.5546875" style="2" bestFit="1" customWidth="1"/>
    <col min="2" max="2" width="93.5546875" style="2" customWidth="1"/>
    <col min="3" max="4" width="12.77734375" style="2" customWidth="1"/>
    <col min="5" max="11" width="9.77734375" style="13" customWidth="1"/>
    <col min="12" max="16384" width="9.21875" style="13"/>
  </cols>
  <sheetData>
    <row r="1" spans="1:8">
      <c r="A1" s="18" t="s">
        <v>188</v>
      </c>
      <c r="B1" s="17" t="str">
        <f>Info!C2</f>
        <v>სს სილქ როუდ ბანკი</v>
      </c>
      <c r="C1" s="17"/>
      <c r="D1" s="331"/>
    </row>
    <row r="2" spans="1:8">
      <c r="A2" s="18" t="s">
        <v>189</v>
      </c>
      <c r="B2" s="458">
        <v>44286</v>
      </c>
      <c r="C2" s="30"/>
      <c r="D2" s="19"/>
      <c r="E2" s="12"/>
      <c r="F2" s="12"/>
      <c r="G2" s="12"/>
      <c r="H2" s="12"/>
    </row>
    <row r="3" spans="1:8">
      <c r="A3" s="18"/>
      <c r="B3" s="17"/>
      <c r="C3" s="30"/>
      <c r="D3" s="19"/>
      <c r="E3" s="12"/>
      <c r="F3" s="12"/>
      <c r="G3" s="12"/>
      <c r="H3" s="12"/>
    </row>
    <row r="4" spans="1:8" ht="15" customHeight="1" thickBot="1">
      <c r="A4" s="213" t="s">
        <v>409</v>
      </c>
      <c r="B4" s="214" t="s">
        <v>187</v>
      </c>
      <c r="C4" s="215" t="s">
        <v>93</v>
      </c>
    </row>
    <row r="5" spans="1:8" ht="15" customHeight="1">
      <c r="A5" s="211" t="s">
        <v>26</v>
      </c>
      <c r="B5" s="212"/>
      <c r="C5" s="459" t="str">
        <f>INT((MONTH($B$2))/3)&amp;"Q"&amp;"-"&amp;YEAR($B$2)</f>
        <v>1Q-2021</v>
      </c>
      <c r="D5" s="459" t="str">
        <f>IF(INT(MONTH($B$2))=3, "4"&amp;"Q"&amp;"-"&amp;YEAR($B$2)-1, IF(INT(MONTH($B$2))=6, "1"&amp;"Q"&amp;"-"&amp;YEAR($B$2), IF(INT(MONTH($B$2))=9, "2"&amp;"Q"&amp;"-"&amp;YEAR($B$2),IF(INT(MONTH($B$2))=12, "3"&amp;"Q"&amp;"-"&amp;YEAR($B$2), 0))))</f>
        <v>4Q-2020</v>
      </c>
      <c r="E5" s="459" t="str">
        <f>IF(INT(MONTH($B$2))=3, "3"&amp;"Q"&amp;"-"&amp;YEAR($B$2)-1, IF(INT(MONTH($B$2))=6, "4"&amp;"Q"&amp;"-"&amp;YEAR($B$2)-1, IF(INT(MONTH($B$2))=9, "1"&amp;"Q"&amp;"-"&amp;YEAR($B$2),IF(INT(MONTH($B$2))=12, "2"&amp;"Q"&amp;"-"&amp;YEAR($B$2), 0))))</f>
        <v>3Q-2020</v>
      </c>
      <c r="F5" s="459" t="str">
        <f>IF(INT(MONTH($B$2))=3, "2"&amp;"Q"&amp;"-"&amp;YEAR($B$2)-1, IF(INT(MONTH($B$2))=6, "3"&amp;"Q"&amp;"-"&amp;YEAR($B$2)-1, IF(INT(MONTH($B$2))=9, "4"&amp;"Q"&amp;"-"&amp;YEAR($B$2)-1,IF(INT(MONTH($B$2))=12, "1"&amp;"Q"&amp;"-"&amp;YEAR($B$2), 0))))</f>
        <v>2Q-2020</v>
      </c>
      <c r="G5" s="459" t="str">
        <f>IF(INT(MONTH($B$2))=3, "1"&amp;"Q"&amp;"-"&amp;YEAR($B$2)-1, IF(INT(MONTH($B$2))=6, "2"&amp;"Q"&amp;"-"&amp;YEAR($B$2)-1, IF(INT(MONTH($B$2))=9, "3"&amp;"Q"&amp;"-"&amp;YEAR($B$2)-1,IF(INT(MONTH($B$2))=12, "4"&amp;"Q"&amp;"-"&amp;YEAR($B$2)-1, 0))))</f>
        <v>1Q-2020</v>
      </c>
    </row>
    <row r="6" spans="1:8" ht="15" customHeight="1">
      <c r="A6" s="379">
        <v>1</v>
      </c>
      <c r="B6" s="441" t="s">
        <v>192</v>
      </c>
      <c r="C6" s="380">
        <f>C7+C9+C10</f>
        <v>41286902.445</v>
      </c>
      <c r="D6" s="444">
        <f>D7+D9+D10</f>
        <v>42830386.494000003</v>
      </c>
      <c r="E6" s="381">
        <f t="shared" ref="E6:G6" si="0">E7+E9+E10</f>
        <v>48523948.344999991</v>
      </c>
      <c r="F6" s="380">
        <f t="shared" si="0"/>
        <v>47027603</v>
      </c>
      <c r="G6" s="445">
        <f t="shared" si="0"/>
        <v>52600744.801999986</v>
      </c>
    </row>
    <row r="7" spans="1:8" ht="15" customHeight="1">
      <c r="A7" s="379">
        <v>1.1000000000000001</v>
      </c>
      <c r="B7" s="382" t="s">
        <v>606</v>
      </c>
      <c r="C7" s="383">
        <v>39842699.844999999</v>
      </c>
      <c r="D7" s="446">
        <v>41330128.294</v>
      </c>
      <c r="E7" s="383">
        <v>46904809.144999988</v>
      </c>
      <c r="F7" s="383">
        <v>45685680</v>
      </c>
      <c r="G7" s="447">
        <v>51287279.101999983</v>
      </c>
    </row>
    <row r="8" spans="1:8" ht="27.6">
      <c r="A8" s="379" t="s">
        <v>252</v>
      </c>
      <c r="B8" s="384" t="s">
        <v>403</v>
      </c>
      <c r="C8" s="383">
        <v>0</v>
      </c>
      <c r="D8" s="446">
        <v>0</v>
      </c>
      <c r="E8" s="383">
        <v>0</v>
      </c>
      <c r="F8" s="383">
        <v>0</v>
      </c>
      <c r="G8" s="447">
        <v>0</v>
      </c>
    </row>
    <row r="9" spans="1:8" ht="15" customHeight="1">
      <c r="A9" s="379">
        <v>1.2</v>
      </c>
      <c r="B9" s="382" t="s">
        <v>22</v>
      </c>
      <c r="C9" s="383">
        <v>159118</v>
      </c>
      <c r="D9" s="446">
        <v>157766</v>
      </c>
      <c r="E9" s="383">
        <v>157878</v>
      </c>
      <c r="F9" s="383">
        <v>155552</v>
      </c>
      <c r="G9" s="447">
        <v>32845</v>
      </c>
    </row>
    <row r="10" spans="1:8" ht="15" customHeight="1">
      <c r="A10" s="379">
        <v>1.3</v>
      </c>
      <c r="B10" s="442" t="s">
        <v>77</v>
      </c>
      <c r="C10" s="385">
        <v>1285084.6000000001</v>
      </c>
      <c r="D10" s="446">
        <v>1342492.2</v>
      </c>
      <c r="E10" s="385">
        <v>1461261.2</v>
      </c>
      <c r="F10" s="383">
        <v>1186371</v>
      </c>
      <c r="G10" s="448">
        <v>1280620.7</v>
      </c>
    </row>
    <row r="11" spans="1:8" ht="15" customHeight="1">
      <c r="A11" s="379">
        <v>2</v>
      </c>
      <c r="B11" s="441" t="s">
        <v>193</v>
      </c>
      <c r="C11" s="383">
        <v>2799757.8121239999</v>
      </c>
      <c r="D11" s="446">
        <v>2907658.9108784595</v>
      </c>
      <c r="E11" s="383">
        <v>2852648.1626999998</v>
      </c>
      <c r="F11" s="383">
        <v>6364757</v>
      </c>
      <c r="G11" s="447">
        <v>3444596.0878950004</v>
      </c>
    </row>
    <row r="12" spans="1:8" ht="15" customHeight="1">
      <c r="A12" s="396">
        <v>3</v>
      </c>
      <c r="B12" s="443" t="s">
        <v>191</v>
      </c>
      <c r="C12" s="385">
        <v>10603091.6875</v>
      </c>
      <c r="D12" s="446">
        <v>10603091.6875</v>
      </c>
      <c r="E12" s="385">
        <v>8965463</v>
      </c>
      <c r="F12" s="383">
        <v>8965463</v>
      </c>
      <c r="G12" s="448">
        <v>8965463</v>
      </c>
    </row>
    <row r="13" spans="1:8" ht="15" customHeight="1" thickBot="1">
      <c r="A13" s="132">
        <v>4</v>
      </c>
      <c r="B13" s="451" t="s">
        <v>253</v>
      </c>
      <c r="C13" s="252">
        <f>C6+C11+C12</f>
        <v>54689751.944623999</v>
      </c>
      <c r="D13" s="449">
        <f>D6+D11+D12</f>
        <v>56341137.09237846</v>
      </c>
      <c r="E13" s="253">
        <f t="shared" ref="E13:G13" si="1">E6+E11+E12</f>
        <v>60342059.507699989</v>
      </c>
      <c r="F13" s="252">
        <f t="shared" si="1"/>
        <v>62357823</v>
      </c>
      <c r="G13" s="450">
        <f t="shared" si="1"/>
        <v>65010803.889894985</v>
      </c>
    </row>
    <row r="14" spans="1:8">
      <c r="B14" s="24"/>
    </row>
    <row r="15" spans="1:8" ht="27.6">
      <c r="B15" s="105" t="s">
        <v>607</v>
      </c>
    </row>
    <row r="16" spans="1:8">
      <c r="B16" s="105"/>
    </row>
    <row r="17" spans="2:2">
      <c r="B17" s="105"/>
    </row>
    <row r="18" spans="2:2">
      <c r="B18" s="10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7"/>
  <sheetViews>
    <sheetView showGridLines="0" zoomScaleNormal="100" workbookViewId="0">
      <pane xSplit="1" ySplit="4" topLeftCell="B29" activePane="bottomRight" state="frozen"/>
      <selection activeCell="C8" sqref="C8:G48"/>
      <selection pane="topRight" activeCell="C8" sqref="C8:G48"/>
      <selection pane="bottomLeft" activeCell="C8" sqref="C8:G48"/>
      <selection pane="bottomRight" activeCell="C8" sqref="B8:G48"/>
    </sheetView>
  </sheetViews>
  <sheetFormatPr defaultRowHeight="14.4"/>
  <cols>
    <col min="1" max="1" width="9.5546875" style="2" bestFit="1" customWidth="1"/>
    <col min="2" max="2" width="58.77734375" style="2" customWidth="1"/>
    <col min="3" max="3" width="34.21875" style="2" customWidth="1"/>
  </cols>
  <sheetData>
    <row r="1" spans="1:8">
      <c r="A1" s="2" t="s">
        <v>188</v>
      </c>
      <c r="B1" s="331" t="str">
        <f>Info!C2</f>
        <v>სს სილქ როუდ ბანკი</v>
      </c>
    </row>
    <row r="2" spans="1:8">
      <c r="A2" s="2" t="s">
        <v>189</v>
      </c>
      <c r="B2" s="472">
        <f>'1. key ratios'!B2</f>
        <v>44286</v>
      </c>
    </row>
    <row r="4" spans="1:8" ht="25.5" customHeight="1" thickBot="1">
      <c r="A4" s="236" t="s">
        <v>410</v>
      </c>
      <c r="B4" s="62" t="s">
        <v>149</v>
      </c>
      <c r="C4" s="14"/>
    </row>
    <row r="5" spans="1:8">
      <c r="A5" s="11"/>
      <c r="B5" s="436" t="s">
        <v>150</v>
      </c>
      <c r="C5" s="456" t="s">
        <v>621</v>
      </c>
    </row>
    <row r="6" spans="1:8" ht="15">
      <c r="A6" s="15">
        <v>1</v>
      </c>
      <c r="B6" s="63" t="s">
        <v>634</v>
      </c>
      <c r="C6" s="452" t="s">
        <v>635</v>
      </c>
    </row>
    <row r="7" spans="1:8" ht="15">
      <c r="A7" s="15">
        <v>2</v>
      </c>
      <c r="B7" s="63" t="s">
        <v>636</v>
      </c>
      <c r="C7" s="452" t="s">
        <v>637</v>
      </c>
    </row>
    <row r="8" spans="1:8" ht="15">
      <c r="A8" s="15">
        <v>3</v>
      </c>
      <c r="B8" s="63" t="s">
        <v>638</v>
      </c>
      <c r="C8" s="452" t="s">
        <v>637</v>
      </c>
    </row>
    <row r="9" spans="1:8" ht="15">
      <c r="A9" s="15">
        <v>4</v>
      </c>
      <c r="B9" s="63" t="s">
        <v>639</v>
      </c>
      <c r="C9" s="452" t="s">
        <v>637</v>
      </c>
    </row>
    <row r="10" spans="1:8" ht="15">
      <c r="A10" s="15">
        <v>5</v>
      </c>
      <c r="B10" s="63" t="s">
        <v>640</v>
      </c>
      <c r="C10" s="452" t="s">
        <v>641</v>
      </c>
    </row>
    <row r="11" spans="1:8" ht="15">
      <c r="A11" s="15">
        <v>6</v>
      </c>
      <c r="B11" s="63"/>
      <c r="C11" s="452"/>
    </row>
    <row r="12" spans="1:8" ht="15">
      <c r="A12" s="15">
        <v>7</v>
      </c>
      <c r="B12" s="63"/>
      <c r="C12" s="452"/>
      <c r="H12" s="4"/>
    </row>
    <row r="13" spans="1:8" ht="15">
      <c r="A13" s="15">
        <v>8</v>
      </c>
      <c r="B13" s="63"/>
      <c r="C13" s="452"/>
    </row>
    <row r="14" spans="1:8" ht="15">
      <c r="A14" s="15">
        <v>9</v>
      </c>
      <c r="B14" s="63"/>
      <c r="C14" s="452"/>
    </row>
    <row r="15" spans="1:8" ht="15">
      <c r="A15" s="15">
        <v>10</v>
      </c>
      <c r="B15" s="63"/>
      <c r="C15" s="452"/>
    </row>
    <row r="16" spans="1:8" ht="15">
      <c r="A16" s="15"/>
      <c r="B16" s="496"/>
      <c r="C16" s="497"/>
    </row>
    <row r="17" spans="1:3" ht="55.2">
      <c r="A17" s="15"/>
      <c r="B17" s="437" t="s">
        <v>151</v>
      </c>
      <c r="C17" s="457" t="s">
        <v>622</v>
      </c>
    </row>
    <row r="18" spans="1:3">
      <c r="A18" s="15">
        <v>1</v>
      </c>
      <c r="B18" s="28" t="s">
        <v>642</v>
      </c>
      <c r="C18" s="454" t="s">
        <v>643</v>
      </c>
    </row>
    <row r="19" spans="1:3">
      <c r="A19" s="15">
        <v>2</v>
      </c>
      <c r="B19" s="28" t="s">
        <v>644</v>
      </c>
      <c r="C19" s="454" t="s">
        <v>645</v>
      </c>
    </row>
    <row r="20" spans="1:3">
      <c r="A20" s="15">
        <v>3</v>
      </c>
      <c r="B20" s="28" t="s">
        <v>646</v>
      </c>
      <c r="C20" s="454" t="s">
        <v>647</v>
      </c>
    </row>
    <row r="21" spans="1:3">
      <c r="A21" s="15">
        <v>4</v>
      </c>
      <c r="B21" s="28"/>
      <c r="C21" s="454"/>
    </row>
    <row r="22" spans="1:3">
      <c r="A22" s="15">
        <v>5</v>
      </c>
      <c r="B22" s="28"/>
      <c r="C22" s="454"/>
    </row>
    <row r="23" spans="1:3">
      <c r="A23" s="15">
        <v>6</v>
      </c>
      <c r="B23" s="28"/>
      <c r="C23" s="454"/>
    </row>
    <row r="24" spans="1:3">
      <c r="A24" s="15">
        <v>7</v>
      </c>
      <c r="B24" s="28"/>
      <c r="C24" s="454"/>
    </row>
    <row r="25" spans="1:3">
      <c r="A25" s="15">
        <v>8</v>
      </c>
      <c r="B25" s="28"/>
      <c r="C25" s="454"/>
    </row>
    <row r="26" spans="1:3">
      <c r="A26" s="15">
        <v>9</v>
      </c>
      <c r="B26" s="28"/>
      <c r="C26" s="454"/>
    </row>
    <row r="27" spans="1:3" ht="15.75" customHeight="1">
      <c r="A27" s="15">
        <v>10</v>
      </c>
      <c r="B27" s="28"/>
      <c r="C27" s="455"/>
    </row>
    <row r="28" spans="1:3" ht="15.75" customHeight="1">
      <c r="A28" s="15"/>
      <c r="B28" s="28"/>
      <c r="C28" s="29"/>
    </row>
    <row r="29" spans="1:3" ht="30" customHeight="1">
      <c r="A29" s="15"/>
      <c r="B29" s="498" t="s">
        <v>152</v>
      </c>
      <c r="C29" s="499"/>
    </row>
    <row r="30" spans="1:3" ht="15">
      <c r="A30" s="15">
        <v>1</v>
      </c>
      <c r="B30" s="63" t="s">
        <v>648</v>
      </c>
      <c r="C30" s="600">
        <v>0.99993949999999998</v>
      </c>
    </row>
    <row r="31" spans="1:3" ht="15.75" customHeight="1">
      <c r="A31" s="15"/>
      <c r="B31" s="63"/>
      <c r="C31" s="64"/>
    </row>
    <row r="32" spans="1:3" ht="29.25" customHeight="1">
      <c r="A32" s="15"/>
      <c r="B32" s="498" t="s">
        <v>273</v>
      </c>
      <c r="C32" s="499"/>
    </row>
    <row r="33" spans="1:3" ht="15">
      <c r="A33" s="15">
        <v>1</v>
      </c>
      <c r="B33" s="63" t="s">
        <v>648</v>
      </c>
      <c r="C33" s="601">
        <v>0.99993949999999998</v>
      </c>
    </row>
    <row r="34" spans="1:3" ht="15">
      <c r="A34" s="598">
        <v>1.1000000000000001</v>
      </c>
      <c r="B34" s="599" t="s">
        <v>649</v>
      </c>
      <c r="C34" s="602">
        <v>0.61899999999999999</v>
      </c>
    </row>
    <row r="35" spans="1:3" ht="15">
      <c r="A35" s="598">
        <v>1.2</v>
      </c>
      <c r="B35" s="599" t="s">
        <v>650</v>
      </c>
      <c r="C35" s="602">
        <v>0.2858</v>
      </c>
    </row>
    <row r="36" spans="1:3" ht="15">
      <c r="A36" s="598">
        <v>1.3</v>
      </c>
      <c r="B36" s="599" t="s">
        <v>639</v>
      </c>
      <c r="C36" s="602">
        <v>9.5200000000000007E-2</v>
      </c>
    </row>
    <row r="37" spans="1:3" ht="15.6" thickBot="1">
      <c r="A37" s="16"/>
      <c r="B37" s="65"/>
      <c r="C37" s="453"/>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tint="-9.9978637043366805E-2"/>
  </sheetPr>
  <dimension ref="A1:G37"/>
  <sheetViews>
    <sheetView zoomScaleNormal="100" workbookViewId="0">
      <pane xSplit="1" ySplit="5" topLeftCell="B6" activePane="bottomRight" state="frozen"/>
      <selection activeCell="C8" sqref="C8:G48"/>
      <selection pane="topRight" activeCell="C8" sqref="C8:G48"/>
      <selection pane="bottomLeft" activeCell="C8" sqref="C8:G48"/>
      <selection pane="bottomRight" activeCell="E20" sqref="C8:E20"/>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77734375" style="2" customWidth="1"/>
    <col min="6" max="6" width="12" bestFit="1" customWidth="1"/>
    <col min="7" max="7" width="12.5546875" bestFit="1" customWidth="1"/>
  </cols>
  <sheetData>
    <row r="1" spans="1:7">
      <c r="A1" s="18" t="s">
        <v>188</v>
      </c>
      <c r="B1" s="17" t="str">
        <f>Info!C2</f>
        <v>სს სილქ როუდ ბანკი</v>
      </c>
    </row>
    <row r="2" spans="1:7" s="22" customFormat="1" ht="15.75" customHeight="1">
      <c r="A2" s="22" t="s">
        <v>189</v>
      </c>
      <c r="B2" s="472">
        <f>'1. key ratios'!B2</f>
        <v>44286</v>
      </c>
    </row>
    <row r="3" spans="1:7" s="22" customFormat="1" ht="15.75" customHeight="1"/>
    <row r="4" spans="1:7" s="22" customFormat="1" ht="15.75" customHeight="1" thickBot="1">
      <c r="A4" s="237" t="s">
        <v>411</v>
      </c>
      <c r="B4" s="238" t="s">
        <v>263</v>
      </c>
      <c r="C4" s="190"/>
      <c r="D4" s="190"/>
      <c r="E4" s="191" t="s">
        <v>93</v>
      </c>
    </row>
    <row r="5" spans="1:7" s="120" customFormat="1" ht="17.55" customHeight="1">
      <c r="A5" s="348"/>
      <c r="B5" s="349"/>
      <c r="C5" s="189" t="s">
        <v>0</v>
      </c>
      <c r="D5" s="189" t="s">
        <v>1</v>
      </c>
      <c r="E5" s="350" t="s">
        <v>2</v>
      </c>
    </row>
    <row r="6" spans="1:7" s="155" customFormat="1" ht="14.55" customHeight="1">
      <c r="A6" s="351"/>
      <c r="B6" s="500" t="s">
        <v>231</v>
      </c>
      <c r="C6" s="500" t="s">
        <v>230</v>
      </c>
      <c r="D6" s="501" t="s">
        <v>229</v>
      </c>
      <c r="E6" s="502"/>
      <c r="G6"/>
    </row>
    <row r="7" spans="1:7" s="155" customFormat="1" ht="99.6" customHeight="1">
      <c r="A7" s="351"/>
      <c r="B7" s="500"/>
      <c r="C7" s="500"/>
      <c r="D7" s="345" t="s">
        <v>228</v>
      </c>
      <c r="E7" s="346" t="s">
        <v>523</v>
      </c>
      <c r="G7"/>
    </row>
    <row r="8" spans="1:7">
      <c r="A8" s="352">
        <v>1</v>
      </c>
      <c r="B8" s="353" t="s">
        <v>154</v>
      </c>
      <c r="C8" s="354">
        <v>1440140.11</v>
      </c>
      <c r="D8" s="354"/>
      <c r="E8" s="355">
        <f>C8-D8</f>
        <v>1440140.11</v>
      </c>
    </row>
    <row r="9" spans="1:7">
      <c r="A9" s="352">
        <v>2</v>
      </c>
      <c r="B9" s="353" t="s">
        <v>155</v>
      </c>
      <c r="C9" s="354">
        <v>3484070.5700000003</v>
      </c>
      <c r="D9" s="354"/>
      <c r="E9" s="355">
        <f t="shared" ref="E9:E20" si="0">C9-D9</f>
        <v>3484070.5700000003</v>
      </c>
    </row>
    <row r="10" spans="1:7">
      <c r="A10" s="352">
        <v>3</v>
      </c>
      <c r="B10" s="353" t="s">
        <v>227</v>
      </c>
      <c r="C10" s="354">
        <v>5715909.1799999997</v>
      </c>
      <c r="D10" s="354"/>
      <c r="E10" s="355">
        <f t="shared" si="0"/>
        <v>5715909.1799999997</v>
      </c>
    </row>
    <row r="11" spans="1:7">
      <c r="A11" s="352">
        <v>4</v>
      </c>
      <c r="B11" s="353" t="s">
        <v>185</v>
      </c>
      <c r="C11" s="354">
        <v>0</v>
      </c>
      <c r="D11" s="354"/>
      <c r="E11" s="355">
        <f t="shared" si="0"/>
        <v>0</v>
      </c>
    </row>
    <row r="12" spans="1:7">
      <c r="A12" s="352">
        <v>5</v>
      </c>
      <c r="B12" s="353" t="s">
        <v>157</v>
      </c>
      <c r="C12" s="354">
        <v>39946059.650000006</v>
      </c>
      <c r="D12" s="354"/>
      <c r="E12" s="355">
        <f t="shared" si="0"/>
        <v>39946059.650000006</v>
      </c>
    </row>
    <row r="13" spans="1:7">
      <c r="A13" s="352">
        <v>6.1</v>
      </c>
      <c r="B13" s="353" t="s">
        <v>158</v>
      </c>
      <c r="C13" s="356">
        <v>12444990.559999999</v>
      </c>
      <c r="D13" s="354"/>
      <c r="E13" s="355">
        <f t="shared" si="0"/>
        <v>12444990.559999999</v>
      </c>
    </row>
    <row r="14" spans="1:7">
      <c r="A14" s="352">
        <v>6.2</v>
      </c>
      <c r="B14" s="357" t="s">
        <v>159</v>
      </c>
      <c r="C14" s="356">
        <v>-1415997.9303444801</v>
      </c>
      <c r="D14" s="354"/>
      <c r="E14" s="355">
        <f t="shared" si="0"/>
        <v>-1415997.9303444801</v>
      </c>
    </row>
    <row r="15" spans="1:7">
      <c r="A15" s="352">
        <v>6</v>
      </c>
      <c r="B15" s="353" t="s">
        <v>226</v>
      </c>
      <c r="C15" s="354">
        <v>11028992.629655518</v>
      </c>
      <c r="D15" s="354"/>
      <c r="E15" s="355">
        <f t="shared" si="0"/>
        <v>11028992.629655518</v>
      </c>
    </row>
    <row r="16" spans="1:7">
      <c r="A16" s="352">
        <v>7</v>
      </c>
      <c r="B16" s="353" t="s">
        <v>161</v>
      </c>
      <c r="C16" s="354">
        <v>1127690.58</v>
      </c>
      <c r="D16" s="354"/>
      <c r="E16" s="355">
        <f t="shared" si="0"/>
        <v>1127690.58</v>
      </c>
    </row>
    <row r="17" spans="1:7">
      <c r="A17" s="352">
        <v>8</v>
      </c>
      <c r="B17" s="353" t="s">
        <v>162</v>
      </c>
      <c r="C17" s="354">
        <v>280730.19</v>
      </c>
      <c r="D17" s="354"/>
      <c r="E17" s="355">
        <f t="shared" si="0"/>
        <v>280730.19</v>
      </c>
      <c r="F17" s="6"/>
      <c r="G17" s="6"/>
    </row>
    <row r="18" spans="1:7">
      <c r="A18" s="352">
        <v>9</v>
      </c>
      <c r="B18" s="353" t="s">
        <v>163</v>
      </c>
      <c r="C18" s="354">
        <v>20000</v>
      </c>
      <c r="D18" s="354"/>
      <c r="E18" s="355">
        <f t="shared" si="0"/>
        <v>20000</v>
      </c>
      <c r="G18" s="6"/>
    </row>
    <row r="19" spans="1:7" ht="27.6">
      <c r="A19" s="352">
        <v>10</v>
      </c>
      <c r="B19" s="353" t="s">
        <v>164</v>
      </c>
      <c r="C19" s="354">
        <v>14209874.169999996</v>
      </c>
      <c r="D19" s="354">
        <v>48445.619999999879</v>
      </c>
      <c r="E19" s="355">
        <f t="shared" si="0"/>
        <v>14161428.549999997</v>
      </c>
      <c r="G19" s="6"/>
    </row>
    <row r="20" spans="1:7">
      <c r="A20" s="352">
        <v>11</v>
      </c>
      <c r="B20" s="353" t="s">
        <v>165</v>
      </c>
      <c r="C20" s="354">
        <v>4107862.3899999997</v>
      </c>
      <c r="D20" s="354"/>
      <c r="E20" s="355">
        <f t="shared" si="0"/>
        <v>4107862.3899999997</v>
      </c>
    </row>
    <row r="21" spans="1:7" ht="42" thickBot="1">
      <c r="A21" s="358"/>
      <c r="B21" s="359" t="s">
        <v>486</v>
      </c>
      <c r="C21" s="305">
        <f>SUM(C8:C12, C15:C20)</f>
        <v>81361329.469655514</v>
      </c>
      <c r="D21" s="305">
        <f>SUM(D8:D12, D15:D20)</f>
        <v>48445.619999999879</v>
      </c>
      <c r="E21" s="360">
        <f>SUM(E8:E12, E15:E20)</f>
        <v>81312883.849655524</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C8" activePane="bottomRight" state="frozen"/>
      <selection activeCell="C8" sqref="C8:G48"/>
      <selection pane="topRight" activeCell="C8" sqref="C8:G48"/>
      <selection pane="bottomLeft" activeCell="C8" sqref="C8:G48"/>
      <selection pane="bottomRight" activeCell="C5" sqref="C5:C13"/>
    </sheetView>
  </sheetViews>
  <sheetFormatPr defaultRowHeight="14.4" outlineLevelRow="1"/>
  <cols>
    <col min="1" max="1" width="9.5546875" style="2" bestFit="1" customWidth="1"/>
    <col min="2" max="2" width="114.21875" style="2"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8" t="s">
        <v>188</v>
      </c>
      <c r="B1" s="17" t="str">
        <f>Info!C2</f>
        <v>სს სილქ როუდ ბანკი</v>
      </c>
    </row>
    <row r="2" spans="1:6" s="22" customFormat="1" ht="15.75" customHeight="1">
      <c r="A2" s="22" t="s">
        <v>189</v>
      </c>
      <c r="B2" s="472">
        <f>'1. key ratios'!B2</f>
        <v>44286</v>
      </c>
      <c r="C2"/>
      <c r="D2"/>
      <c r="E2"/>
      <c r="F2"/>
    </row>
    <row r="3" spans="1:6" s="22" customFormat="1" ht="15.75" customHeight="1">
      <c r="C3"/>
      <c r="D3"/>
      <c r="E3"/>
      <c r="F3"/>
    </row>
    <row r="4" spans="1:6" s="22" customFormat="1" ht="28.2" thickBot="1">
      <c r="A4" s="22" t="s">
        <v>412</v>
      </c>
      <c r="B4" s="197" t="s">
        <v>266</v>
      </c>
      <c r="C4" s="191" t="s">
        <v>93</v>
      </c>
      <c r="D4"/>
      <c r="E4"/>
      <c r="F4"/>
    </row>
    <row r="5" spans="1:6" ht="27.6">
      <c r="A5" s="192">
        <v>1</v>
      </c>
      <c r="B5" s="193" t="s">
        <v>434</v>
      </c>
      <c r="C5" s="254">
        <f>'7. LI1'!E21</f>
        <v>81312883.849655524</v>
      </c>
    </row>
    <row r="6" spans="1:6" s="182" customFormat="1">
      <c r="A6" s="119">
        <v>2.1</v>
      </c>
      <c r="B6" s="199" t="s">
        <v>267</v>
      </c>
      <c r="C6" s="255">
        <v>252893.12</v>
      </c>
    </row>
    <row r="7" spans="1:6" s="4" customFormat="1" ht="27.6" outlineLevel="1">
      <c r="A7" s="198">
        <v>2.2000000000000002</v>
      </c>
      <c r="B7" s="194" t="s">
        <v>268</v>
      </c>
      <c r="C7" s="256">
        <v>8325680</v>
      </c>
    </row>
    <row r="8" spans="1:6" s="4" customFormat="1" ht="27.6">
      <c r="A8" s="198">
        <v>3</v>
      </c>
      <c r="B8" s="195" t="s">
        <v>435</v>
      </c>
      <c r="C8" s="257">
        <f>SUM(C5:C7)</f>
        <v>89891456.969655529</v>
      </c>
    </row>
    <row r="9" spans="1:6" s="182" customFormat="1">
      <c r="A9" s="119">
        <v>4</v>
      </c>
      <c r="B9" s="202" t="s">
        <v>264</v>
      </c>
      <c r="C9" s="255">
        <v>182205.14</v>
      </c>
    </row>
    <row r="10" spans="1:6" s="4" customFormat="1" ht="27.6" outlineLevel="1">
      <c r="A10" s="198">
        <v>5.0999999999999996</v>
      </c>
      <c r="B10" s="194" t="s">
        <v>274</v>
      </c>
      <c r="C10" s="256">
        <v>-93775.12</v>
      </c>
    </row>
    <row r="11" spans="1:6" s="4" customFormat="1" ht="27.6" outlineLevel="1">
      <c r="A11" s="198">
        <v>5.2</v>
      </c>
      <c r="B11" s="194" t="s">
        <v>275</v>
      </c>
      <c r="C11" s="256">
        <v>-7040595.4000000004</v>
      </c>
    </row>
    <row r="12" spans="1:6" s="4" customFormat="1">
      <c r="A12" s="198">
        <v>6</v>
      </c>
      <c r="B12" s="200" t="s">
        <v>608</v>
      </c>
      <c r="C12" s="361">
        <v>203884.86</v>
      </c>
    </row>
    <row r="13" spans="1:6" s="4" customFormat="1" ht="15" thickBot="1">
      <c r="A13" s="201">
        <v>7</v>
      </c>
      <c r="B13" s="196" t="s">
        <v>265</v>
      </c>
      <c r="C13" s="258">
        <f>SUM(C8:C12)</f>
        <v>83143176.449655518</v>
      </c>
    </row>
    <row r="15" spans="1:6" ht="27.6">
      <c r="B15" s="24" t="s">
        <v>609</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2021-05-04T11:39:24Z</dcterms:modified>
</cp:coreProperties>
</file>