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576" windowHeight="7752"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80"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F15" i="74" l="1"/>
  <c r="F16" i="74"/>
  <c r="F17" i="74"/>
  <c r="F18" i="74"/>
  <c r="F19" i="74"/>
  <c r="F20" i="74"/>
  <c r="F21" i="74"/>
  <c r="F14" i="74"/>
  <c r="F9" i="74"/>
  <c r="F10" i="74"/>
  <c r="F11" i="74"/>
  <c r="F12" i="74"/>
  <c r="F13" i="74"/>
  <c r="F8" i="74"/>
  <c r="C13" i="28" l="1"/>
  <c r="C11" i="28"/>
  <c r="C10" i="28"/>
  <c r="C7" i="28"/>
  <c r="C10" i="73"/>
  <c r="C7" i="73"/>
  <c r="C6" i="73"/>
  <c r="H8" i="36" l="1"/>
  <c r="F23" i="36" l="1"/>
  <c r="G23" i="36"/>
  <c r="I23" i="36"/>
  <c r="J23" i="36"/>
  <c r="D14" i="74" l="1"/>
  <c r="C22" i="35"/>
  <c r="D12" i="77"/>
  <c r="H66" i="53" l="1"/>
  <c r="H64" i="53"/>
  <c r="F61" i="53"/>
  <c r="H61" i="53" s="1"/>
  <c r="H60" i="53"/>
  <c r="H59" i="53"/>
  <c r="H58" i="53"/>
  <c r="G53" i="53"/>
  <c r="F53" i="53"/>
  <c r="H53" i="53" s="1"/>
  <c r="H52" i="53"/>
  <c r="H51" i="53"/>
  <c r="H50" i="53"/>
  <c r="H49" i="53"/>
  <c r="H48" i="53"/>
  <c r="H47" i="53"/>
  <c r="H44" i="53"/>
  <c r="H43" i="53"/>
  <c r="H42" i="53"/>
  <c r="H41" i="53"/>
  <c r="H40" i="53"/>
  <c r="H39" i="53"/>
  <c r="H38" i="53"/>
  <c r="H37" i="53"/>
  <c r="H36" i="53"/>
  <c r="H35" i="53"/>
  <c r="G34" i="53"/>
  <c r="G45" i="53" s="1"/>
  <c r="F34" i="53"/>
  <c r="F45" i="53" s="1"/>
  <c r="F54" i="53" s="1"/>
  <c r="G30" i="53"/>
  <c r="F30" i="53"/>
  <c r="H29" i="53"/>
  <c r="H28" i="53"/>
  <c r="H27" i="53"/>
  <c r="H26" i="53"/>
  <c r="H25" i="53"/>
  <c r="H24" i="53"/>
  <c r="H21" i="53"/>
  <c r="H20" i="53"/>
  <c r="H19" i="53"/>
  <c r="H18" i="53"/>
  <c r="H17" i="53"/>
  <c r="H16" i="53"/>
  <c r="H15" i="53"/>
  <c r="H14" i="53"/>
  <c r="H13" i="53"/>
  <c r="H12" i="53"/>
  <c r="G11" i="53"/>
  <c r="F11" i="53"/>
  <c r="F9" i="53" s="1"/>
  <c r="F22" i="53" s="1"/>
  <c r="F31" i="53" s="1"/>
  <c r="H10" i="53"/>
  <c r="H8" i="53"/>
  <c r="F20" i="62"/>
  <c r="G20" i="62"/>
  <c r="G14" i="62"/>
  <c r="F14" i="62"/>
  <c r="H54" i="53" l="1"/>
  <c r="H11" i="53"/>
  <c r="G54" i="53"/>
  <c r="H30" i="53"/>
  <c r="F56" i="53"/>
  <c r="G9" i="53"/>
  <c r="H45" i="53"/>
  <c r="H34" i="53"/>
  <c r="F63" i="53" l="1"/>
  <c r="G22" i="53"/>
  <c r="H9" i="53"/>
  <c r="G31" i="53" l="1"/>
  <c r="H22" i="53"/>
  <c r="F65" i="53"/>
  <c r="G56" i="53" l="1"/>
  <c r="H31" i="53"/>
  <c r="F67" i="53"/>
  <c r="G63" i="53" l="1"/>
  <c r="H56" i="53"/>
  <c r="G65" i="53" l="1"/>
  <c r="H63" i="53"/>
  <c r="G67" i="53" l="1"/>
  <c r="H67" i="53" s="1"/>
  <c r="H65" i="53"/>
  <c r="E66" i="53" l="1"/>
  <c r="E64" i="53"/>
  <c r="C61" i="53"/>
  <c r="E61" i="53" s="1"/>
  <c r="E60" i="53"/>
  <c r="E59" i="53"/>
  <c r="E58" i="53"/>
  <c r="D53" i="53"/>
  <c r="C53" i="53"/>
  <c r="E53" i="53" s="1"/>
  <c r="E52" i="53"/>
  <c r="E51" i="53"/>
  <c r="E50" i="53"/>
  <c r="E49" i="53"/>
  <c r="E48" i="53"/>
  <c r="E47" i="53"/>
  <c r="E44" i="53"/>
  <c r="E43" i="53"/>
  <c r="E42" i="53"/>
  <c r="E41" i="53"/>
  <c r="E40" i="53"/>
  <c r="E39" i="53"/>
  <c r="E38" i="53"/>
  <c r="E37" i="53"/>
  <c r="E36" i="53"/>
  <c r="E35" i="53"/>
  <c r="D34" i="53"/>
  <c r="D45" i="53" s="1"/>
  <c r="D54" i="53" s="1"/>
  <c r="C34" i="53"/>
  <c r="C45" i="53" s="1"/>
  <c r="E45" i="53" s="1"/>
  <c r="D30" i="53"/>
  <c r="C30" i="53"/>
  <c r="E30" i="53" s="1"/>
  <c r="E29" i="53"/>
  <c r="E28" i="53"/>
  <c r="E27" i="53"/>
  <c r="E26" i="53"/>
  <c r="E25" i="53"/>
  <c r="E24" i="53"/>
  <c r="E21" i="53"/>
  <c r="E20" i="53"/>
  <c r="E19" i="53"/>
  <c r="E18" i="53"/>
  <c r="E17" i="53"/>
  <c r="E16" i="53"/>
  <c r="E15" i="53"/>
  <c r="E14" i="53"/>
  <c r="E13" i="53"/>
  <c r="E12" i="53"/>
  <c r="D11" i="53"/>
  <c r="C11" i="53"/>
  <c r="E10" i="53"/>
  <c r="C9" i="53"/>
  <c r="C22" i="53" s="1"/>
  <c r="E8" i="53"/>
  <c r="D14" i="62"/>
  <c r="C14" i="62"/>
  <c r="C40" i="62"/>
  <c r="C31" i="62"/>
  <c r="E11" i="53" l="1"/>
  <c r="C31" i="53"/>
  <c r="C54" i="53"/>
  <c r="E54" i="53" s="1"/>
  <c r="D9" i="53"/>
  <c r="E34" i="53"/>
  <c r="C9" i="73"/>
  <c r="D22" i="53" l="1"/>
  <c r="E9" i="53"/>
  <c r="C56" i="53"/>
  <c r="D22" i="35"/>
  <c r="E22" i="35"/>
  <c r="F22" i="35"/>
  <c r="G22" i="35"/>
  <c r="H22" i="35"/>
  <c r="I22" i="35"/>
  <c r="J22" i="35"/>
  <c r="K22" i="35"/>
  <c r="L22" i="35"/>
  <c r="M22" i="35"/>
  <c r="N22" i="35"/>
  <c r="O22" i="35"/>
  <c r="P22" i="35"/>
  <c r="Q22" i="35"/>
  <c r="R22" i="35"/>
  <c r="D31" i="53" l="1"/>
  <c r="E22" i="53"/>
  <c r="C63" i="53"/>
  <c r="D56" i="53" l="1"/>
  <c r="E31" i="53"/>
  <c r="C65" i="53"/>
  <c r="K24" i="36"/>
  <c r="K23" i="36"/>
  <c r="J25" i="36"/>
  <c r="I25" i="36"/>
  <c r="H24" i="36"/>
  <c r="H23" i="36"/>
  <c r="G25" i="36"/>
  <c r="F25" i="36"/>
  <c r="J21" i="36"/>
  <c r="I21" i="36"/>
  <c r="K19" i="36"/>
  <c r="K20" i="36"/>
  <c r="K18" i="36"/>
  <c r="J16" i="36"/>
  <c r="I16" i="36"/>
  <c r="K11" i="36"/>
  <c r="K12" i="36"/>
  <c r="K13" i="36"/>
  <c r="K14" i="36"/>
  <c r="K15" i="36"/>
  <c r="K10" i="36"/>
  <c r="K8" i="36"/>
  <c r="H19" i="36"/>
  <c r="H20" i="36"/>
  <c r="H18" i="36"/>
  <c r="G21" i="36"/>
  <c r="H21" i="36"/>
  <c r="F21" i="36"/>
  <c r="G16" i="36"/>
  <c r="F16" i="36"/>
  <c r="H11" i="36"/>
  <c r="H12" i="36"/>
  <c r="H13" i="36"/>
  <c r="H14" i="36"/>
  <c r="H15" i="36"/>
  <c r="H10" i="36"/>
  <c r="D21" i="36"/>
  <c r="C21" i="36"/>
  <c r="E19" i="36"/>
  <c r="E20" i="36"/>
  <c r="E18" i="36"/>
  <c r="D16" i="36"/>
  <c r="C16" i="36"/>
  <c r="E11" i="36"/>
  <c r="E12" i="36"/>
  <c r="E13" i="36"/>
  <c r="E14" i="36"/>
  <c r="E15" i="36"/>
  <c r="E10" i="36"/>
  <c r="C37" i="80"/>
  <c r="C22" i="80"/>
  <c r="C11" i="73"/>
  <c r="D21" i="72"/>
  <c r="E18" i="72"/>
  <c r="E11" i="72"/>
  <c r="H16" i="36" l="1"/>
  <c r="E16" i="36"/>
  <c r="H25" i="36"/>
  <c r="K25" i="36"/>
  <c r="D63" i="53"/>
  <c r="E56" i="53"/>
  <c r="C67" i="53"/>
  <c r="K21" i="36"/>
  <c r="K16" i="36"/>
  <c r="E21" i="36"/>
  <c r="D65" i="53" l="1"/>
  <c r="E63" i="53"/>
  <c r="B2" i="62"/>
  <c r="B2" i="53" s="1"/>
  <c r="B2" i="75" s="1"/>
  <c r="B2" i="71" s="1"/>
  <c r="B2" i="52" s="1"/>
  <c r="B2" i="72" s="1"/>
  <c r="B2" i="73" s="1"/>
  <c r="B2" i="28" s="1"/>
  <c r="D67" i="53" l="1"/>
  <c r="E67" i="53" s="1"/>
  <c r="E65" i="53"/>
  <c r="B2" i="77"/>
  <c r="B2" i="80"/>
  <c r="B2" i="35" s="1"/>
  <c r="B1" i="79"/>
  <c r="B1" i="37"/>
  <c r="B1" i="36"/>
  <c r="B1" i="74"/>
  <c r="B1" i="64"/>
  <c r="B1" i="35"/>
  <c r="B1" i="77"/>
  <c r="B1" i="28"/>
  <c r="B1" i="73"/>
  <c r="B1" i="72"/>
  <c r="B1" i="52"/>
  <c r="B1" i="71"/>
  <c r="B1" i="75"/>
  <c r="B1" i="53"/>
  <c r="B1" i="62"/>
  <c r="B1" i="6"/>
  <c r="B2" i="64" l="1"/>
  <c r="B2" i="74" s="1"/>
  <c r="B2" i="36" s="1"/>
  <c r="B2" i="37" s="1"/>
  <c r="B2" i="79" s="1"/>
  <c r="C21" i="77"/>
  <c r="B17" i="6" s="1"/>
  <c r="C20" i="77"/>
  <c r="B16" i="6" s="1"/>
  <c r="C19" i="77"/>
  <c r="B15" i="6" s="1"/>
  <c r="C30" i="79" l="1"/>
  <c r="C26" i="79"/>
  <c r="C18" i="79"/>
  <c r="C8" i="79"/>
  <c r="C38" i="79" l="1"/>
  <c r="D6" i="71"/>
  <c r="D13" i="71" s="1"/>
  <c r="C6" i="71"/>
  <c r="C13" i="71" s="1"/>
  <c r="D17" i="77" l="1"/>
  <c r="D15" i="77"/>
  <c r="D16" i="77"/>
  <c r="D13" i="77"/>
  <c r="D21" i="77"/>
  <c r="D20" i="77"/>
  <c r="D19" i="77"/>
  <c r="E8" i="37"/>
  <c r="K8" i="37" s="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S21" i="35" l="1"/>
  <c r="S20" i="35"/>
  <c r="S19" i="35"/>
  <c r="S18" i="35"/>
  <c r="S17" i="35"/>
  <c r="S16" i="35"/>
  <c r="S15" i="35"/>
  <c r="S14" i="35"/>
  <c r="S13" i="35"/>
  <c r="S12" i="35"/>
  <c r="S11" i="35"/>
  <c r="S10" i="35"/>
  <c r="S9" i="35"/>
  <c r="S8" i="35"/>
  <c r="G10" i="74" l="1"/>
  <c r="C10" i="74"/>
  <c r="G14" i="74"/>
  <c r="C14" i="74"/>
  <c r="G18" i="74"/>
  <c r="C18" i="74"/>
  <c r="G11" i="74"/>
  <c r="C11" i="74"/>
  <c r="G15" i="74"/>
  <c r="C15" i="74"/>
  <c r="G19" i="74"/>
  <c r="C19" i="74"/>
  <c r="G8" i="74"/>
  <c r="C8" i="74"/>
  <c r="G12" i="74"/>
  <c r="C12" i="74"/>
  <c r="G16" i="74"/>
  <c r="C16" i="74"/>
  <c r="G20" i="74"/>
  <c r="C20" i="74"/>
  <c r="G9" i="74"/>
  <c r="C9" i="74"/>
  <c r="G13" i="74"/>
  <c r="C13" i="74"/>
  <c r="G17" i="74"/>
  <c r="C17" i="74"/>
  <c r="G21" i="74"/>
  <c r="C21" i="74"/>
  <c r="S22" i="35"/>
  <c r="H21" i="74" l="1"/>
  <c r="H13" i="74"/>
  <c r="H20" i="74"/>
  <c r="H12" i="74"/>
  <c r="H19" i="74"/>
  <c r="H11" i="74"/>
  <c r="H14" i="74"/>
  <c r="C22" i="74"/>
  <c r="H17" i="74"/>
  <c r="H9" i="74"/>
  <c r="H16" i="74"/>
  <c r="H8" i="74"/>
  <c r="H15" i="74"/>
  <c r="H18" i="74"/>
  <c r="H10" i="74"/>
  <c r="G22" i="74"/>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C41" i="62"/>
  <c r="C20" i="62"/>
  <c r="G31" i="62" l="1"/>
  <c r="G41" i="62" s="1"/>
  <c r="F31" i="62"/>
  <c r="F41" i="62" s="1"/>
  <c r="D20" i="62"/>
  <c r="E41" i="62" l="1"/>
  <c r="E31" i="62"/>
  <c r="D22" i="74"/>
  <c r="E22" i="74"/>
  <c r="H22" i="74" s="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C44" i="80" s="1"/>
  <c r="E39" i="62"/>
  <c r="E40" i="62"/>
  <c r="E23" i="62"/>
  <c r="C27" i="80" s="1"/>
  <c r="E24" i="62"/>
  <c r="C28" i="80" s="1"/>
  <c r="E25" i="62"/>
  <c r="C29" i="80" s="1"/>
  <c r="E26" i="62"/>
  <c r="E27" i="62"/>
  <c r="E28" i="62"/>
  <c r="C32" i="80" s="1"/>
  <c r="E29" i="62"/>
  <c r="C33" i="80" s="1"/>
  <c r="E30" i="62"/>
  <c r="C35" i="80" s="1"/>
  <c r="E22" i="62"/>
  <c r="E8" i="62"/>
  <c r="E9" i="62"/>
  <c r="E10" i="62"/>
  <c r="E11" i="62"/>
  <c r="E12" i="62"/>
  <c r="E13" i="62"/>
  <c r="E14" i="62" s="1"/>
  <c r="E15" i="62"/>
  <c r="E16" i="62"/>
  <c r="E17" i="62"/>
  <c r="E18" i="62"/>
  <c r="E19" i="62"/>
  <c r="E20" i="62"/>
  <c r="E7" i="62"/>
  <c r="C36" i="80" l="1"/>
  <c r="C17" i="72"/>
  <c r="E17" i="72" s="1"/>
  <c r="C16" i="80"/>
  <c r="C23" i="80"/>
  <c r="C20" i="72"/>
  <c r="E20" i="72" s="1"/>
  <c r="C15" i="80"/>
  <c r="C16" i="72"/>
  <c r="E16" i="72" s="1"/>
  <c r="C21" i="80"/>
  <c r="C19" i="72"/>
  <c r="E19" i="72" s="1"/>
  <c r="C12" i="80"/>
  <c r="C14" i="72"/>
  <c r="E14" i="72" s="1"/>
  <c r="C13" i="72"/>
  <c r="C11" i="80"/>
  <c r="C7" i="80"/>
  <c r="C9" i="72"/>
  <c r="E9" i="72" s="1"/>
  <c r="C10" i="80"/>
  <c r="C12" i="72"/>
  <c r="E12" i="72" s="1"/>
  <c r="C8" i="72"/>
  <c r="C6" i="80"/>
  <c r="C8" i="80"/>
  <c r="C10" i="72"/>
  <c r="E10" i="72" s="1"/>
  <c r="C14" i="80" l="1"/>
  <c r="C25" i="80" s="1"/>
  <c r="E8" i="72"/>
  <c r="E13" i="72"/>
  <c r="C15" i="72"/>
  <c r="E15" i="72" s="1"/>
  <c r="E21" i="72" l="1"/>
  <c r="C5" i="73" s="1"/>
  <c r="C8" i="73" s="1"/>
  <c r="C13" i="73" s="1"/>
  <c r="C21" i="72"/>
</calcChain>
</file>

<file path=xl/sharedStrings.xml><?xml version="1.0" encoding="utf-8"?>
<sst xmlns="http://schemas.openxmlformats.org/spreadsheetml/2006/main" count="1226" uniqueCount="939">
  <si>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</si>
  <si>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</si>
  <si>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</si>
  <si>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</si>
  <si>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</si>
  <si>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</si>
  <si>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</si>
  <si>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</si>
  <si>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</si>
  <si>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</si>
  <si>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</si>
  <si>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</si>
  <si>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</si>
  <si>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</si>
  <si>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</si>
  <si>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</si>
  <si>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</si>
  <si>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</si>
  <si>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</si>
  <si>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</si>
  <si>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</si>
  <si>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</si>
  <si>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</si>
  <si>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</si>
  <si>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</si>
  <si>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</si>
  <si>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</si>
  <si>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</si>
  <si>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</si>
  <si>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</si>
  <si>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</si>
  <si>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</si>
  <si>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</si>
  <si>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</si>
  <si>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</si>
  <si>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</si>
  <si>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</si>
  <si>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</si>
  <si>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</si>
  <si>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</si>
  <si>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</si>
  <si>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</si>
  <si>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</si>
  <si>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</si>
  <si>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</si>
  <si>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</si>
  <si>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</si>
  <si>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</si>
  <si>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</si>
  <si>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</si>
  <si>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</si>
  <si>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</si>
  <si>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</si>
  <si>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</si>
  <si>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</si>
  <si>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</si>
  <si>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</si>
  <si>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</si>
  <si>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</si>
  <si>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</si>
  <si>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</si>
  <si>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</si>
  <si>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</si>
  <si>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</si>
  <si>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</si>
  <si>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</si>
  <si>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</si>
  <si>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</si>
  <si>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</si>
  <si>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</si>
  <si>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</si>
  <si>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</si>
  <si>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</si>
  <si>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</si>
  <si>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</si>
  <si>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</si>
  <si>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</si>
  <si>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</si>
  <si>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</si>
  <si>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</si>
  <si>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</si>
  <si>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</si>
  <si>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</si>
  <si>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</si>
  <si>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</si>
  <si>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</si>
  <si>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</si>
  <si>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</si>
  <si>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</si>
  <si>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</si>
  <si>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</si>
  <si>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</si>
  <si>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</si>
  <si>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</si>
  <si>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</si>
  <si>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</si>
  <si>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</si>
  <si>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</si>
  <si>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</si>
  <si>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</si>
  <si>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</si>
  <si>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</si>
  <si>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</si>
  <si>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</si>
  <si>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</si>
  <si>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</si>
  <si>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</si>
  <si>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</si>
  <si>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</si>
  <si>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</si>
  <si>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</si>
  <si>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</si>
  <si>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</si>
  <si>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</si>
  <si>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</si>
  <si>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</si>
  <si>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</si>
  <si>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</si>
  <si>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</si>
  <si>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</si>
  <si>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</si>
  <si>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</si>
  <si>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</si>
  <si>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</si>
  <si>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</si>
  <si>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</si>
  <si>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</si>
  <si>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</si>
  <si>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</si>
  <si>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</si>
  <si>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</si>
  <si>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</si>
  <si>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</si>
  <si>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</si>
  <si>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</si>
  <si>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</si>
  <si>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</si>
  <si>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</si>
  <si>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</si>
  <si>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</si>
  <si>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</si>
  <si>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</si>
  <si>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</si>
  <si>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</si>
  <si>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</si>
  <si>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</si>
  <si>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</si>
  <si>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</si>
  <si>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</si>
  <si>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</si>
  <si>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</si>
  <si>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</si>
  <si>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</si>
  <si>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</si>
  <si>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</si>
  <si>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</si>
  <si>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</si>
  <si>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</si>
  <si>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</si>
  <si>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</si>
  <si>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</si>
  <si>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</si>
  <si>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</si>
  <si>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</si>
  <si>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</si>
  <si>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</si>
  <si>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</si>
  <si>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</si>
  <si>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</si>
  <si>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</si>
  <si>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</si>
  <si>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</si>
  <si>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</si>
  <si>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</si>
  <si>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</si>
  <si>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</si>
  <si>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</si>
  <si>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</si>
  <si>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</si>
  <si>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</si>
  <si>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</si>
  <si>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</si>
  <si>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</si>
  <si>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</si>
  <si>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</si>
  <si>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</si>
  <si>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</si>
  <si>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</si>
  <si>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</si>
  <si>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</si>
  <si>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</si>
  <si>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</si>
  <si>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</si>
  <si>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</si>
  <si>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</si>
  <si>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</si>
  <si>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</si>
  <si>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</si>
  <si>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</si>
  <si>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</si>
  <si>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</si>
  <si>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</si>
  <si>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</si>
  <si>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</si>
  <si>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</si>
  <si>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</si>
  <si>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</si>
  <si>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</si>
  <si>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</si>
  <si>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</si>
  <si>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</si>
  <si>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</si>
  <si>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</si>
  <si>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</si>
  <si>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</si>
  <si>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</si>
  <si>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</si>
  <si>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</si>
  <si>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</si>
  <si>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</si>
  <si>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</si>
  <si>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</si>
  <si>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</si>
  <si>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</si>
  <si>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</si>
  <si>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</si>
  <si>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</si>
  <si>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</si>
  <si>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</si>
  <si>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</si>
  <si>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</si>
  <si>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</si>
  <si>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</si>
  <si>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</si>
  <si>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</si>
  <si>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</si>
  <si>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</si>
  <si>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</si>
  <si>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</si>
  <si>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</si>
  <si>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</si>
  <si>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</si>
  <si>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</si>
  <si>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</si>
  <si>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</si>
  <si>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</si>
  <si>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</si>
  <si>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</si>
  <si>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</si>
  <si>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</si>
  <si>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</si>
  <si>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</si>
  <si>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</si>
  <si>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</si>
  <si>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</si>
  <si>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</si>
  <si>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</si>
  <si>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</si>
  <si>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</si>
  <si>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</si>
  <si>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</si>
  <si>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</si>
  <si>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</si>
  <si>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</si>
  <si>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</si>
  <si>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</si>
  <si>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</si>
  <si>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</si>
  <si>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</si>
  <si>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</si>
  <si>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</si>
  <si>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</si>
  <si>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</si>
  <si>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</si>
  <si>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</si>
  <si>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</si>
  <si>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</si>
  <si>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</si>
  <si>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</si>
  <si>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</si>
  <si>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</si>
  <si>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</si>
  <si>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</si>
  <si>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</si>
  <si>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</si>
  <si>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</si>
  <si>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</si>
  <si>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</si>
  <si>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</si>
  <si>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</si>
  <si>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</si>
  <si>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</si>
  <si>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</si>
  <si>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</si>
  <si>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</si>
  <si>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</si>
  <si>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</si>
  <si>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</si>
  <si>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</si>
  <si>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</si>
  <si>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</si>
  <si>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</si>
  <si>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</si>
  <si>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</si>
  <si>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</si>
  <si>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</si>
  <si>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</si>
  <si>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</si>
  <si>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</si>
  <si>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</si>
  <si>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</si>
  <si>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</si>
  <si>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</si>
  <si>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</si>
  <si>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</si>
  <si>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</si>
  <si>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</si>
  <si>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</si>
  <si>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</si>
  <si>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</si>
  <si>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</si>
  <si>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</si>
  <si>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</si>
  <si>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</si>
  <si>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</si>
  <si>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</si>
  <si>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</si>
  <si>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</si>
  <si>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</si>
  <si>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</si>
  <si>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</si>
  <si>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</si>
  <si>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</si>
  <si>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</si>
  <si>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</si>
  <si>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</si>
  <si>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</si>
  <si>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</si>
  <si>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</si>
  <si>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</si>
  <si>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</si>
  <si>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</si>
  <si>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</si>
  <si>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</si>
  <si>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</si>
  <si>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</si>
  <si>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</si>
  <si>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</si>
  <si>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</si>
  <si>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</si>
  <si>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</si>
  <si>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</si>
  <si>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</si>
  <si>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</si>
  <si>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</si>
  <si>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</si>
  <si>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</si>
  <si>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</si>
  <si>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</si>
  <si>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</si>
  <si>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</si>
  <si>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</si>
  <si>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</si>
  <si>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</si>
  <si>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</si>
  <si>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</si>
  <si>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</si>
  <si>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</si>
  <si>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</si>
  <si>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</si>
  <si>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</si>
  <si>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</si>
  <si>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</si>
  <si>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</si>
  <si>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</si>
  <si>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</si>
  <si>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</si>
  <si>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</si>
  <si>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</si>
  <si>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</si>
  <si>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</si>
  <si>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</si>
  <si>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</si>
  <si>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</si>
  <si>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</si>
  <si>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</si>
  <si>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</si>
  <si>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</si>
  <si>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</si>
  <si>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</si>
  <si>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</si>
  <si>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</si>
  <si>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</si>
  <si>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</si>
  <si>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</si>
  <si>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</si>
  <si>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</si>
  <si>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</si>
  <si>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</si>
  <si>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</si>
  <si>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</si>
  <si>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</si>
  <si>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</si>
  <si>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</si>
  <si>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</si>
  <si>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</si>
  <si>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</si>
  <si>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</si>
  <si>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</si>
  <si>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</si>
  <si>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</si>
  <si>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</si>
  <si>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</si>
  <si>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</si>
  <si>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</si>
  <si>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</si>
  <si>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</si>
  <si>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</si>
  <si>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</si>
  <si>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</si>
  <si>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</si>
  <si>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</si>
  <si>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</si>
  <si>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</si>
  <si>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</si>
  <si>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</si>
  <si>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</si>
  <si>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</si>
  <si>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</si>
  <si>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</si>
  <si>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</si>
  <si>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</si>
  <si>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</si>
  <si>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</si>
  <si>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</si>
  <si>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</si>
  <si>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</si>
  <si>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</si>
  <si>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</si>
  <si>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</si>
  <si>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</si>
  <si>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</si>
  <si>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</si>
  <si>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</si>
  <si>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</si>
  <si>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</si>
  <si>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</si>
  <si>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</si>
  <si>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</si>
  <si>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</si>
  <si>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</si>
  <si>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</si>
  <si>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</si>
  <si>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</si>
  <si>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</si>
  <si>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</si>
  <si>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</si>
  <si>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</si>
  <si>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</si>
  <si>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</si>
  <si>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</si>
  <si>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</si>
  <si>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</si>
  <si>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</si>
  <si>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</si>
  <si>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</si>
  <si>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</si>
  <si>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</si>
  <si>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</si>
  <si>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</si>
  <si>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</si>
  <si>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</si>
  <si>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</si>
  <si>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</si>
  <si>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</si>
  <si>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</si>
  <si>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</si>
  <si>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</si>
  <si>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</si>
  <si>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</si>
  <si>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</si>
  <si>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</si>
  <si>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</si>
  <si>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</si>
  <si>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</si>
  <si>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</si>
  <si>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</si>
  <si>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</si>
  <si>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</si>
  <si>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</si>
  <si>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</si>
  <si>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</si>
  <si>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</si>
  <si>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</si>
  <si>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</si>
  <si>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</si>
  <si>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</si>
  <si>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</si>
  <si>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</si>
  <si>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</si>
  <si>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</si>
  <si>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</si>
  <si>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</si>
  <si>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</si>
  <si>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</si>
  <si>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</si>
  <si>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</si>
  <si>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</si>
  <si>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</si>
  <si>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</si>
  <si>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</si>
  <si>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</si>
  <si>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</si>
  <si>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</si>
  <si>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</si>
  <si>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</si>
  <si>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</si>
  <si>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</si>
  <si>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</si>
  <si>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</si>
  <si>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</si>
  <si>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</si>
  <si>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</si>
  <si>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</si>
  <si>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</si>
  <si>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</si>
  <si>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</si>
  <si>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</si>
  <si>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</si>
  <si>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</si>
  <si>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</si>
  <si>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</si>
  <si>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</si>
  <si>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</si>
  <si>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</si>
  <si>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</si>
  <si>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</si>
  <si>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</si>
  <si>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</si>
  <si>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</si>
  <si>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</si>
  <si>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</si>
  <si>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</si>
  <si>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</si>
  <si>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</si>
  <si>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</si>
  <si>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</si>
  <si>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</si>
  <si>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</si>
  <si>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</si>
  <si>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</si>
  <si>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</si>
  <si>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</si>
  <si>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</si>
  <si>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</si>
  <si>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</si>
  <si>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</si>
  <si>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</si>
  <si>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</si>
  <si>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</si>
  <si>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</si>
  <si>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</si>
  <si>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</si>
  <si>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</si>
  <si>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</si>
  <si>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</si>
  <si>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</si>
  <si>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</si>
  <si>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</si>
  <si>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</si>
  <si>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</si>
  <si>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</si>
  <si>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</si>
  <si>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</si>
  <si>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</si>
  <si>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</si>
  <si>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</si>
  <si>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</si>
  <si>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</si>
  <si>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</si>
  <si>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</si>
  <si>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</si>
  <si>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</si>
  <si>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</si>
  <si>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</si>
  <si>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</si>
  <si>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</si>
  <si>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</si>
  <si>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</si>
  <si>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</si>
  <si>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</si>
  <si>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</si>
  <si>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</si>
  <si>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</si>
  <si>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</si>
  <si>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</si>
  <si>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</si>
  <si>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</si>
  <si>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</si>
  <si>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</si>
  <si>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</si>
  <si>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</si>
  <si>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</si>
  <si>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</si>
  <si>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</si>
  <si>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</si>
  <si>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</si>
  <si>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</si>
  <si>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</si>
  <si>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</si>
  <si>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</si>
  <si>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</si>
  <si>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</si>
  <si>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</si>
  <si>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</si>
  <si>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</si>
  <si>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</si>
  <si>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</si>
  <si>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</si>
  <si>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</si>
  <si>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</si>
  <si>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</si>
  <si>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</si>
  <si>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</si>
  <si>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</si>
  <si>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</si>
  <si>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</si>
  <si>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</si>
  <si>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</si>
  <si>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</si>
  <si>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</si>
  <si>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</si>
  <si>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</si>
  <si>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</si>
  <si>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</si>
  <si>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</si>
  <si>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</si>
  <si>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</si>
  <si>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</si>
  <si>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</si>
  <si>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</si>
  <si>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</si>
  <si>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</si>
  <si>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</si>
  <si>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</si>
  <si>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</si>
  <si>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</si>
  <si>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</si>
  <si>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</si>
  <si>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</si>
  <si>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</si>
  <si>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</si>
  <si>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</si>
  <si>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</si>
  <si>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</si>
  <si>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</si>
  <si>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</si>
  <si>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</si>
  <si>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</si>
  <si>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</si>
  <si>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</si>
  <si>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</si>
  <si>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</si>
  <si>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</si>
  <si>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</si>
  <si>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</si>
  <si>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</si>
  <si>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</si>
  <si>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</si>
  <si>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</si>
  <si>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</si>
  <si>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</si>
  <si>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</si>
  <si>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</si>
  <si>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</si>
  <si>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</si>
  <si>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</si>
  <si>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</si>
  <si>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</si>
  <si>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</si>
  <si>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</si>
  <si>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</si>
  <si>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</si>
  <si>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</si>
  <si>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</si>
  <si>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</si>
  <si>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</si>
  <si>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</si>
  <si>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</si>
  <si>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</si>
  <si>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</si>
  <si>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</si>
  <si>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</si>
  <si>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</si>
  <si>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</si>
  <si>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</si>
  <si>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</si>
  <si>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</si>
  <si>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</si>
  <si>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</si>
  <si>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</si>
  <si>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</si>
  <si>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</si>
  <si>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</si>
  <si>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</si>
  <si>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</si>
  <si>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</si>
  <si>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</si>
  <si>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</si>
  <si>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</si>
  <si>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</si>
  <si>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</si>
  <si>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</si>
  <si>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</si>
  <si>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</si>
  <si>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</si>
  <si>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</si>
  <si>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</si>
  <si>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</si>
  <si>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</si>
  <si>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</si>
  <si>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</si>
  <si>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</si>
  <si>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</si>
  <si>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</si>
  <si>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</si>
  <si>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</si>
  <si>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</si>
  <si>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</si>
  <si>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</si>
  <si>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</si>
  <si>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</si>
  <si>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</si>
  <si>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</si>
  <si>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</si>
  <si>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</si>
  <si>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</si>
  <si>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</si>
  <si>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</si>
  <si>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</si>
  <si>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</si>
  <si>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</si>
  <si>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</si>
  <si>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</si>
  <si>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</si>
  <si>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</si>
  <si>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</si>
  <si>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</si>
  <si>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</si>
  <si>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</si>
  <si>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</si>
  <si>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</si>
  <si>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</si>
  <si>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</si>
  <si>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</si>
  <si>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</si>
  <si>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</si>
  <si>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</si>
  <si>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</si>
  <si>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</si>
  <si>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</si>
  <si>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</si>
  <si>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</si>
  <si>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</si>
  <si>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</si>
  <si>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</si>
  <si>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</si>
  <si>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</si>
  <si>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</si>
  <si>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</si>
  <si>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</si>
  <si>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</si>
  <si>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</si>
  <si>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</si>
  <si>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</si>
  <si>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</si>
  <si>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</si>
  <si>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</si>
  <si>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</si>
  <si>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</si>
  <si>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</si>
  <si>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</si>
  <si>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</si>
  <si>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</si>
  <si>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</si>
  <si>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</si>
  <si>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</si>
  <si>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</si>
  <si>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</si>
  <si>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</si>
  <si>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</si>
  <si>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</si>
  <si>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</si>
  <si>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</si>
  <si>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</si>
  <si>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</si>
  <si>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</si>
  <si>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</si>
  <si>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</si>
  <si>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</si>
  <si>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</si>
  <si>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</si>
  <si>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</si>
  <si>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</si>
  <si>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</si>
  <si>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</si>
  <si>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</si>
  <si>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</si>
  <si>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</si>
  <si>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</si>
  <si>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</si>
  <si>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</si>
  <si>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</si>
  <si>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</si>
  <si>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</si>
  <si>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</si>
  <si>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</si>
  <si>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</si>
  <si>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</si>
  <si>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</si>
  <si>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</si>
  <si>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</si>
  <si>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</si>
  <si>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</si>
  <si>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</si>
  <si>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</si>
  <si>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</si>
  <si>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</si>
  <si>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</si>
  <si>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</si>
  <si>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</si>
  <si>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</si>
  <si>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</si>
  <si>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</si>
  <si>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</si>
  <si>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</si>
  <si>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</si>
  <si>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</si>
  <si>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</si>
  <si>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</si>
  <si>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</si>
  <si>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</si>
  <si>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</si>
  <si>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</si>
  <si>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</si>
  <si>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</si>
  <si>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</si>
  <si>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</si>
  <si>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</si>
  <si>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</si>
  <si>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</si>
  <si>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</si>
  <si>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</si>
  <si>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</si>
  <si>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</si>
  <si>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</si>
  <si>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</si>
  <si>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</si>
  <si>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</si>
  <si>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</si>
  <si>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</si>
  <si>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</si>
  <si>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</si>
  <si>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</si>
  <si>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</si>
  <si>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</si>
  <si>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</si>
  <si>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</si>
  <si>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</si>
  <si>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</si>
  <si>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</si>
  <si>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</si>
  <si>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</si>
  <si>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</si>
  <si>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</si>
  <si>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</si>
  <si>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</si>
  <si>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</si>
  <si>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</si>
  <si>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</si>
  <si>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</si>
  <si>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</si>
  <si>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</si>
  <si>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</si>
  <si>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</si>
  <si>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</si>
  <si>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</si>
  <si>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</si>
  <si>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</si>
  <si>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</si>
  <si>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</si>
  <si>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</si>
  <si>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</si>
  <si>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</si>
  <si>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</si>
  <si>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</si>
  <si>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</si>
  <si>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</si>
  <si>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</si>
  <si>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</si>
  <si>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</si>
  <si>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</si>
  <si>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</si>
  <si>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</si>
  <si>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</si>
  <si>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</si>
  <si>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</si>
  <si>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</si>
  <si>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</si>
  <si>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</si>
  <si>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</si>
  <si>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</si>
  <si>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სილქ როუდ ბანკი</t>
  </si>
  <si>
    <t>ა.ძნელაძე</t>
  </si>
  <si>
    <t>www.silkroadbank.ge</t>
  </si>
  <si>
    <t>4Q 2018</t>
  </si>
  <si>
    <t>3Q 2018</t>
  </si>
  <si>
    <t>2Q 2018</t>
  </si>
  <si>
    <t>1Q 2018</t>
  </si>
  <si>
    <t>ვასილ კენკიშვილი</t>
  </si>
  <si>
    <t>გიორგი მარრი</t>
  </si>
  <si>
    <t>მამუკა შურღაია</t>
  </si>
  <si>
    <t>მზია ქოქუაშვილი</t>
  </si>
  <si>
    <t>ალექსანდრე ძნელაძე</t>
  </si>
  <si>
    <t>ნათია მერაბიშვილი</t>
  </si>
  <si>
    <t>გიორგი ღიბრაძე</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</si>
  <si>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</si>
  <si>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</si>
  <si>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</si>
  <si>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</si>
  <si>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</si>
  <si>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</si>
  <si>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</si>
  <si>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N2</t>
  </si>
  <si>
    <t>ცხრილი 9 (Capital), N6</t>
  </si>
  <si>
    <t>ცხრილი 9 (Capital), N5</t>
  </si>
  <si>
    <t>ი.მანაგაძე</t>
  </si>
  <si>
    <t>1Q 2019</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</si>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</sst>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р_._-;\-* #,##0_р_._-;_-* &quot;-&quot;??_р_._-;_-@_-"/>
    <numFmt numFmtId="195" formatCode="_([$€-2]* #,##0.00_);_([$€-2]* \(#,##0.00\);_([$€-2]* &quot;-&quot;??_)"/>
    <numFmt numFmtId="196" formatCode="[$-409]mmmm\ d\,\ yyyy;@"/>
  </numFmts>
  <fonts count="130">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color rgb="FF333333"/>
      <name val="Sylfaen"/>
      <family val="1"/>
    </font>
    <font>
      <i/>
      <sz val="10"/>
      <name val="Sylfaen"/>
      <family val="1"/>
    </font>
    <font>
      <i/>
      <sz val="10"/>
      <color theme="1"/>
      <name val="Sylfaen"/>
      <family val="1"/>
    </font>
    <font>
      <sz val="10"/>
      <name val="Sylfaen"/>
      <family val="2"/>
      <charset val="204"/>
      <scheme val="minor"/>
    </font>
    <font>
      <b/>
      <sz val="10"/>
      <name val="Sylfaen"/>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Sylfaen"/>
      <family val="2"/>
      <scheme val="minor"/>
    </font>
    <font>
      <sz val="8"/>
      <color theme="1"/>
      <name val="Sylfaen"/>
      <family val="1"/>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0"/>
      <name val="Times New Roman"/>
      <family val="1"/>
    </font>
    <font>
      <b/>
      <i/>
      <sz val="10"/>
      <name val="Arial"/>
      <family val="2"/>
      <charset val="204"/>
    </font>
    <font>
      <sz val="10"/>
      <color rgb="FFFF000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indexed="64"/>
      </left>
      <right style="thin">
        <color indexed="64"/>
      </right>
      <top/>
      <bottom/>
      <diagonal/>
    </border>
  </borders>
  <cellStyleXfs count="214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9"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88" fontId="2" fillId="70" borderId="114" applyFont="0">
      <alignment horizontal="right" vertical="center"/>
    </xf>
    <xf numFmtId="3" fontId="2" fillId="70" borderId="114" applyFont="0">
      <alignment horizontal="right" vertical="center"/>
    </xf>
    <xf numFmtId="0" fontId="85"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9"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3" fontId="2" fillId="75" borderId="114"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3" fontId="2" fillId="72" borderId="114" applyFont="0">
      <alignment horizontal="right" vertical="center"/>
      <protection locked="0"/>
    </xf>
    <xf numFmtId="0" fontId="68"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9"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4" fillId="70" borderId="115" applyFont="0" applyBorder="0">
      <alignment horizontal="center" wrapText="1"/>
    </xf>
    <xf numFmtId="168" fontId="56" fillId="0" borderId="112">
      <alignment horizontal="left" vertical="center"/>
    </xf>
    <xf numFmtId="0" fontId="56" fillId="0" borderId="112">
      <alignment horizontal="left" vertical="center"/>
    </xf>
    <xf numFmtId="0" fontId="56" fillId="0" borderId="112">
      <alignment horizontal="left" vertical="center"/>
    </xf>
    <xf numFmtId="0" fontId="2" fillId="69" borderId="114" applyNumberFormat="0" applyFont="0" applyBorder="0" applyProtection="0">
      <alignment horizontal="center" vertical="center"/>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40"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9"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1" fillId="0" borderId="0"/>
    <xf numFmtId="169" fontId="28" fillId="37" borderId="0"/>
    <xf numFmtId="0" fontId="2" fillId="0" borderId="0">
      <alignment vertical="center"/>
    </xf>
    <xf numFmtId="0" fontId="127" fillId="0" borderId="0"/>
    <xf numFmtId="166" fontId="1" fillId="0" borderId="0" applyFont="0" applyFill="0" applyBorder="0" applyAlignment="0" applyProtection="0"/>
    <xf numFmtId="19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38" fontId="120" fillId="0" borderId="44">
      <alignment vertical="center"/>
    </xf>
    <xf numFmtId="0" fontId="127" fillId="0" borderId="0"/>
    <xf numFmtId="195" fontId="2" fillId="0" borderId="0" applyFont="0" applyFill="0" applyBorder="0" applyAlignment="0" applyProtection="0"/>
    <xf numFmtId="195" fontId="8" fillId="0" borderId="0" applyFont="0" applyFill="0" applyBorder="0" applyAlignment="0" applyProtection="0"/>
    <xf numFmtId="0" fontId="8" fillId="0" borderId="0"/>
    <xf numFmtId="0" fontId="121" fillId="0" borderId="0"/>
    <xf numFmtId="0" fontId="122" fillId="0" borderId="0"/>
    <xf numFmtId="0" fontId="123" fillId="0" borderId="0"/>
    <xf numFmtId="0" fontId="124" fillId="0" borderId="0"/>
    <xf numFmtId="0" fontId="125" fillId="0" borderId="0"/>
    <xf numFmtId="0" fontId="126" fillId="0" borderId="0"/>
    <xf numFmtId="0" fontId="8" fillId="0" borderId="0">
      <alignment horizontal="center"/>
    </xf>
    <xf numFmtId="0" fontId="8" fillId="0" borderId="0">
      <alignment horizontal="center"/>
    </xf>
    <xf numFmtId="0" fontId="8" fillId="0" borderId="0"/>
    <xf numFmtId="0" fontId="8" fillId="0" borderId="0"/>
    <xf numFmtId="196" fontId="8" fillId="0" borderId="0"/>
    <xf numFmtId="0" fontId="8" fillId="0" borderId="0"/>
    <xf numFmtId="0" fontId="8" fillId="0" borderId="0"/>
    <xf numFmtId="0" fontId="27" fillId="0" borderId="0"/>
    <xf numFmtId="0" fontId="8" fillId="0" borderId="0"/>
    <xf numFmtId="0" fontId="127" fillId="0" borderId="0"/>
    <xf numFmtId="0" fontId="8" fillId="0" borderId="0"/>
    <xf numFmtId="0" fontId="29" fillId="0" borderId="0"/>
    <xf numFmtId="0" fontId="8" fillId="0" borderId="0"/>
    <xf numFmtId="0" fontId="8" fillId="0" borderId="0"/>
    <xf numFmtId="0" fontId="8" fillId="0" borderId="0"/>
    <xf numFmtId="0" fontId="128" fillId="0" borderId="0"/>
    <xf numFmtId="9" fontId="127" fillId="0" borderId="0" applyFont="0" applyFill="0" applyBorder="0" applyAlignment="0" applyProtection="0"/>
    <xf numFmtId="0" fontId="8" fillId="0" borderId="0"/>
    <xf numFmtId="0" fontId="8" fillId="0" borderId="0">
      <alignment horizontal="center" textRotation="90"/>
    </xf>
    <xf numFmtId="43" fontId="29" fillId="0" borderId="0" applyFont="0" applyFill="0" applyBorder="0" applyAlignment="0" applyProtection="0"/>
    <xf numFmtId="0" fontId="29" fillId="0" borderId="0"/>
    <xf numFmtId="0" fontId="127" fillId="0" borderId="0"/>
    <xf numFmtId="0" fontId="127" fillId="0" borderId="0"/>
    <xf numFmtId="0" fontId="127" fillId="0" borderId="0"/>
  </cellStyleXfs>
  <cellXfs count="66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5" xfId="0" applyNumberFormat="1" applyFont="1" applyFill="1" applyBorder="1" applyAlignment="1">
      <alignment horizontal="right" vertical="center"/>
    </xf>
    <xf numFmtId="0" fontId="108" fillId="0" borderId="92" xfId="0" applyNumberFormat="1" applyFont="1" applyFill="1" applyBorder="1" applyAlignment="1">
      <alignment vertical="center" wrapText="1"/>
    </xf>
    <xf numFmtId="0" fontId="108" fillId="0" borderId="92" xfId="0" applyFont="1" applyFill="1" applyBorder="1" applyAlignment="1">
      <alignment horizontal="left" vertical="center" wrapText="1"/>
    </xf>
    <xf numFmtId="0" fontId="108" fillId="0" borderId="92" xfId="12672"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2" xfId="0" applyNumberFormat="1" applyFont="1" applyFill="1" applyBorder="1" applyAlignment="1">
      <alignment horizontal="right" vertical="center" wrapText="1"/>
    </xf>
    <xf numFmtId="0" fontId="108" fillId="0" borderId="92" xfId="0" applyNumberFormat="1" applyFont="1" applyFill="1" applyBorder="1" applyAlignment="1">
      <alignment horizontal="right" vertical="center"/>
    </xf>
    <xf numFmtId="0" fontId="108" fillId="0" borderId="92" xfId="0" applyFont="1" applyFill="1" applyBorder="1" applyAlignment="1">
      <alignment vertical="center" wrapText="1"/>
    </xf>
    <xf numFmtId="0" fontId="108" fillId="0" borderId="95"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1" xfId="0" applyNumberFormat="1" applyFont="1" applyFill="1" applyBorder="1" applyAlignment="1">
      <alignment horizontal="right" vertical="center"/>
    </xf>
    <xf numFmtId="0" fontId="108"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99" xfId="0" applyFont="1" applyFill="1" applyBorder="1" applyAlignment="1">
      <alignment vertical="center" wrapText="1"/>
    </xf>
    <xf numFmtId="0" fontId="108" fillId="0" borderId="99" xfId="0" applyFont="1" applyFill="1" applyBorder="1" applyAlignment="1">
      <alignment horizontal="left" vertical="center" wrapText="1"/>
    </xf>
    <xf numFmtId="167" fontId="18" fillId="77" borderId="65" xfId="0" applyNumberFormat="1" applyFont="1" applyFill="1" applyBorder="1" applyAlignment="1">
      <alignment horizontal="center"/>
    </xf>
    <xf numFmtId="0" fontId="108" fillId="0" borderId="92" xfId="0" applyNumberFormat="1" applyFont="1" applyFill="1" applyBorder="1" applyAlignment="1">
      <alignment vertical="center"/>
    </xf>
    <xf numFmtId="0" fontId="108" fillId="0" borderId="92" xfId="0" applyNumberFormat="1" applyFont="1" applyFill="1" applyBorder="1" applyAlignment="1">
      <alignment horizontal="left" vertical="center" wrapText="1"/>
    </xf>
    <xf numFmtId="0" fontId="110" fillId="0" borderId="92"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2"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4" xfId="0" applyFont="1" applyFill="1" applyBorder="1" applyAlignment="1">
      <alignment vertical="center"/>
    </xf>
    <xf numFmtId="0" fontId="4" fillId="0" borderId="115" xfId="0" applyFont="1" applyFill="1" applyBorder="1" applyAlignment="1">
      <alignment vertical="center"/>
    </xf>
    <xf numFmtId="0" fontId="6" fillId="0" borderId="114" xfId="0" applyFont="1" applyFill="1" applyBorder="1" applyAlignment="1">
      <alignment vertical="center"/>
    </xf>
    <xf numFmtId="0" fontId="4" fillId="0" borderId="20" xfId="0" applyFont="1" applyFill="1" applyBorder="1" applyAlignment="1">
      <alignment vertical="center"/>
    </xf>
    <xf numFmtId="0" fontId="4" fillId="0" borderId="109" xfId="0" applyFont="1" applyFill="1" applyBorder="1" applyAlignment="1">
      <alignment vertical="center"/>
    </xf>
    <xf numFmtId="0" fontId="4" fillId="0" borderId="111" xfId="0" applyFont="1" applyFill="1" applyBorder="1" applyAlignment="1">
      <alignment vertical="center"/>
    </xf>
    <xf numFmtId="0" fontId="4" fillId="0" borderId="69" xfId="0" applyFont="1" applyFill="1" applyBorder="1" applyAlignment="1">
      <alignment vertical="center"/>
    </xf>
    <xf numFmtId="0" fontId="4" fillId="0" borderId="19"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4" xfId="0" applyFont="1" applyFill="1" applyBorder="1" applyAlignment="1">
      <alignment horizontal="center" vertical="center"/>
    </xf>
    <xf numFmtId="169" fontId="28" fillId="37" borderId="34" xfId="20" applyBorder="1"/>
    <xf numFmtId="169" fontId="28" fillId="37" borderId="126" xfId="20" applyBorder="1"/>
    <xf numFmtId="169" fontId="28" fillId="37" borderId="116"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2" xfId="0" applyFont="1" applyFill="1" applyBorder="1" applyAlignment="1">
      <alignment vertical="center"/>
    </xf>
    <xf numFmtId="0" fontId="14" fillId="3" borderId="127" xfId="0" applyFont="1" applyFill="1" applyBorder="1" applyAlignment="1">
      <alignment horizontal="left"/>
    </xf>
    <xf numFmtId="0" fontId="14" fillId="3" borderId="128" xfId="0" applyFont="1" applyFill="1" applyBorder="1" applyAlignment="1">
      <alignment horizontal="left"/>
    </xf>
    <xf numFmtId="0" fontId="4" fillId="0" borderId="0" xfId="0" applyFont="1"/>
    <xf numFmtId="0" fontId="4" fillId="0" borderId="0" xfId="0" applyFont="1" applyFill="1"/>
    <xf numFmtId="0" fontId="4" fillId="0" borderId="114" xfId="0" applyFont="1" applyFill="1" applyBorder="1" applyAlignment="1">
      <alignment horizontal="center" vertical="center" wrapText="1"/>
    </xf>
    <xf numFmtId="0" fontId="108" fillId="78" borderId="99"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9" xfId="0" applyFont="1" applyFill="1" applyBorder="1" applyAlignment="1">
      <alignment horizontal="right" vertical="center"/>
    </xf>
    <xf numFmtId="0" fontId="4" fillId="0" borderId="132" xfId="0" applyFont="1" applyFill="1" applyBorder="1" applyAlignment="1">
      <alignment horizontal="center" vertical="center" wrapText="1"/>
    </xf>
    <xf numFmtId="0" fontId="6" fillId="3" borderId="133" xfId="0" applyFont="1" applyFill="1" applyBorder="1" applyAlignment="1">
      <alignment vertical="center"/>
    </xf>
    <xf numFmtId="0" fontId="4" fillId="3" borderId="24" xfId="0" applyFont="1" applyFill="1" applyBorder="1" applyAlignment="1">
      <alignment vertical="center"/>
    </xf>
    <xf numFmtId="0" fontId="4" fillId="0" borderId="134" xfId="0" applyFont="1" applyFill="1" applyBorder="1" applyAlignment="1">
      <alignment horizontal="center" vertical="center"/>
    </xf>
    <xf numFmtId="0" fontId="4" fillId="0" borderId="132" xfId="0" applyFont="1" applyFill="1" applyBorder="1" applyAlignment="1">
      <alignment vertical="center"/>
    </xf>
    <xf numFmtId="0" fontId="6" fillId="0" borderId="26" xfId="0" applyFont="1" applyFill="1" applyBorder="1" applyAlignment="1">
      <alignment vertical="center"/>
    </xf>
    <xf numFmtId="0" fontId="4" fillId="0" borderId="28"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4" xfId="0" applyBorder="1"/>
    <xf numFmtId="0" fontId="0" fillId="0" borderId="134" xfId="0" applyBorder="1" applyAlignment="1">
      <alignment horizontal="center"/>
    </xf>
    <xf numFmtId="0" fontId="4" fillId="0" borderId="113" xfId="0" applyFont="1" applyBorder="1" applyAlignment="1">
      <alignment vertical="center" wrapText="1"/>
    </xf>
    <xf numFmtId="167" fontId="4" fillId="0" borderId="114" xfId="0" applyNumberFormat="1" applyFont="1" applyBorder="1" applyAlignment="1">
      <alignment horizontal="center" vertical="center"/>
    </xf>
    <xf numFmtId="167" fontId="4" fillId="0" borderId="132" xfId="0" applyNumberFormat="1" applyFont="1" applyBorder="1" applyAlignment="1">
      <alignment horizontal="center" vertical="center"/>
    </xf>
    <xf numFmtId="167" fontId="14" fillId="0" borderId="114" xfId="0" applyNumberFormat="1" applyFont="1" applyBorder="1" applyAlignment="1">
      <alignment horizontal="center" vertical="center"/>
    </xf>
    <xf numFmtId="0" fontId="14" fillId="0" borderId="113" xfId="0" applyFont="1" applyBorder="1" applyAlignment="1">
      <alignment vertical="center" wrapText="1"/>
    </xf>
    <xf numFmtId="0" fontId="0" fillId="0" borderId="25" xfId="0" applyBorder="1"/>
    <xf numFmtId="0" fontId="6" fillId="36" borderId="135"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4"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6" fillId="36" borderId="132" xfId="0" applyFont="1" applyFill="1" applyBorder="1" applyAlignment="1">
      <alignment horizontal="left" vertical="center" wrapText="1"/>
    </xf>
    <xf numFmtId="0" fontId="4" fillId="0" borderId="134" xfId="0" applyFont="1" applyFill="1" applyBorder="1" applyAlignment="1">
      <alignment horizontal="right" vertical="center" wrapText="1"/>
    </xf>
    <xf numFmtId="0" fontId="4" fillId="0" borderId="114" xfId="0" applyFont="1" applyFill="1" applyBorder="1" applyAlignment="1">
      <alignment horizontal="left" vertical="center" wrapText="1"/>
    </xf>
    <xf numFmtId="0" fontId="112" fillId="0" borderId="134" xfId="0" applyFont="1" applyFill="1" applyBorder="1" applyAlignment="1">
      <alignment horizontal="right" vertical="center" wrapText="1"/>
    </xf>
    <xf numFmtId="0" fontId="112" fillId="0" borderId="114" xfId="0" applyFont="1" applyFill="1" applyBorder="1" applyAlignment="1">
      <alignment horizontal="left" vertical="center" wrapText="1"/>
    </xf>
    <xf numFmtId="0" fontId="6" fillId="0" borderId="13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4" xfId="0" applyFont="1" applyBorder="1" applyAlignment="1">
      <alignment horizontal="center" vertical="center" wrapText="1"/>
    </xf>
    <xf numFmtId="0" fontId="22" fillId="0" borderId="114" xfId="0" applyFont="1" applyBorder="1" applyAlignment="1">
      <alignment vertical="center" wrapText="1"/>
    </xf>
    <xf numFmtId="3" fontId="23" fillId="36" borderId="114" xfId="0" applyNumberFormat="1" applyFont="1" applyFill="1" applyBorder="1" applyAlignment="1">
      <alignment vertical="center" wrapText="1"/>
    </xf>
    <xf numFmtId="3" fontId="23" fillId="36" borderId="132" xfId="0" applyNumberFormat="1" applyFont="1" applyFill="1" applyBorder="1" applyAlignment="1">
      <alignment vertical="center" wrapText="1"/>
    </xf>
    <xf numFmtId="14" fontId="7" fillId="3" borderId="114" xfId="8" quotePrefix="1" applyNumberFormat="1" applyFont="1" applyFill="1" applyBorder="1" applyAlignment="1" applyProtection="1">
      <alignment horizontal="left" vertical="center" wrapText="1" indent="2"/>
      <protection locked="0"/>
    </xf>
    <xf numFmtId="3" fontId="23" fillId="0" borderId="114" xfId="0" applyNumberFormat="1" applyFont="1" applyBorder="1" applyAlignment="1">
      <alignment vertical="center" wrapText="1"/>
    </xf>
    <xf numFmtId="3" fontId="23" fillId="0" borderId="132" xfId="0" applyNumberFormat="1" applyFont="1" applyBorder="1" applyAlignment="1">
      <alignment vertical="center" wrapText="1"/>
    </xf>
    <xf numFmtId="14" fontId="7" fillId="3" borderId="114" xfId="8" quotePrefix="1" applyNumberFormat="1" applyFont="1" applyFill="1" applyBorder="1" applyAlignment="1" applyProtection="1">
      <alignment horizontal="left" vertical="center" wrapText="1" indent="3"/>
      <protection locked="0"/>
    </xf>
    <xf numFmtId="3" fontId="23" fillId="0" borderId="114" xfId="0" applyNumberFormat="1" applyFont="1" applyFill="1" applyBorder="1" applyAlignment="1">
      <alignment vertical="center" wrapText="1"/>
    </xf>
    <xf numFmtId="0" fontId="22" fillId="0" borderId="114" xfId="0" applyFont="1" applyFill="1" applyBorder="1" applyAlignment="1">
      <alignment horizontal="left" vertical="center" wrapText="1" indent="2"/>
    </xf>
    <xf numFmtId="0" fontId="11" fillId="0" borderId="114" xfId="17" applyFill="1" applyBorder="1" applyAlignment="1" applyProtection="1"/>
    <xf numFmtId="49" fontId="112" fillId="0" borderId="134" xfId="0" applyNumberFormat="1" applyFont="1" applyFill="1" applyBorder="1" applyAlignment="1">
      <alignment horizontal="right" vertical="center" wrapText="1"/>
    </xf>
    <xf numFmtId="0" fontId="7" fillId="3" borderId="114" xfId="20960" applyFont="1" applyFill="1" applyBorder="1" applyAlignment="1" applyProtection="1"/>
    <xf numFmtId="0" fontId="105" fillId="0" borderId="114" xfId="20960" applyFont="1" applyFill="1" applyBorder="1" applyAlignment="1" applyProtection="1">
      <alignment horizontal="center" vertical="center"/>
    </xf>
    <xf numFmtId="0" fontId="4" fillId="0" borderId="114" xfId="0" applyFont="1" applyBorder="1"/>
    <xf numFmtId="0" fontId="11" fillId="0" borderId="114" xfId="17" applyFill="1" applyBorder="1" applyAlignment="1" applyProtection="1">
      <alignment horizontal="left" vertical="center" wrapText="1"/>
    </xf>
    <xf numFmtId="49" fontId="112" fillId="0" borderId="114" xfId="0" applyNumberFormat="1" applyFont="1" applyFill="1" applyBorder="1" applyAlignment="1">
      <alignment horizontal="right" vertical="center" wrapText="1"/>
    </xf>
    <xf numFmtId="0" fontId="11" fillId="0" borderId="114" xfId="17" applyFill="1" applyBorder="1" applyAlignment="1" applyProtection="1">
      <alignment horizontal="left" vertical="center"/>
    </xf>
    <xf numFmtId="0" fontId="11" fillId="0" borderId="114" xfId="17" applyBorder="1" applyAlignment="1" applyProtection="1"/>
    <xf numFmtId="0" fontId="4" fillId="0" borderId="114" xfId="0" applyFont="1" applyFill="1" applyBorder="1"/>
    <xf numFmtId="0" fontId="22" fillId="0" borderId="134" xfId="0" applyFont="1" applyFill="1" applyBorder="1" applyAlignment="1">
      <alignment horizontal="center" vertical="center" wrapText="1"/>
    </xf>
    <xf numFmtId="0" fontId="22" fillId="0" borderId="114" xfId="0" applyFont="1" applyFill="1" applyBorder="1" applyAlignment="1">
      <alignment vertical="center" wrapText="1"/>
    </xf>
    <xf numFmtId="3" fontId="23" fillId="0" borderId="132" xfId="0" applyNumberFormat="1" applyFont="1" applyFill="1" applyBorder="1" applyAlignment="1">
      <alignment vertical="center" wrapText="1"/>
    </xf>
    <xf numFmtId="0" fontId="115" fillId="79" borderId="115" xfId="21412" applyFont="1" applyFill="1" applyBorder="1" applyAlignment="1" applyProtection="1">
      <alignment vertical="center" wrapText="1"/>
      <protection locked="0"/>
    </xf>
    <xf numFmtId="0" fontId="116" fillId="70" borderId="109" xfId="21412" applyFont="1" applyFill="1" applyBorder="1" applyAlignment="1" applyProtection="1">
      <alignment horizontal="center" vertical="center"/>
      <protection locked="0"/>
    </xf>
    <xf numFmtId="0" fontId="115"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vertical="center"/>
      <protection locked="0"/>
    </xf>
    <xf numFmtId="0" fontId="117" fillId="70" borderId="109" xfId="21412" applyFont="1" applyFill="1" applyBorder="1" applyAlignment="1" applyProtection="1">
      <alignment horizontal="center" vertical="center"/>
      <protection locked="0"/>
    </xf>
    <xf numFmtId="0" fontId="117" fillId="3" borderId="109" xfId="21412" applyFont="1" applyFill="1" applyBorder="1" applyAlignment="1" applyProtection="1">
      <alignment horizontal="center" vertical="center"/>
      <protection locked="0"/>
    </xf>
    <xf numFmtId="0" fontId="117" fillId="0" borderId="109" xfId="21412" applyFont="1" applyFill="1" applyBorder="1" applyAlignment="1" applyProtection="1">
      <alignment horizontal="center" vertical="center"/>
      <protection locked="0"/>
    </xf>
    <xf numFmtId="0" fontId="118"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horizontal="center" vertical="center"/>
      <protection locked="0"/>
    </xf>
    <xf numFmtId="0" fontId="64" fillId="79" borderId="115"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38" fillId="70" borderId="114" xfId="21412" applyFont="1" applyFill="1" applyBorder="1" applyAlignment="1" applyProtection="1">
      <alignment horizontal="center" vertical="center"/>
      <protection locked="0"/>
    </xf>
    <xf numFmtId="0" fontId="64" fillId="79" borderId="113" xfId="21412" applyFont="1" applyFill="1" applyBorder="1" applyAlignment="1" applyProtection="1">
      <alignment vertical="center"/>
      <protection locked="0"/>
    </xf>
    <xf numFmtId="0" fontId="116" fillId="0" borderId="113" xfId="21412" applyFont="1" applyFill="1" applyBorder="1" applyAlignment="1" applyProtection="1">
      <alignment horizontal="left" vertical="center" wrapText="1"/>
      <protection locked="0"/>
    </xf>
    <xf numFmtId="164" fontId="116" fillId="0" borderId="114" xfId="948" applyNumberFormat="1" applyFont="1" applyFill="1" applyBorder="1" applyAlignment="1" applyProtection="1">
      <alignment horizontal="right" vertical="center"/>
      <protection locked="0"/>
    </xf>
    <xf numFmtId="0" fontId="115" fillId="80" borderId="113" xfId="21412" applyFont="1" applyFill="1" applyBorder="1" applyAlignment="1" applyProtection="1">
      <alignment vertical="top" wrapText="1"/>
      <protection locked="0"/>
    </xf>
    <xf numFmtId="164" fontId="116" fillId="80" borderId="114" xfId="948" applyNumberFormat="1" applyFont="1" applyFill="1" applyBorder="1" applyAlignment="1" applyProtection="1">
      <alignment horizontal="right" vertical="center"/>
    </xf>
    <xf numFmtId="164" fontId="64" fillId="79" borderId="113" xfId="948" applyNumberFormat="1" applyFont="1" applyFill="1" applyBorder="1" applyAlignment="1" applyProtection="1">
      <alignment horizontal="right" vertical="center"/>
      <protection locked="0"/>
    </xf>
    <xf numFmtId="0" fontId="116" fillId="70" borderId="113" xfId="21412" applyFont="1" applyFill="1" applyBorder="1" applyAlignment="1" applyProtection="1">
      <alignment vertical="center" wrapText="1"/>
      <protection locked="0"/>
    </xf>
    <xf numFmtId="0" fontId="116" fillId="70" borderId="113" xfId="21412" applyFont="1" applyFill="1" applyBorder="1" applyAlignment="1" applyProtection="1">
      <alignment horizontal="left" vertical="center" wrapText="1"/>
      <protection locked="0"/>
    </xf>
    <xf numFmtId="0" fontId="116" fillId="0" borderId="113" xfId="21412" applyFont="1" applyFill="1" applyBorder="1" applyAlignment="1" applyProtection="1">
      <alignment vertical="center" wrapText="1"/>
      <protection locked="0"/>
    </xf>
    <xf numFmtId="0" fontId="116" fillId="3" borderId="113" xfId="21412" applyFont="1" applyFill="1" applyBorder="1" applyAlignment="1" applyProtection="1">
      <alignment horizontal="left" vertical="center" wrapText="1"/>
      <protection locked="0"/>
    </xf>
    <xf numFmtId="0" fontId="115" fillId="80" borderId="113" xfId="21412" applyFont="1" applyFill="1" applyBorder="1" applyAlignment="1" applyProtection="1">
      <alignment vertical="center" wrapText="1"/>
      <protection locked="0"/>
    </xf>
    <xf numFmtId="164" fontId="115" fillId="79" borderId="113" xfId="948" applyNumberFormat="1" applyFont="1" applyFill="1" applyBorder="1" applyAlignment="1" applyProtection="1">
      <alignment horizontal="right" vertical="center"/>
      <protection locked="0"/>
    </xf>
    <xf numFmtId="164" fontId="116" fillId="3" borderId="114" xfId="948" applyNumberFormat="1" applyFont="1" applyFill="1" applyBorder="1" applyAlignment="1" applyProtection="1">
      <alignment horizontal="right" vertical="center"/>
      <protection locked="0"/>
    </xf>
    <xf numFmtId="1" fontId="6" fillId="36" borderId="132" xfId="0" applyNumberFormat="1" applyFont="1" applyFill="1" applyBorder="1" applyAlignment="1">
      <alignment horizontal="right" vertical="center" wrapText="1"/>
    </xf>
    <xf numFmtId="1" fontId="6" fillId="36" borderId="132" xfId="0" applyNumberFormat="1" applyFont="1" applyFill="1" applyBorder="1" applyAlignment="1">
      <alignment horizontal="center" vertical="center" wrapText="1"/>
    </xf>
    <xf numFmtId="10" fontId="7" fillId="0" borderId="114" xfId="20961" applyNumberFormat="1" applyFont="1" applyFill="1" applyBorder="1" applyAlignment="1">
      <alignment horizontal="left" vertical="center" wrapText="1"/>
    </xf>
    <xf numFmtId="10" fontId="4" fillId="0"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left" vertical="center" wrapText="1"/>
    </xf>
    <xf numFmtId="10" fontId="112" fillId="0" borderId="114" xfId="20961" applyNumberFormat="1" applyFont="1" applyFill="1" applyBorder="1" applyAlignment="1">
      <alignment horizontal="left" vertical="center" wrapText="1"/>
    </xf>
    <xf numFmtId="10" fontId="6" fillId="36"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0" fontId="4" fillId="0" borderId="66" xfId="0" applyFont="1" applyFill="1" applyBorder="1" applyAlignment="1">
      <alignment horizontal="center"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28" fillId="37" borderId="0" xfId="20961" applyNumberFormat="1" applyFont="1" applyFill="1" applyBorder="1"/>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7" fillId="0" borderId="0" xfId="0"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applyAlignment="1">
      <alignment horizontal="left"/>
    </xf>
    <xf numFmtId="14" fontId="25" fillId="0" borderId="0" xfId="0" applyNumberFormat="1" applyFont="1" applyAlignment="1">
      <alignment horizontal="left"/>
    </xf>
    <xf numFmtId="0" fontId="9" fillId="0" borderId="122" xfId="0" applyFont="1" applyBorder="1" applyAlignment="1">
      <alignment vertical="center"/>
    </xf>
    <xf numFmtId="0" fontId="9" fillId="0" borderId="134" xfId="0" applyFont="1" applyBorder="1" applyAlignment="1">
      <alignment vertical="center"/>
    </xf>
    <xf numFmtId="0" fontId="13" fillId="0" borderId="115" xfId="0" applyFont="1" applyBorder="1" applyAlignment="1">
      <alignment wrapText="1"/>
    </xf>
    <xf numFmtId="10" fontId="4" fillId="0" borderId="24" xfId="20961" applyNumberFormat="1" applyFont="1" applyBorder="1" applyAlignment="1"/>
    <xf numFmtId="0" fontId="13" fillId="0" borderId="110" xfId="0" applyFont="1" applyBorder="1" applyAlignment="1">
      <alignment horizontal="left" wrapText="1" indent="2"/>
    </xf>
    <xf numFmtId="10" fontId="4" fillId="0" borderId="24" xfId="0" applyNumberFormat="1" applyFont="1" applyBorder="1" applyAlignment="1"/>
    <xf numFmtId="10" fontId="4" fillId="0" borderId="137" xfId="0" applyNumberFormat="1" applyFont="1" applyBorder="1" applyAlignment="1"/>
    <xf numFmtId="193" fontId="0" fillId="0" borderId="132" xfId="0" applyNumberFormat="1" applyBorder="1" applyAlignment="1"/>
    <xf numFmtId="193" fontId="0" fillId="0" borderId="132" xfId="0" applyNumberFormat="1" applyBorder="1" applyAlignment="1">
      <alignment wrapText="1"/>
    </xf>
    <xf numFmtId="193" fontId="0" fillId="0" borderId="132" xfId="0" applyNumberFormat="1" applyFill="1" applyBorder="1" applyAlignment="1">
      <alignment wrapText="1"/>
    </xf>
    <xf numFmtId="164" fontId="4" fillId="0" borderId="13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112" fillId="0" borderId="132" xfId="7" applyNumberFormat="1" applyFont="1" applyFill="1" applyBorder="1" applyAlignment="1">
      <alignment horizontal="right" vertical="center" wrapText="1"/>
    </xf>
    <xf numFmtId="0" fontId="25" fillId="0" borderId="134" xfId="0" applyFont="1" applyBorder="1" applyAlignment="1">
      <alignment horizontal="center"/>
    </xf>
    <xf numFmtId="0" fontId="25" fillId="0" borderId="138" xfId="0" applyFont="1" applyBorder="1" applyAlignment="1">
      <alignment wrapText="1"/>
    </xf>
    <xf numFmtId="193" fontId="25" fillId="0" borderId="139" xfId="0" applyNumberFormat="1" applyFont="1" applyBorder="1" applyAlignment="1">
      <alignment vertical="center"/>
    </xf>
    <xf numFmtId="167" fontId="25" fillId="0" borderId="140" xfId="0" applyNumberFormat="1" applyFont="1" applyBorder="1" applyAlignment="1">
      <alignment horizontal="center"/>
    </xf>
    <xf numFmtId="0" fontId="19" fillId="0" borderId="141" xfId="0" applyFont="1" applyBorder="1" applyAlignment="1">
      <alignment horizontal="left" wrapText="1" indent="5"/>
    </xf>
    <xf numFmtId="0" fontId="25" fillId="0" borderId="13" xfId="0" applyFont="1" applyFill="1" applyBorder="1" applyAlignment="1">
      <alignment wrapText="1"/>
    </xf>
    <xf numFmtId="0" fontId="7" fillId="3" borderId="23" xfId="13" applyFont="1" applyFill="1" applyBorder="1" applyAlignment="1" applyProtection="1">
      <alignment horizontal="left" vertical="center" wrapText="1"/>
      <protection locked="0"/>
    </xf>
    <xf numFmtId="193" fontId="4" fillId="0" borderId="114" xfId="0" applyNumberFormat="1" applyFont="1" applyBorder="1"/>
    <xf numFmtId="193" fontId="4" fillId="0" borderId="114" xfId="0" applyNumberFormat="1" applyFont="1" applyFill="1" applyBorder="1"/>
    <xf numFmtId="193" fontId="4" fillId="0" borderId="115" xfId="0" applyNumberFormat="1" applyFont="1" applyBorder="1"/>
    <xf numFmtId="43" fontId="28" fillId="37" borderId="0" xfId="7" applyFont="1" applyFill="1" applyBorder="1"/>
    <xf numFmtId="43" fontId="4" fillId="0" borderId="57" xfId="7" applyFont="1" applyFill="1" applyBorder="1" applyAlignment="1">
      <alignment vertical="center"/>
    </xf>
    <xf numFmtId="43" fontId="4" fillId="3" borderId="112" xfId="7" applyFont="1" applyFill="1" applyBorder="1" applyAlignment="1">
      <alignment vertical="center"/>
    </xf>
    <xf numFmtId="43" fontId="4" fillId="0" borderId="114" xfId="7" applyFont="1" applyFill="1" applyBorder="1" applyAlignment="1">
      <alignment vertical="center"/>
    </xf>
    <xf numFmtId="43" fontId="4" fillId="0" borderId="115" xfId="7" applyFont="1" applyFill="1" applyBorder="1" applyAlignment="1">
      <alignment vertical="center"/>
    </xf>
    <xf numFmtId="43" fontId="4" fillId="0" borderId="26" xfId="7" applyFont="1" applyFill="1" applyBorder="1" applyAlignment="1">
      <alignment vertical="center"/>
    </xf>
    <xf numFmtId="164" fontId="4" fillId="0" borderId="30" xfId="7" applyNumberFormat="1" applyFont="1" applyFill="1" applyBorder="1" applyAlignment="1">
      <alignment vertical="center"/>
    </xf>
    <xf numFmtId="164" fontId="4" fillId="0" borderId="110" xfId="7" applyNumberFormat="1" applyFont="1" applyFill="1" applyBorder="1" applyAlignment="1">
      <alignment vertical="center"/>
    </xf>
    <xf numFmtId="2" fontId="4" fillId="0" borderId="30" xfId="0" applyNumberFormat="1" applyFont="1" applyFill="1" applyBorder="1" applyAlignment="1">
      <alignment vertical="center"/>
    </xf>
    <xf numFmtId="2" fontId="4" fillId="0" borderId="21" xfId="0" applyNumberFormat="1" applyFont="1" applyFill="1" applyBorder="1" applyAlignment="1">
      <alignment vertical="center"/>
    </xf>
    <xf numFmtId="2" fontId="4" fillId="0" borderId="123" xfId="0" applyNumberFormat="1" applyFont="1" applyFill="1" applyBorder="1" applyAlignment="1">
      <alignment vertical="center"/>
    </xf>
    <xf numFmtId="10" fontId="6" fillId="0" borderId="108" xfId="20961" applyNumberFormat="1" applyFont="1" applyFill="1" applyBorder="1" applyAlignment="1">
      <alignment vertical="center"/>
    </xf>
    <xf numFmtId="10" fontId="6" fillId="0" borderId="125" xfId="20961" applyNumberFormat="1" applyFont="1" applyFill="1" applyBorder="1" applyAlignment="1">
      <alignment vertical="center"/>
    </xf>
    <xf numFmtId="0" fontId="9" fillId="0" borderId="1" xfId="11" applyFont="1" applyFill="1" applyBorder="1" applyAlignment="1" applyProtection="1">
      <alignment vertical="center"/>
    </xf>
    <xf numFmtId="164" fontId="4" fillId="36" borderId="27" xfId="7" applyNumberFormat="1" applyFont="1" applyFill="1" applyBorder="1"/>
    <xf numFmtId="43" fontId="116" fillId="80" borderId="114" xfId="948" applyNumberFormat="1" applyFont="1" applyFill="1" applyBorder="1" applyAlignment="1" applyProtection="1">
      <alignment horizontal="right" vertical="center"/>
    </xf>
    <xf numFmtId="3" fontId="4" fillId="0" borderId="57" xfId="0" applyNumberFormat="1" applyFont="1" applyFill="1" applyBorder="1" applyAlignment="1">
      <alignment vertical="center"/>
    </xf>
    <xf numFmtId="193" fontId="129" fillId="0" borderId="14" xfId="0" applyNumberFormat="1" applyFont="1" applyBorder="1" applyAlignment="1">
      <alignment vertical="center"/>
    </xf>
    <xf numFmtId="3" fontId="4" fillId="0" borderId="0" xfId="0" applyNumberFormat="1" applyFont="1"/>
    <xf numFmtId="193" fontId="9" fillId="0" borderId="114" xfId="0" applyNumberFormat="1" applyFont="1" applyFill="1" applyBorder="1" applyAlignment="1" applyProtection="1">
      <alignment horizontal="right"/>
    </xf>
    <xf numFmtId="193" fontId="4" fillId="0" borderId="0" xfId="0" applyNumberFormat="1" applyFont="1"/>
    <xf numFmtId="9" fontId="0" fillId="0" borderId="0" xfId="20961" applyFont="1"/>
    <xf numFmtId="164" fontId="0" fillId="0" borderId="142" xfId="0" applyNumberFormat="1" applyBorder="1"/>
    <xf numFmtId="4" fontId="4" fillId="0" borderId="114" xfId="0" applyNumberFormat="1" applyFont="1" applyFill="1" applyBorder="1" applyAlignment="1">
      <alignment vertical="center"/>
    </xf>
    <xf numFmtId="0" fontId="4" fillId="0" borderId="112" xfId="0" applyFont="1" applyFill="1" applyBorder="1" applyAlignment="1">
      <alignment vertical="center"/>
    </xf>
    <xf numFmtId="4" fontId="4" fillId="0" borderId="112" xfId="0" applyNumberFormat="1" applyFont="1" applyFill="1" applyBorder="1" applyAlignment="1">
      <alignment vertical="center"/>
    </xf>
    <xf numFmtId="164" fontId="0" fillId="0" borderId="0" xfId="0" applyNumberFormat="1" applyBorder="1"/>
    <xf numFmtId="164" fontId="0" fillId="0" borderId="0" xfId="0" applyNumberFormat="1" applyBorder="1"/>
    <xf numFmtId="164" fontId="0" fillId="0" borderId="0" xfId="0" applyNumberFormat="1" applyBorder="1"/>
    <xf numFmtId="10" fontId="0" fillId="0" borderId="0" xfId="0" applyNumberFormat="1"/>
    <xf numFmtId="164" fontId="1" fillId="0" borderId="1" xfId="7" applyNumberFormat="1" applyFont="1" applyBorder="1"/>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xf>
    <xf numFmtId="0" fontId="4" fillId="0" borderId="24" xfId="0" applyFont="1" applyFill="1" applyBorder="1" applyAlignment="1">
      <alignment horizontal="center"/>
    </xf>
    <xf numFmtId="0" fontId="114" fillId="0" borderId="1" xfId="11" applyFont="1" applyFill="1" applyBorder="1" applyAlignment="1" applyProtection="1">
      <alignment horizontal="left" vertical="center" wrapText="1"/>
    </xf>
    <xf numFmtId="0" fontId="6" fillId="36" borderId="13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3"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0" borderId="100" xfId="0" applyFont="1" applyFill="1" applyBorder="1" applyAlignment="1">
      <alignment horizontal="center" vertical="center"/>
    </xf>
    <xf numFmtId="0" fontId="108" fillId="0" borderId="93" xfId="0" applyFont="1" applyFill="1" applyBorder="1" applyAlignment="1">
      <alignment horizontal="left" vertical="center"/>
    </xf>
    <xf numFmtId="0" fontId="108" fillId="0" borderId="94" xfId="0" applyFont="1" applyFill="1" applyBorder="1" applyAlignment="1">
      <alignment horizontal="left" vertical="center"/>
    </xf>
    <xf numFmtId="0" fontId="107" fillId="76" borderId="103" xfId="0" applyFont="1" applyFill="1" applyBorder="1" applyAlignment="1">
      <alignment horizontal="center" vertical="center"/>
    </xf>
    <xf numFmtId="0" fontId="107" fillId="76" borderId="104" xfId="0" applyFont="1" applyFill="1" applyBorder="1" applyAlignment="1">
      <alignment horizontal="center" vertical="center"/>
    </xf>
    <xf numFmtId="0" fontId="107" fillId="76" borderId="105" xfId="0" applyFont="1" applyFill="1" applyBorder="1" applyAlignment="1">
      <alignment horizontal="center" vertical="center"/>
    </xf>
    <xf numFmtId="0" fontId="108" fillId="0" borderId="96" xfId="0" applyFont="1" applyFill="1" applyBorder="1" applyAlignment="1">
      <alignment horizontal="left" vertical="center" wrapText="1"/>
    </xf>
    <xf numFmtId="0" fontId="108" fillId="0" borderId="97" xfId="0" applyFont="1" applyFill="1" applyBorder="1" applyAlignment="1">
      <alignment horizontal="left" vertical="center" wrapText="1"/>
    </xf>
    <xf numFmtId="0" fontId="108" fillId="0" borderId="92"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2" xfId="0" applyFont="1" applyFill="1" applyBorder="1" applyAlignment="1">
      <alignment horizontal="center" vertical="center"/>
    </xf>
    <xf numFmtId="0" fontId="107" fillId="0" borderId="103" xfId="0" applyFont="1" applyFill="1" applyBorder="1" applyAlignment="1">
      <alignment horizontal="center" vertical="center"/>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98" xfId="0" applyFont="1" applyFill="1" applyBorder="1" applyAlignment="1">
      <alignment horizontal="center" vertical="center"/>
    </xf>
    <xf numFmtId="0" fontId="108" fillId="0" borderId="95"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129" xfId="0" applyFont="1" applyFill="1" applyBorder="1" applyAlignment="1">
      <alignment horizontal="center"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49" fontId="108" fillId="0" borderId="93" xfId="0" applyNumberFormat="1" applyFont="1" applyFill="1" applyBorder="1" applyAlignment="1">
      <alignment horizontal="left" vertical="center" wrapText="1"/>
    </xf>
    <xf numFmtId="49" fontId="108" fillId="0" borderId="94" xfId="0" applyNumberFormat="1"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5" xfId="0" applyFont="1" applyFill="1" applyBorder="1" applyAlignment="1">
      <alignment horizontal="left" vertical="center" wrapText="1"/>
    </xf>
    <xf numFmtId="0" fontId="108" fillId="0" borderId="113"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cellXfs>
  <cellStyles count="2145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11" xfId="2141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1415"/>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 5" xfId="21416"/>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 6" xfId="21417"/>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 5" xfId="21418"/>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12" xfId="21419"/>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2 4" xfId="21451"/>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3 3" xfId="21420"/>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LTA 8" xfId="21421"/>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2 2" xfId="21424"/>
    <cellStyle name="Euro 3" xfId="9155"/>
    <cellStyle name="Euro 4" xfId="21423"/>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2 2" xfId="21425"/>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1 4" xfId="21426"/>
    <cellStyle name="Heading2" xfId="9307"/>
    <cellStyle name="Heading2 2" xfId="9308"/>
    <cellStyle name="Heading2 3" xfId="9309"/>
    <cellStyle name="Heading2 4" xfId="21427"/>
    <cellStyle name="Heading3" xfId="9310"/>
    <cellStyle name="Heading3 2" xfId="9311"/>
    <cellStyle name="Heading3 3" xfId="9312"/>
    <cellStyle name="Heading3 4" xfId="21428"/>
    <cellStyle name="Heading4" xfId="9313"/>
    <cellStyle name="Heading4 2" xfId="9314"/>
    <cellStyle name="Heading4 3" xfId="9315"/>
    <cellStyle name="Heading4 4" xfId="21429"/>
    <cellStyle name="Heading5" xfId="9316"/>
    <cellStyle name="Heading5 2" xfId="9317"/>
    <cellStyle name="Heading5 3" xfId="9318"/>
    <cellStyle name="Heading5 4" xfId="21430"/>
    <cellStyle name="Heading6" xfId="9319"/>
    <cellStyle name="Heading6 2" xfId="9320"/>
    <cellStyle name="Heading6 3" xfId="9321"/>
    <cellStyle name="Heading6 4" xfId="2143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2 2" xfId="21432"/>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2 2" xfId="21433"/>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13" xfId="21434"/>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3 5" xfId="2143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_Likvidoba NBG AUG" xfId="21436"/>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12" xfId="21437"/>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4 7" xfId="21438"/>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08" xfId="21439"/>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6 tvemde gareb" xfId="2144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441"/>
    <cellStyle name="Normal 3 49" xfId="21454"/>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1422"/>
    <cellStyle name="Normal 3 51" xfId="21453"/>
    <cellStyle name="Normal 3 52" xfId="21455"/>
    <cellStyle name="Normal 3 53" xfId="21413"/>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1442"/>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2 96" xfId="21452"/>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 7" xfId="21443"/>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13" xfId="21444"/>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 96" xfId="21445"/>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 99" xfId="21446"/>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ptionHeading 4" xfId="2144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 5" xfId="21448"/>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2 2" xfId="21449"/>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2 2" xfId="21450"/>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B26" sqref="B26"/>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2" t="s">
        <v>292</v>
      </c>
      <c r="C1" s="99"/>
    </row>
    <row r="2" spans="1:3" s="189" customFormat="1">
      <c r="A2" s="257">
        <v>1</v>
      </c>
      <c r="B2" s="190" t="s">
        <v>293</v>
      </c>
      <c r="C2" s="187" t="s">
        <v>912</v>
      </c>
    </row>
    <row r="3" spans="1:3" s="189" customFormat="1">
      <c r="A3" s="257">
        <v>2</v>
      </c>
      <c r="B3" s="191" t="s">
        <v>294</v>
      </c>
      <c r="C3" s="187" t="s">
        <v>936</v>
      </c>
    </row>
    <row r="4" spans="1:3" s="189" customFormat="1">
      <c r="A4" s="257">
        <v>3</v>
      </c>
      <c r="B4" s="191" t="s">
        <v>295</v>
      </c>
      <c r="C4" s="187" t="s">
        <v>913</v>
      </c>
    </row>
    <row r="5" spans="1:3" s="189" customFormat="1">
      <c r="A5" s="258">
        <v>4</v>
      </c>
      <c r="B5" s="194" t="s">
        <v>296</v>
      </c>
      <c r="C5" s="187" t="s">
        <v>914</v>
      </c>
    </row>
    <row r="6" spans="1:3" s="193" customFormat="1" ht="65.25" customHeight="1">
      <c r="A6" s="556" t="s">
        <v>798</v>
      </c>
      <c r="B6" s="557"/>
      <c r="C6" s="557"/>
    </row>
    <row r="7" spans="1:3">
      <c r="A7" s="440" t="s">
        <v>647</v>
      </c>
      <c r="B7" s="441" t="s">
        <v>297</v>
      </c>
    </row>
    <row r="8" spans="1:3">
      <c r="A8" s="442">
        <v>1</v>
      </c>
      <c r="B8" s="438" t="s">
        <v>262</v>
      </c>
    </row>
    <row r="9" spans="1:3">
      <c r="A9" s="442">
        <v>2</v>
      </c>
      <c r="B9" s="438" t="s">
        <v>298</v>
      </c>
    </row>
    <row r="10" spans="1:3">
      <c r="A10" s="442">
        <v>3</v>
      </c>
      <c r="B10" s="438" t="s">
        <v>299</v>
      </c>
    </row>
    <row r="11" spans="1:3">
      <c r="A11" s="442">
        <v>4</v>
      </c>
      <c r="B11" s="438" t="s">
        <v>300</v>
      </c>
      <c r="C11" s="188"/>
    </row>
    <row r="12" spans="1:3">
      <c r="A12" s="442">
        <v>5</v>
      </c>
      <c r="B12" s="438" t="s">
        <v>226</v>
      </c>
    </row>
    <row r="13" spans="1:3">
      <c r="A13" s="442">
        <v>6</v>
      </c>
      <c r="B13" s="443" t="s">
        <v>187</v>
      </c>
    </row>
    <row r="14" spans="1:3">
      <c r="A14" s="442">
        <v>7</v>
      </c>
      <c r="B14" s="438" t="s">
        <v>301</v>
      </c>
    </row>
    <row r="15" spans="1:3">
      <c r="A15" s="442">
        <v>8</v>
      </c>
      <c r="B15" s="438" t="s">
        <v>305</v>
      </c>
    </row>
    <row r="16" spans="1:3">
      <c r="A16" s="442">
        <v>9</v>
      </c>
      <c r="B16" s="438" t="s">
        <v>90</v>
      </c>
    </row>
    <row r="17" spans="1:2">
      <c r="A17" s="444" t="s">
        <v>857</v>
      </c>
      <c r="B17" s="438" t="s">
        <v>836</v>
      </c>
    </row>
    <row r="18" spans="1:2">
      <c r="A18" s="442">
        <v>10</v>
      </c>
      <c r="B18" s="438" t="s">
        <v>308</v>
      </c>
    </row>
    <row r="19" spans="1:2">
      <c r="A19" s="442">
        <v>11</v>
      </c>
      <c r="B19" s="443" t="s">
        <v>288</v>
      </c>
    </row>
    <row r="20" spans="1:2">
      <c r="A20" s="442">
        <v>12</v>
      </c>
      <c r="B20" s="443" t="s">
        <v>285</v>
      </c>
    </row>
    <row r="21" spans="1:2">
      <c r="A21" s="442">
        <v>13</v>
      </c>
      <c r="B21" s="445" t="s">
        <v>768</v>
      </c>
    </row>
    <row r="22" spans="1:2">
      <c r="A22" s="442">
        <v>14</v>
      </c>
      <c r="B22" s="446" t="s">
        <v>828</v>
      </c>
    </row>
    <row r="23" spans="1:2">
      <c r="A23" s="447">
        <v>15</v>
      </c>
      <c r="B23" s="443" t="s">
        <v>79</v>
      </c>
    </row>
    <row r="24" spans="1:2">
      <c r="A24" s="447">
        <v>15.1</v>
      </c>
      <c r="B24" s="438" t="s">
        <v>866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32" activePane="bottomRight" state="frozen"/>
      <selection pane="topRight" activeCell="B1" sqref="B1"/>
      <selection pane="bottomLeft" activeCell="A5" sqref="A5"/>
      <selection pane="bottomRight" activeCell="B54" sqref="B54"/>
    </sheetView>
  </sheetViews>
  <sheetFormatPr defaultRowHeight="14.4"/>
  <cols>
    <col min="1" max="1" width="9.5546875" style="5" bestFit="1" customWidth="1"/>
    <col min="2" max="2" width="112.6640625" style="2" customWidth="1"/>
    <col min="3" max="3" width="18.44140625" style="2" customWidth="1"/>
  </cols>
  <sheetData>
    <row r="1" spans="1:6">
      <c r="A1" s="18" t="s">
        <v>227</v>
      </c>
      <c r="B1" s="17" t="str">
        <f>Info!C2</f>
        <v>სს სილქ როუდ ბანკი</v>
      </c>
      <c r="D1" s="2"/>
      <c r="E1" s="2"/>
      <c r="F1" s="2"/>
    </row>
    <row r="2" spans="1:6" s="22" customFormat="1" ht="15.75" customHeight="1">
      <c r="A2" s="22" t="s">
        <v>228</v>
      </c>
      <c r="B2" s="499">
        <f>'8. LI2'!B2</f>
        <v>43555</v>
      </c>
    </row>
    <row r="3" spans="1:6" s="22" customFormat="1" ht="15.75" customHeight="1"/>
    <row r="4" spans="1:6" ht="15" thickBot="1">
      <c r="A4" s="5" t="s">
        <v>656</v>
      </c>
      <c r="B4" s="65" t="s">
        <v>90</v>
      </c>
    </row>
    <row r="5" spans="1:6">
      <c r="A5" s="145" t="s">
        <v>28</v>
      </c>
      <c r="B5" s="146"/>
      <c r="C5" s="147" t="s">
        <v>29</v>
      </c>
    </row>
    <row r="6" spans="1:6">
      <c r="A6" s="148">
        <v>1</v>
      </c>
      <c r="B6" s="89" t="s">
        <v>30</v>
      </c>
      <c r="C6" s="308">
        <f>SUM(C7:C11)</f>
        <v>55199186.649999999</v>
      </c>
    </row>
    <row r="7" spans="1:6">
      <c r="A7" s="148">
        <v>2</v>
      </c>
      <c r="B7" s="86" t="s">
        <v>31</v>
      </c>
      <c r="C7" s="309">
        <f>'2. RC'!E33</f>
        <v>61146400</v>
      </c>
    </row>
    <row r="8" spans="1:6">
      <c r="A8" s="148">
        <v>3</v>
      </c>
      <c r="B8" s="80" t="s">
        <v>32</v>
      </c>
      <c r="C8" s="309"/>
    </row>
    <row r="9" spans="1:6">
      <c r="A9" s="148">
        <v>4</v>
      </c>
      <c r="B9" s="80" t="s">
        <v>33</v>
      </c>
      <c r="C9" s="309"/>
    </row>
    <row r="10" spans="1:6">
      <c r="A10" s="148">
        <v>5</v>
      </c>
      <c r="B10" s="80" t="s">
        <v>34</v>
      </c>
      <c r="C10" s="309">
        <f>'2. RC'!E39</f>
        <v>4982432.3</v>
      </c>
    </row>
    <row r="11" spans="1:6">
      <c r="A11" s="148">
        <v>6</v>
      </c>
      <c r="B11" s="87" t="s">
        <v>35</v>
      </c>
      <c r="C11" s="309">
        <f>'2. RC'!E38</f>
        <v>-10929645.65</v>
      </c>
    </row>
    <row r="12" spans="1:6" s="4" customFormat="1">
      <c r="A12" s="148">
        <v>7</v>
      </c>
      <c r="B12" s="89" t="s">
        <v>36</v>
      </c>
      <c r="C12" s="310">
        <f>SUM(C13:C27)</f>
        <v>5033689.0999999996</v>
      </c>
    </row>
    <row r="13" spans="1:6" s="4" customFormat="1">
      <c r="A13" s="148">
        <v>8</v>
      </c>
      <c r="B13" s="88" t="s">
        <v>37</v>
      </c>
      <c r="C13" s="311">
        <f>C10</f>
        <v>4982432.3</v>
      </c>
    </row>
    <row r="14" spans="1:6" s="4" customFormat="1" ht="27.6">
      <c r="A14" s="148">
        <v>9</v>
      </c>
      <c r="B14" s="81" t="s">
        <v>38</v>
      </c>
      <c r="C14" s="311"/>
    </row>
    <row r="15" spans="1:6" s="4" customFormat="1">
      <c r="A15" s="148">
        <v>10</v>
      </c>
      <c r="B15" s="82" t="s">
        <v>39</v>
      </c>
      <c r="C15" s="311">
        <v>51256.800000000047</v>
      </c>
    </row>
    <row r="16" spans="1:6" s="4" customFormat="1">
      <c r="A16" s="148">
        <v>11</v>
      </c>
      <c r="B16" s="83" t="s">
        <v>40</v>
      </c>
      <c r="C16" s="311"/>
    </row>
    <row r="17" spans="1:3" s="4" customFormat="1">
      <c r="A17" s="148">
        <v>12</v>
      </c>
      <c r="B17" s="82" t="s">
        <v>41</v>
      </c>
      <c r="C17" s="311"/>
    </row>
    <row r="18" spans="1:3" s="4" customFormat="1">
      <c r="A18" s="148">
        <v>13</v>
      </c>
      <c r="B18" s="82" t="s">
        <v>42</v>
      </c>
      <c r="C18" s="311"/>
    </row>
    <row r="19" spans="1:3" s="4" customFormat="1">
      <c r="A19" s="148">
        <v>14</v>
      </c>
      <c r="B19" s="82" t="s">
        <v>43</v>
      </c>
      <c r="C19" s="311"/>
    </row>
    <row r="20" spans="1:3" s="4" customFormat="1" ht="27.6">
      <c r="A20" s="148">
        <v>15</v>
      </c>
      <c r="B20" s="82" t="s">
        <v>44</v>
      </c>
      <c r="C20" s="311"/>
    </row>
    <row r="21" spans="1:3" s="4" customFormat="1" ht="27.6">
      <c r="A21" s="148">
        <v>16</v>
      </c>
      <c r="B21" s="81" t="s">
        <v>45</v>
      </c>
      <c r="C21" s="311"/>
    </row>
    <row r="22" spans="1:3" s="4" customFormat="1">
      <c r="A22" s="148">
        <v>17</v>
      </c>
      <c r="B22" s="149" t="s">
        <v>46</v>
      </c>
      <c r="C22" s="311"/>
    </row>
    <row r="23" spans="1:3" s="4" customFormat="1" ht="27.6">
      <c r="A23" s="148">
        <v>18</v>
      </c>
      <c r="B23" s="81" t="s">
        <v>47</v>
      </c>
      <c r="C23" s="311"/>
    </row>
    <row r="24" spans="1:3" s="4" customFormat="1" ht="27.6">
      <c r="A24" s="148">
        <v>19</v>
      </c>
      <c r="B24" s="81" t="s">
        <v>48</v>
      </c>
      <c r="C24" s="311"/>
    </row>
    <row r="25" spans="1:3" s="4" customFormat="1" ht="27.6">
      <c r="A25" s="148">
        <v>20</v>
      </c>
      <c r="B25" s="84" t="s">
        <v>49</v>
      </c>
      <c r="C25" s="311"/>
    </row>
    <row r="26" spans="1:3" s="4" customFormat="1" ht="27.6">
      <c r="A26" s="148">
        <v>21</v>
      </c>
      <c r="B26" s="84" t="s">
        <v>50</v>
      </c>
      <c r="C26" s="311"/>
    </row>
    <row r="27" spans="1:3" s="4" customFormat="1" ht="27.6">
      <c r="A27" s="148">
        <v>22</v>
      </c>
      <c r="B27" s="84" t="s">
        <v>51</v>
      </c>
      <c r="C27" s="311"/>
    </row>
    <row r="28" spans="1:3" s="4" customFormat="1">
      <c r="A28" s="148">
        <v>23</v>
      </c>
      <c r="B28" s="90" t="s">
        <v>25</v>
      </c>
      <c r="C28" s="310">
        <f>C6-C12</f>
        <v>50165497.549999997</v>
      </c>
    </row>
    <row r="29" spans="1:3" s="4" customFormat="1">
      <c r="A29" s="150"/>
      <c r="B29" s="85"/>
      <c r="C29" s="311"/>
    </row>
    <row r="30" spans="1:3" s="4" customFormat="1">
      <c r="A30" s="150">
        <v>24</v>
      </c>
      <c r="B30" s="90" t="s">
        <v>52</v>
      </c>
      <c r="C30" s="310">
        <f>C31+C34</f>
        <v>0</v>
      </c>
    </row>
    <row r="31" spans="1:3" s="4" customFormat="1">
      <c r="A31" s="150">
        <v>25</v>
      </c>
      <c r="B31" s="80" t="s">
        <v>53</v>
      </c>
      <c r="C31" s="312">
        <f>C32+C33</f>
        <v>0</v>
      </c>
    </row>
    <row r="32" spans="1:3" s="4" customFormat="1">
      <c r="A32" s="150">
        <v>26</v>
      </c>
      <c r="B32" s="185" t="s">
        <v>54</v>
      </c>
      <c r="C32" s="311"/>
    </row>
    <row r="33" spans="1:3" s="4" customFormat="1">
      <c r="A33" s="150">
        <v>27</v>
      </c>
      <c r="B33" s="185" t="s">
        <v>55</v>
      </c>
      <c r="C33" s="311"/>
    </row>
    <row r="34" spans="1:3" s="4" customFormat="1">
      <c r="A34" s="150">
        <v>28</v>
      </c>
      <c r="B34" s="80" t="s">
        <v>56</v>
      </c>
      <c r="C34" s="311"/>
    </row>
    <row r="35" spans="1:3" s="4" customFormat="1">
      <c r="A35" s="150">
        <v>29</v>
      </c>
      <c r="B35" s="90" t="s">
        <v>57</v>
      </c>
      <c r="C35" s="310">
        <f>SUM(C36:C40)</f>
        <v>0</v>
      </c>
    </row>
    <row r="36" spans="1:3" s="4" customFormat="1">
      <c r="A36" s="150">
        <v>30</v>
      </c>
      <c r="B36" s="81" t="s">
        <v>58</v>
      </c>
      <c r="C36" s="311"/>
    </row>
    <row r="37" spans="1:3" s="4" customFormat="1">
      <c r="A37" s="150">
        <v>31</v>
      </c>
      <c r="B37" s="82" t="s">
        <v>59</v>
      </c>
      <c r="C37" s="311"/>
    </row>
    <row r="38" spans="1:3" s="4" customFormat="1" ht="27.6">
      <c r="A38" s="150">
        <v>32</v>
      </c>
      <c r="B38" s="81" t="s">
        <v>60</v>
      </c>
      <c r="C38" s="311"/>
    </row>
    <row r="39" spans="1:3" s="4" customFormat="1" ht="27.6">
      <c r="A39" s="150">
        <v>33</v>
      </c>
      <c r="B39" s="81" t="s">
        <v>48</v>
      </c>
      <c r="C39" s="311"/>
    </row>
    <row r="40" spans="1:3" s="4" customFormat="1" ht="27.6">
      <c r="A40" s="150">
        <v>34</v>
      </c>
      <c r="B40" s="84" t="s">
        <v>61</v>
      </c>
      <c r="C40" s="311"/>
    </row>
    <row r="41" spans="1:3" s="4" customFormat="1">
      <c r="A41" s="150">
        <v>35</v>
      </c>
      <c r="B41" s="90" t="s">
        <v>26</v>
      </c>
      <c r="C41" s="310">
        <f>C30-C35</f>
        <v>0</v>
      </c>
    </row>
    <row r="42" spans="1:3" s="4" customFormat="1">
      <c r="A42" s="150"/>
      <c r="B42" s="85"/>
      <c r="C42" s="311"/>
    </row>
    <row r="43" spans="1:3" s="4" customFormat="1">
      <c r="A43" s="150">
        <v>36</v>
      </c>
      <c r="B43" s="91" t="s">
        <v>62</v>
      </c>
      <c r="C43" s="310">
        <f>SUM(C44:C46)</f>
        <v>294434.97000000003</v>
      </c>
    </row>
    <row r="44" spans="1:3" s="4" customFormat="1">
      <c r="A44" s="150">
        <v>37</v>
      </c>
      <c r="B44" s="80" t="s">
        <v>63</v>
      </c>
      <c r="C44" s="311"/>
    </row>
    <row r="45" spans="1:3" s="4" customFormat="1">
      <c r="A45" s="150">
        <v>38</v>
      </c>
      <c r="B45" s="80" t="s">
        <v>64</v>
      </c>
      <c r="C45" s="311"/>
    </row>
    <row r="46" spans="1:3" s="4" customFormat="1">
      <c r="A46" s="150">
        <v>39</v>
      </c>
      <c r="B46" s="80" t="s">
        <v>65</v>
      </c>
      <c r="C46" s="311">
        <v>294434.97000000003</v>
      </c>
    </row>
    <row r="47" spans="1:3" s="4" customFormat="1">
      <c r="A47" s="150">
        <v>40</v>
      </c>
      <c r="B47" s="91" t="s">
        <v>66</v>
      </c>
      <c r="C47" s="310">
        <f>SUM(C48:C51)</f>
        <v>0</v>
      </c>
    </row>
    <row r="48" spans="1:3" s="4" customFormat="1">
      <c r="A48" s="150">
        <v>41</v>
      </c>
      <c r="B48" s="81" t="s">
        <v>67</v>
      </c>
      <c r="C48" s="311"/>
    </row>
    <row r="49" spans="1:3" s="4" customFormat="1">
      <c r="A49" s="150">
        <v>42</v>
      </c>
      <c r="B49" s="82" t="s">
        <v>68</v>
      </c>
      <c r="C49" s="311"/>
    </row>
    <row r="50" spans="1:3" s="4" customFormat="1" ht="27.6">
      <c r="A50" s="150">
        <v>43</v>
      </c>
      <c r="B50" s="81" t="s">
        <v>69</v>
      </c>
      <c r="C50" s="311"/>
    </row>
    <row r="51" spans="1:3" s="4" customFormat="1" ht="27.6">
      <c r="A51" s="150">
        <v>44</v>
      </c>
      <c r="B51" s="81" t="s">
        <v>48</v>
      </c>
      <c r="C51" s="311"/>
    </row>
    <row r="52" spans="1:3" s="4" customFormat="1" ht="15" thickBot="1">
      <c r="A52" s="151">
        <v>45</v>
      </c>
      <c r="B52" s="152" t="s">
        <v>27</v>
      </c>
      <c r="C52" s="313">
        <f>C43-C47</f>
        <v>294434.97000000003</v>
      </c>
    </row>
    <row r="54" spans="1:3">
      <c r="C54" s="545"/>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B1" workbookViewId="0">
      <selection activeCell="D27" sqref="D27"/>
    </sheetView>
  </sheetViews>
  <sheetFormatPr defaultColWidth="9.109375" defaultRowHeight="13.8"/>
  <cols>
    <col min="1" max="1" width="10.88671875" style="380" bestFit="1" customWidth="1"/>
    <col min="2" max="2" width="59" style="380" customWidth="1"/>
    <col min="3" max="3" width="16.6640625" style="380" bestFit="1" customWidth="1"/>
    <col min="4" max="4" width="22.109375" style="380" customWidth="1"/>
    <col min="5" max="16384" width="9.109375" style="380"/>
  </cols>
  <sheetData>
    <row r="1" spans="1:4">
      <c r="A1" s="18" t="s">
        <v>227</v>
      </c>
      <c r="B1" s="17" t="str">
        <f>Info!C2</f>
        <v>სს სილქ როუდ ბანკი</v>
      </c>
    </row>
    <row r="2" spans="1:4" s="22" customFormat="1" ht="15.75" customHeight="1">
      <c r="A2" s="22" t="s">
        <v>228</v>
      </c>
      <c r="B2" s="499">
        <f>'9. Capital'!B2</f>
        <v>43555</v>
      </c>
    </row>
    <row r="3" spans="1:4" s="22" customFormat="1" ht="15.75" customHeight="1"/>
    <row r="4" spans="1:4" ht="14.4" thickBot="1">
      <c r="A4" s="381" t="s">
        <v>835</v>
      </c>
      <c r="B4" s="422" t="s">
        <v>836</v>
      </c>
    </row>
    <row r="5" spans="1:4" s="423" customFormat="1">
      <c r="A5" s="580" t="s">
        <v>837</v>
      </c>
      <c r="B5" s="581"/>
      <c r="C5" s="412" t="s">
        <v>838</v>
      </c>
      <c r="D5" s="413" t="s">
        <v>839</v>
      </c>
    </row>
    <row r="6" spans="1:4" s="424" customFormat="1">
      <c r="A6" s="414">
        <v>1</v>
      </c>
      <c r="B6" s="415" t="s">
        <v>840</v>
      </c>
      <c r="C6" s="415"/>
      <c r="D6" s="416"/>
    </row>
    <row r="7" spans="1:4" s="424" customFormat="1">
      <c r="A7" s="417" t="s">
        <v>841</v>
      </c>
      <c r="B7" s="418" t="s">
        <v>842</v>
      </c>
      <c r="C7" s="478">
        <v>4.4999999999999998E-2</v>
      </c>
      <c r="D7" s="512">
        <v>2523561.3382028388</v>
      </c>
    </row>
    <row r="8" spans="1:4" s="424" customFormat="1">
      <c r="A8" s="417" t="s">
        <v>843</v>
      </c>
      <c r="B8" s="418" t="s">
        <v>844</v>
      </c>
      <c r="C8" s="479">
        <v>0.06</v>
      </c>
      <c r="D8" s="512">
        <v>3364748.4509371184</v>
      </c>
    </row>
    <row r="9" spans="1:4" s="424" customFormat="1">
      <c r="A9" s="417" t="s">
        <v>845</v>
      </c>
      <c r="B9" s="418" t="s">
        <v>846</v>
      </c>
      <c r="C9" s="479">
        <v>0.08</v>
      </c>
      <c r="D9" s="512">
        <v>4486331.2679161578</v>
      </c>
    </row>
    <row r="10" spans="1:4" s="424" customFormat="1">
      <c r="A10" s="414" t="s">
        <v>847</v>
      </c>
      <c r="B10" s="415" t="s">
        <v>848</v>
      </c>
      <c r="C10" s="480"/>
      <c r="D10" s="476"/>
    </row>
    <row r="11" spans="1:4" s="425" customFormat="1">
      <c r="A11" s="419" t="s">
        <v>849</v>
      </c>
      <c r="B11" s="420" t="s">
        <v>850</v>
      </c>
      <c r="C11" s="481">
        <v>2.5000000000000001E-2</v>
      </c>
      <c r="D11" s="514">
        <v>1401978.5212237993</v>
      </c>
    </row>
    <row r="12" spans="1:4" s="425" customFormat="1">
      <c r="A12" s="419" t="s">
        <v>851</v>
      </c>
      <c r="B12" s="420" t="s">
        <v>852</v>
      </c>
      <c r="C12" s="481">
        <v>0</v>
      </c>
      <c r="D12" s="514">
        <f>C12*'5. RWA'!$C$13</f>
        <v>0</v>
      </c>
    </row>
    <row r="13" spans="1:4" s="425" customFormat="1">
      <c r="A13" s="419" t="s">
        <v>853</v>
      </c>
      <c r="B13" s="420" t="s">
        <v>854</v>
      </c>
      <c r="C13" s="481">
        <v>0</v>
      </c>
      <c r="D13" s="514">
        <f>C13*'5. RWA'!$C$13</f>
        <v>0</v>
      </c>
    </row>
    <row r="14" spans="1:4" s="424" customFormat="1">
      <c r="A14" s="414" t="s">
        <v>855</v>
      </c>
      <c r="B14" s="415" t="s">
        <v>910</v>
      </c>
      <c r="C14" s="482"/>
      <c r="D14" s="476"/>
    </row>
    <row r="15" spans="1:4" s="424" customFormat="1">
      <c r="A15" s="439" t="s">
        <v>858</v>
      </c>
      <c r="B15" s="420" t="s">
        <v>911</v>
      </c>
      <c r="C15" s="481">
        <v>3.2960681869586159E-2</v>
      </c>
      <c r="D15" s="514">
        <f>C15*'5. RWA'!$C$13</f>
        <v>1848406.7210420198</v>
      </c>
    </row>
    <row r="16" spans="1:4" s="424" customFormat="1">
      <c r="A16" s="439" t="s">
        <v>859</v>
      </c>
      <c r="B16" s="420" t="s">
        <v>861</v>
      </c>
      <c r="C16" s="481">
        <v>4.3970009261666054E-2</v>
      </c>
      <c r="D16" s="514">
        <f>C16*'5. RWA'!$C$13</f>
        <v>2465800.3425146933</v>
      </c>
    </row>
    <row r="17" spans="1:4" s="424" customFormat="1">
      <c r="A17" s="439" t="s">
        <v>860</v>
      </c>
      <c r="B17" s="420" t="s">
        <v>908</v>
      </c>
      <c r="C17" s="481">
        <v>0.20134246197861427</v>
      </c>
      <c r="D17" s="514">
        <f>C17*'5. RWA'!$C$13</f>
        <v>11291112.284173466</v>
      </c>
    </row>
    <row r="18" spans="1:4" s="423" customFormat="1">
      <c r="A18" s="582" t="s">
        <v>909</v>
      </c>
      <c r="B18" s="583"/>
      <c r="C18" s="483" t="s">
        <v>838</v>
      </c>
      <c r="D18" s="477" t="s">
        <v>839</v>
      </c>
    </row>
    <row r="19" spans="1:4" s="424" customFormat="1">
      <c r="A19" s="421">
        <v>4</v>
      </c>
      <c r="B19" s="420" t="s">
        <v>25</v>
      </c>
      <c r="C19" s="481">
        <f>C7+C11+C12+C13+C15</f>
        <v>0.10296068186958617</v>
      </c>
      <c r="D19" s="512">
        <f>C19*'5. RWA'!$C$13</f>
        <v>5773946.5804686584</v>
      </c>
    </row>
    <row r="20" spans="1:4" s="424" customFormat="1">
      <c r="A20" s="421">
        <v>5</v>
      </c>
      <c r="B20" s="420" t="s">
        <v>126</v>
      </c>
      <c r="C20" s="481">
        <f>C8+C11+C12+C13+C16</f>
        <v>0.12897000926166605</v>
      </c>
      <c r="D20" s="512">
        <f>C20*'5. RWA'!$C$13</f>
        <v>7232527.3146756105</v>
      </c>
    </row>
    <row r="21" spans="1:4" s="424" customFormat="1" ht="14.4" thickBot="1">
      <c r="A21" s="426" t="s">
        <v>856</v>
      </c>
      <c r="B21" s="427" t="s">
        <v>90</v>
      </c>
      <c r="C21" s="484">
        <f>C9+C11+C12+C13+C17</f>
        <v>0.30634246197861426</v>
      </c>
      <c r="D21" s="513">
        <f>C21*'5. RWA'!$C$13</f>
        <v>17179422.073313423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85" zoomScaleNormal="85" workbookViewId="0">
      <pane xSplit="1" ySplit="5" topLeftCell="B6" activePane="bottomRight" state="frozen"/>
      <selection pane="topRight" activeCell="B1" sqref="B1"/>
      <selection pane="bottomLeft" activeCell="A5" sqref="A5"/>
      <selection pane="bottomRight" activeCell="B47" sqref="B47"/>
    </sheetView>
  </sheetViews>
  <sheetFormatPr defaultRowHeight="14.4"/>
  <cols>
    <col min="1" max="1" width="10.6640625" style="76" customWidth="1"/>
    <col min="2" max="2" width="79" style="76" customWidth="1"/>
    <col min="3" max="3" width="42.44140625" style="76" customWidth="1"/>
    <col min="4" max="4" width="32.33203125" style="76" customWidth="1"/>
    <col min="5" max="5" width="9.44140625" customWidth="1"/>
  </cols>
  <sheetData>
    <row r="1" spans="1:6">
      <c r="A1" s="18" t="s">
        <v>227</v>
      </c>
      <c r="B1" s="497" t="s">
        <v>912</v>
      </c>
      <c r="E1" s="380"/>
      <c r="F1" s="380"/>
    </row>
    <row r="2" spans="1:6" s="22" customFormat="1" ht="15.75" customHeight="1">
      <c r="A2" s="22" t="s">
        <v>228</v>
      </c>
      <c r="B2" s="494">
        <f>'9. Capital'!B2</f>
        <v>43555</v>
      </c>
    </row>
    <row r="3" spans="1:6" s="22" customFormat="1" ht="15.75" customHeight="1">
      <c r="A3" s="27"/>
    </row>
    <row r="4" spans="1:6" s="22" customFormat="1" ht="15.75" customHeight="1" thickBot="1">
      <c r="A4" s="22" t="s">
        <v>657</v>
      </c>
      <c r="B4" s="208" t="s">
        <v>308</v>
      </c>
      <c r="D4" s="210" t="s">
        <v>131</v>
      </c>
    </row>
    <row r="5" spans="1:6" ht="60" customHeight="1">
      <c r="A5" s="161" t="s">
        <v>28</v>
      </c>
      <c r="B5" s="162" t="s">
        <v>270</v>
      </c>
      <c r="C5" s="486" t="s">
        <v>275</v>
      </c>
      <c r="D5" s="209" t="s">
        <v>309</v>
      </c>
    </row>
    <row r="6" spans="1:6">
      <c r="A6" s="515">
        <v>1</v>
      </c>
      <c r="B6" s="516" t="s">
        <v>192</v>
      </c>
      <c r="C6" s="517">
        <f>'2. RC'!E7</f>
        <v>11326345.68</v>
      </c>
      <c r="D6" s="518"/>
      <c r="E6" s="8"/>
    </row>
    <row r="7" spans="1:6">
      <c r="A7" s="515">
        <v>2</v>
      </c>
      <c r="B7" s="92" t="s">
        <v>193</v>
      </c>
      <c r="C7" s="314">
        <f>'2. RC'!E8</f>
        <v>6244753.8500000006</v>
      </c>
      <c r="D7" s="153"/>
      <c r="E7" s="8"/>
    </row>
    <row r="8" spans="1:6">
      <c r="A8" s="515">
        <v>3</v>
      </c>
      <c r="B8" s="92" t="s">
        <v>194</v>
      </c>
      <c r="C8" s="314">
        <f>'2. RC'!E9</f>
        <v>11144512.92</v>
      </c>
      <c r="D8" s="153"/>
      <c r="E8" s="8"/>
    </row>
    <row r="9" spans="1:6">
      <c r="A9" s="515">
        <v>4</v>
      </c>
      <c r="B9" s="92" t="s">
        <v>223</v>
      </c>
      <c r="C9" s="314">
        <v>0</v>
      </c>
      <c r="D9" s="153"/>
      <c r="E9" s="8"/>
    </row>
    <row r="10" spans="1:6">
      <c r="A10" s="515">
        <v>5</v>
      </c>
      <c r="B10" s="92" t="s">
        <v>195</v>
      </c>
      <c r="C10" s="314">
        <f>'2. RC'!E11</f>
        <v>16379869.140000001</v>
      </c>
      <c r="D10" s="153"/>
      <c r="E10" s="8"/>
    </row>
    <row r="11" spans="1:6">
      <c r="A11" s="515">
        <v>6.1</v>
      </c>
      <c r="B11" s="92" t="s">
        <v>196</v>
      </c>
      <c r="C11" s="315">
        <f>'2. RC'!E12</f>
        <v>21502780.770000003</v>
      </c>
      <c r="D11" s="154"/>
      <c r="E11" s="9"/>
    </row>
    <row r="12" spans="1:6">
      <c r="A12" s="515">
        <v>6.2</v>
      </c>
      <c r="B12" s="93" t="s">
        <v>197</v>
      </c>
      <c r="C12" s="315">
        <f>'2. RC'!E13</f>
        <v>-2614276.13</v>
      </c>
      <c r="D12" s="154"/>
      <c r="E12" s="9"/>
    </row>
    <row r="13" spans="1:6">
      <c r="A13" s="515" t="s">
        <v>795</v>
      </c>
      <c r="B13" s="94" t="s">
        <v>796</v>
      </c>
      <c r="C13" s="315">
        <v>-292492.13</v>
      </c>
      <c r="D13" s="264" t="s">
        <v>931</v>
      </c>
      <c r="E13" s="9"/>
    </row>
    <row r="14" spans="1:6">
      <c r="A14" s="515">
        <v>6</v>
      </c>
      <c r="B14" s="92" t="s">
        <v>198</v>
      </c>
      <c r="C14" s="320">
        <f>C11+C12</f>
        <v>18888504.640000004</v>
      </c>
      <c r="D14" s="320"/>
      <c r="E14" s="8"/>
    </row>
    <row r="15" spans="1:6">
      <c r="A15" s="515">
        <v>7</v>
      </c>
      <c r="B15" s="92" t="s">
        <v>199</v>
      </c>
      <c r="C15" s="314">
        <f>'2. RC'!E15</f>
        <v>470405.55</v>
      </c>
      <c r="D15" s="153"/>
      <c r="E15" s="8"/>
    </row>
    <row r="16" spans="1:6">
      <c r="A16" s="515">
        <v>8</v>
      </c>
      <c r="B16" s="92" t="s">
        <v>200</v>
      </c>
      <c r="C16" s="314">
        <f>'2. RC'!E16</f>
        <v>716490.9</v>
      </c>
      <c r="D16" s="153"/>
      <c r="E16" s="8"/>
    </row>
    <row r="17" spans="1:5">
      <c r="A17" s="515">
        <v>9</v>
      </c>
      <c r="B17" s="92" t="s">
        <v>201</v>
      </c>
      <c r="C17" s="314">
        <v>20000</v>
      </c>
      <c r="D17" s="153"/>
      <c r="E17" s="8"/>
    </row>
    <row r="18" spans="1:5">
      <c r="A18" s="515">
        <v>9.1</v>
      </c>
      <c r="B18" s="94" t="s">
        <v>284</v>
      </c>
      <c r="C18" s="315"/>
      <c r="D18" s="153"/>
      <c r="E18" s="8"/>
    </row>
    <row r="19" spans="1:5">
      <c r="A19" s="515">
        <v>9.1999999999999993</v>
      </c>
      <c r="B19" s="94" t="s">
        <v>274</v>
      </c>
      <c r="C19" s="315"/>
      <c r="D19" s="153"/>
      <c r="E19" s="8"/>
    </row>
    <row r="20" spans="1:5" ht="27.6" customHeight="1">
      <c r="A20" s="515">
        <v>9.3000000000000007</v>
      </c>
      <c r="B20" s="94" t="s">
        <v>273</v>
      </c>
      <c r="C20" s="315"/>
      <c r="D20" s="153"/>
      <c r="E20" s="8"/>
    </row>
    <row r="21" spans="1:5">
      <c r="A21" s="515">
        <v>10</v>
      </c>
      <c r="B21" s="92" t="s">
        <v>202</v>
      </c>
      <c r="C21" s="314">
        <f>'2. RC'!E18</f>
        <v>14513397.699999999</v>
      </c>
      <c r="D21" s="153"/>
      <c r="E21" s="8"/>
    </row>
    <row r="22" spans="1:5">
      <c r="A22" s="515">
        <v>10.1</v>
      </c>
      <c r="B22" s="94" t="s">
        <v>272</v>
      </c>
      <c r="C22" s="542">
        <f>'9. Capital'!C15</f>
        <v>51256.800000000047</v>
      </c>
      <c r="D22" s="264" t="s">
        <v>698</v>
      </c>
      <c r="E22" s="8"/>
    </row>
    <row r="23" spans="1:5">
      <c r="A23" s="515">
        <v>11</v>
      </c>
      <c r="B23" s="92" t="s">
        <v>203</v>
      </c>
      <c r="C23" s="314">
        <f>'2. RC'!E19</f>
        <v>1573073.98</v>
      </c>
      <c r="D23" s="153"/>
      <c r="E23" s="8"/>
    </row>
    <row r="24" spans="1:5">
      <c r="A24" s="515">
        <v>11.1</v>
      </c>
      <c r="B24" s="519" t="s">
        <v>932</v>
      </c>
      <c r="C24" s="314">
        <v>-1942.8400000000001</v>
      </c>
      <c r="D24" s="264" t="s">
        <v>931</v>
      </c>
      <c r="E24" s="7"/>
    </row>
    <row r="25" spans="1:5">
      <c r="A25" s="515">
        <v>12</v>
      </c>
      <c r="B25" s="97" t="s">
        <v>204</v>
      </c>
      <c r="C25" s="317">
        <f>SUM(C6:C10,C14:C17,C21,C23)</f>
        <v>81277354.359999999</v>
      </c>
      <c r="D25" s="156"/>
      <c r="E25" s="8"/>
    </row>
    <row r="26" spans="1:5">
      <c r="A26" s="515">
        <v>13</v>
      </c>
      <c r="B26" s="92" t="s">
        <v>205</v>
      </c>
      <c r="C26" s="318">
        <v>0</v>
      </c>
      <c r="D26" s="157"/>
      <c r="E26" s="8"/>
    </row>
    <row r="27" spans="1:5">
      <c r="A27" s="515">
        <v>14</v>
      </c>
      <c r="B27" s="92" t="s">
        <v>206</v>
      </c>
      <c r="C27" s="318">
        <f>'2. RC'!E23</f>
        <v>22493830.07</v>
      </c>
      <c r="D27" s="153"/>
      <c r="E27" s="8"/>
    </row>
    <row r="28" spans="1:5">
      <c r="A28" s="515">
        <v>15</v>
      </c>
      <c r="B28" s="92" t="s">
        <v>207</v>
      </c>
      <c r="C28" s="318">
        <f>'2. RC'!E24</f>
        <v>1040335.32</v>
      </c>
      <c r="D28" s="153"/>
      <c r="E28" s="8"/>
    </row>
    <row r="29" spans="1:5">
      <c r="A29" s="515">
        <v>16</v>
      </c>
      <c r="B29" s="92" t="s">
        <v>208</v>
      </c>
      <c r="C29" s="318">
        <f>'2. RC'!E25</f>
        <v>1344662.6</v>
      </c>
      <c r="D29" s="153"/>
      <c r="E29" s="8"/>
    </row>
    <row r="30" spans="1:5">
      <c r="A30" s="515">
        <v>17</v>
      </c>
      <c r="B30" s="92" t="s">
        <v>209</v>
      </c>
      <c r="C30" s="318">
        <v>0</v>
      </c>
      <c r="D30" s="153"/>
      <c r="E30" s="8"/>
    </row>
    <row r="31" spans="1:5">
      <c r="A31" s="515">
        <v>18</v>
      </c>
      <c r="B31" s="92" t="s">
        <v>210</v>
      </c>
      <c r="C31" s="318">
        <v>0</v>
      </c>
      <c r="D31" s="153"/>
      <c r="E31" s="8"/>
    </row>
    <row r="32" spans="1:5">
      <c r="A32" s="515">
        <v>19</v>
      </c>
      <c r="B32" s="92" t="s">
        <v>211</v>
      </c>
      <c r="C32" s="318">
        <f>'2. RC'!E28</f>
        <v>33042.57</v>
      </c>
      <c r="D32" s="153"/>
      <c r="E32" s="8"/>
    </row>
    <row r="33" spans="1:5">
      <c r="A33" s="515">
        <v>20</v>
      </c>
      <c r="B33" s="92" t="s">
        <v>133</v>
      </c>
      <c r="C33" s="318">
        <f>'2. RC'!E29</f>
        <v>1166297.2400000002</v>
      </c>
      <c r="D33" s="153"/>
      <c r="E33" s="8"/>
    </row>
    <row r="34" spans="1:5">
      <c r="A34" s="515">
        <v>20.100000000000001</v>
      </c>
      <c r="B34" s="96" t="s">
        <v>794</v>
      </c>
      <c r="C34" s="316">
        <v>-538</v>
      </c>
      <c r="D34" s="155"/>
      <c r="E34" s="8"/>
    </row>
    <row r="35" spans="1:5">
      <c r="A35" s="515">
        <v>21</v>
      </c>
      <c r="B35" s="95" t="s">
        <v>212</v>
      </c>
      <c r="C35" s="316">
        <f>'2. RC'!E30</f>
        <v>0</v>
      </c>
      <c r="D35" s="155"/>
      <c r="E35" s="8"/>
    </row>
    <row r="36" spans="1:5">
      <c r="A36" s="515">
        <v>22</v>
      </c>
      <c r="B36" s="97" t="s">
        <v>213</v>
      </c>
      <c r="C36" s="317">
        <f>SUM(C26:C33,C35)</f>
        <v>26078167.800000004</v>
      </c>
      <c r="D36" s="156"/>
      <c r="E36" s="8"/>
    </row>
    <row r="37" spans="1:5">
      <c r="A37" s="515">
        <v>23</v>
      </c>
      <c r="B37" s="95" t="s">
        <v>214</v>
      </c>
      <c r="C37" s="314">
        <f>'2. RC'!C33</f>
        <v>61146400</v>
      </c>
      <c r="D37" s="264" t="s">
        <v>933</v>
      </c>
      <c r="E37" s="8"/>
    </row>
    <row r="38" spans="1:5">
      <c r="A38" s="515">
        <v>24</v>
      </c>
      <c r="B38" s="95" t="s">
        <v>215</v>
      </c>
      <c r="C38" s="314"/>
      <c r="D38" s="153"/>
      <c r="E38" s="8"/>
    </row>
    <row r="39" spans="1:5">
      <c r="A39" s="515">
        <v>25</v>
      </c>
      <c r="B39" s="95" t="s">
        <v>271</v>
      </c>
      <c r="C39" s="314"/>
      <c r="D39" s="153"/>
      <c r="E39" s="8"/>
    </row>
    <row r="40" spans="1:5">
      <c r="A40" s="515">
        <v>26</v>
      </c>
      <c r="B40" s="95" t="s">
        <v>217</v>
      </c>
      <c r="C40" s="314"/>
      <c r="D40" s="153"/>
      <c r="E40" s="8"/>
    </row>
    <row r="41" spans="1:5">
      <c r="A41" s="515">
        <v>27</v>
      </c>
      <c r="B41" s="95" t="s">
        <v>218</v>
      </c>
      <c r="C41" s="314"/>
      <c r="D41" s="153"/>
      <c r="E41" s="8"/>
    </row>
    <row r="42" spans="1:5">
      <c r="A42" s="515">
        <v>28</v>
      </c>
      <c r="B42" s="520" t="s">
        <v>219</v>
      </c>
      <c r="C42" s="314">
        <v>-10929645.65</v>
      </c>
      <c r="D42" s="264" t="s">
        <v>934</v>
      </c>
      <c r="E42" s="8"/>
    </row>
    <row r="43" spans="1:5">
      <c r="A43" s="515">
        <v>29</v>
      </c>
      <c r="B43" s="520" t="s">
        <v>37</v>
      </c>
      <c r="C43" s="314">
        <v>4982432.3</v>
      </c>
      <c r="D43" s="264" t="s">
        <v>935</v>
      </c>
      <c r="E43" s="7"/>
    </row>
    <row r="44" spans="1:5" ht="15" thickBot="1">
      <c r="A44" s="158">
        <v>30</v>
      </c>
      <c r="B44" s="159" t="s">
        <v>220</v>
      </c>
      <c r="C44" s="319">
        <f>SUM(C37:C43)</f>
        <v>55199186.649999999</v>
      </c>
      <c r="D44" s="160"/>
    </row>
    <row r="45" spans="1:5">
      <c r="C45" s="336"/>
    </row>
    <row r="46" spans="1:5">
      <c r="C46" s="33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workbookViewId="0">
      <pane xSplit="2" ySplit="7" topLeftCell="O17" activePane="bottomRight" state="frozen"/>
      <selection pane="topRight" activeCell="C1" sqref="C1"/>
      <selection pane="bottomLeft" activeCell="A8" sqref="A8"/>
      <selection pane="bottomRight" activeCell="B24" sqref="B24"/>
    </sheetView>
  </sheetViews>
  <sheetFormatPr defaultColWidth="9.109375" defaultRowHeight="13.8"/>
  <cols>
    <col min="1" max="1" width="8.33203125" style="2" customWidth="1"/>
    <col min="2" max="2" width="63.33203125" style="2" customWidth="1"/>
    <col min="3" max="3" width="13.77734375" style="2" bestFit="1" customWidth="1"/>
    <col min="4" max="4" width="13.44140625" style="2" bestFit="1" customWidth="1"/>
    <col min="5" max="5" width="12.6640625" style="2" bestFit="1" customWidth="1"/>
    <col min="6" max="6" width="13.44140625" style="2" bestFit="1" customWidth="1"/>
    <col min="7" max="7" width="12.5546875" style="2" customWidth="1"/>
    <col min="8" max="8" width="13.44140625" style="2" bestFit="1" customWidth="1"/>
    <col min="9" max="9" width="9.5546875" style="2" bestFit="1" customWidth="1"/>
    <col min="10" max="10" width="13.44140625" style="2" bestFit="1" customWidth="1"/>
    <col min="11" max="11" width="9.5546875" style="2" bestFit="1" customWidth="1"/>
    <col min="12" max="12" width="13.44140625" style="2" bestFit="1" customWidth="1"/>
    <col min="13" max="13" width="13.77734375" style="2" bestFit="1" customWidth="1"/>
    <col min="14" max="14" width="13.44140625" style="2" bestFit="1" customWidth="1"/>
    <col min="15" max="15" width="12.6640625" style="2" bestFit="1" customWidth="1"/>
    <col min="16" max="16" width="13.44140625" style="2" bestFit="1" customWidth="1"/>
    <col min="17" max="17" width="9.5546875" style="2" bestFit="1" customWidth="1"/>
    <col min="18" max="18" width="13.44140625" style="2" bestFit="1" customWidth="1"/>
    <col min="19" max="19" width="31.6640625" style="2" bestFit="1" customWidth="1"/>
    <col min="20" max="16384" width="9.109375" style="13"/>
  </cols>
  <sheetData>
    <row r="1" spans="1:19">
      <c r="A1" s="2" t="s">
        <v>227</v>
      </c>
      <c r="B1" s="380" t="str">
        <f>Info!C2</f>
        <v>სს სილქ როუდ ბანკი</v>
      </c>
    </row>
    <row r="2" spans="1:19">
      <c r="A2" s="2" t="s">
        <v>228</v>
      </c>
      <c r="B2" s="496">
        <f>'10. CC2'!B2</f>
        <v>43555</v>
      </c>
    </row>
    <row r="4" spans="1:19" ht="42" thickBot="1">
      <c r="A4" s="75" t="s">
        <v>658</v>
      </c>
      <c r="B4" s="345" t="s">
        <v>765</v>
      </c>
    </row>
    <row r="5" spans="1:19">
      <c r="A5" s="141"/>
      <c r="B5" s="144"/>
      <c r="C5" s="123" t="s">
        <v>0</v>
      </c>
      <c r="D5" s="123" t="s">
        <v>1</v>
      </c>
      <c r="E5" s="123" t="s">
        <v>2</v>
      </c>
      <c r="F5" s="123" t="s">
        <v>3</v>
      </c>
      <c r="G5" s="123" t="s">
        <v>4</v>
      </c>
      <c r="H5" s="123" t="s">
        <v>6</v>
      </c>
      <c r="I5" s="123" t="s">
        <v>276</v>
      </c>
      <c r="J5" s="123" t="s">
        <v>277</v>
      </c>
      <c r="K5" s="123" t="s">
        <v>278</v>
      </c>
      <c r="L5" s="123" t="s">
        <v>279</v>
      </c>
      <c r="M5" s="123" t="s">
        <v>280</v>
      </c>
      <c r="N5" s="123" t="s">
        <v>281</v>
      </c>
      <c r="O5" s="123" t="s">
        <v>752</v>
      </c>
      <c r="P5" s="123" t="s">
        <v>753</v>
      </c>
      <c r="Q5" s="123" t="s">
        <v>754</v>
      </c>
      <c r="R5" s="337" t="s">
        <v>755</v>
      </c>
      <c r="S5" s="124" t="s">
        <v>756</v>
      </c>
    </row>
    <row r="6" spans="1:19" ht="46.5" customHeight="1">
      <c r="A6" s="164"/>
      <c r="B6" s="588" t="s">
        <v>757</v>
      </c>
      <c r="C6" s="586">
        <v>0</v>
      </c>
      <c r="D6" s="587"/>
      <c r="E6" s="586">
        <v>0.2</v>
      </c>
      <c r="F6" s="587"/>
      <c r="G6" s="586">
        <v>0.35</v>
      </c>
      <c r="H6" s="587"/>
      <c r="I6" s="586">
        <v>0.5</v>
      </c>
      <c r="J6" s="587"/>
      <c r="K6" s="586">
        <v>0.75</v>
      </c>
      <c r="L6" s="587"/>
      <c r="M6" s="586">
        <v>1</v>
      </c>
      <c r="N6" s="587"/>
      <c r="O6" s="586">
        <v>1.5</v>
      </c>
      <c r="P6" s="587"/>
      <c r="Q6" s="586">
        <v>2.5</v>
      </c>
      <c r="R6" s="587"/>
      <c r="S6" s="584" t="s">
        <v>289</v>
      </c>
    </row>
    <row r="7" spans="1:19">
      <c r="A7" s="164"/>
      <c r="B7" s="589"/>
      <c r="C7" s="344" t="s">
        <v>750</v>
      </c>
      <c r="D7" s="344" t="s">
        <v>751</v>
      </c>
      <c r="E7" s="344" t="s">
        <v>750</v>
      </c>
      <c r="F7" s="344" t="s">
        <v>751</v>
      </c>
      <c r="G7" s="344" t="s">
        <v>750</v>
      </c>
      <c r="H7" s="344" t="s">
        <v>751</v>
      </c>
      <c r="I7" s="344" t="s">
        <v>750</v>
      </c>
      <c r="J7" s="344" t="s">
        <v>751</v>
      </c>
      <c r="K7" s="344" t="s">
        <v>750</v>
      </c>
      <c r="L7" s="344" t="s">
        <v>751</v>
      </c>
      <c r="M7" s="344" t="s">
        <v>750</v>
      </c>
      <c r="N7" s="344" t="s">
        <v>751</v>
      </c>
      <c r="O7" s="344" t="s">
        <v>750</v>
      </c>
      <c r="P7" s="344" t="s">
        <v>751</v>
      </c>
      <c r="Q7" s="344" t="s">
        <v>750</v>
      </c>
      <c r="R7" s="344" t="s">
        <v>751</v>
      </c>
      <c r="S7" s="585"/>
    </row>
    <row r="8" spans="1:19" s="167" customFormat="1" ht="27.6">
      <c r="A8" s="127">
        <v>1</v>
      </c>
      <c r="B8" s="81" t="s">
        <v>255</v>
      </c>
      <c r="C8" s="321">
        <v>20558915.18</v>
      </c>
      <c r="D8" s="321"/>
      <c r="E8" s="321"/>
      <c r="F8" s="338"/>
      <c r="G8" s="321"/>
      <c r="H8" s="321"/>
      <c r="I8" s="321"/>
      <c r="J8" s="321"/>
      <c r="K8" s="321"/>
      <c r="L8" s="321"/>
      <c r="M8" s="321">
        <v>2376947.4000000004</v>
      </c>
      <c r="N8" s="321"/>
      <c r="O8" s="321"/>
      <c r="P8" s="321"/>
      <c r="Q8" s="321"/>
      <c r="R8" s="338"/>
      <c r="S8" s="350">
        <f>$C$6*SUM(C8:D8)+$E$6*SUM(E8:F8)+$G$6*SUM(G8:H8)+$I$6*SUM(I8:J8)+$K$6*SUM(K8:L8)+$M$6*SUM(M8:N8)+$O$6*SUM(O8:P8)+$Q$6*SUM(Q8:R8)</f>
        <v>2376947.4000000004</v>
      </c>
    </row>
    <row r="9" spans="1:19" s="167" customFormat="1" ht="27.6">
      <c r="A9" s="127">
        <v>2</v>
      </c>
      <c r="B9" s="81" t="s">
        <v>256</v>
      </c>
      <c r="C9" s="321"/>
      <c r="D9" s="321"/>
      <c r="E9" s="321"/>
      <c r="F9" s="321"/>
      <c r="G9" s="321"/>
      <c r="H9" s="321"/>
      <c r="I9" s="321"/>
      <c r="J9" s="321"/>
      <c r="K9" s="321"/>
      <c r="L9" s="321"/>
      <c r="M9" s="321"/>
      <c r="N9" s="321"/>
      <c r="O9" s="321"/>
      <c r="P9" s="321"/>
      <c r="Q9" s="321"/>
      <c r="R9" s="338"/>
      <c r="S9" s="350">
        <f t="shared" ref="S9:S21" si="0">$C$6*SUM(C9:D9)+$E$6*SUM(E9:F9)+$G$6*SUM(G9:H9)+$I$6*SUM(I9:J9)+$K$6*SUM(K9:L9)+$M$6*SUM(M9:N9)+$O$6*SUM(O9:P9)+$Q$6*SUM(Q9:R9)</f>
        <v>0</v>
      </c>
    </row>
    <row r="10" spans="1:19" s="167" customFormat="1" ht="27.6">
      <c r="A10" s="127">
        <v>3</v>
      </c>
      <c r="B10" s="81" t="s">
        <v>257</v>
      </c>
      <c r="C10" s="321"/>
      <c r="D10" s="321"/>
      <c r="E10" s="321"/>
      <c r="F10" s="321"/>
      <c r="G10" s="321"/>
      <c r="H10" s="321"/>
      <c r="I10" s="321"/>
      <c r="J10" s="321"/>
      <c r="K10" s="321"/>
      <c r="L10" s="321"/>
      <c r="M10" s="321"/>
      <c r="N10" s="321"/>
      <c r="O10" s="321"/>
      <c r="P10" s="321"/>
      <c r="Q10" s="321"/>
      <c r="R10" s="338"/>
      <c r="S10" s="350">
        <f t="shared" si="0"/>
        <v>0</v>
      </c>
    </row>
    <row r="11" spans="1:19" s="167" customFormat="1" ht="27.6">
      <c r="A11" s="127">
        <v>4</v>
      </c>
      <c r="B11" s="81" t="s">
        <v>258</v>
      </c>
      <c r="C11" s="321"/>
      <c r="D11" s="321"/>
      <c r="E11" s="321"/>
      <c r="F11" s="321"/>
      <c r="G11" s="321"/>
      <c r="H11" s="321"/>
      <c r="I11" s="321"/>
      <c r="J11" s="321"/>
      <c r="K11" s="321"/>
      <c r="L11" s="321"/>
      <c r="M11" s="321"/>
      <c r="N11" s="321"/>
      <c r="O11" s="321"/>
      <c r="P11" s="321"/>
      <c r="Q11" s="321"/>
      <c r="R11" s="338"/>
      <c r="S11" s="350">
        <f t="shared" si="0"/>
        <v>0</v>
      </c>
    </row>
    <row r="12" spans="1:19" s="167" customFormat="1" ht="27.6">
      <c r="A12" s="127">
        <v>5</v>
      </c>
      <c r="B12" s="81" t="s">
        <v>259</v>
      </c>
      <c r="C12" s="321"/>
      <c r="D12" s="321"/>
      <c r="E12" s="321"/>
      <c r="F12" s="321"/>
      <c r="G12" s="321"/>
      <c r="H12" s="321"/>
      <c r="I12" s="321"/>
      <c r="J12" s="321"/>
      <c r="K12" s="321"/>
      <c r="L12" s="321"/>
      <c r="M12" s="321"/>
      <c r="N12" s="321"/>
      <c r="O12" s="321"/>
      <c r="P12" s="321"/>
      <c r="Q12" s="321"/>
      <c r="R12" s="338"/>
      <c r="S12" s="350">
        <f t="shared" si="0"/>
        <v>0</v>
      </c>
    </row>
    <row r="13" spans="1:19" s="167" customFormat="1">
      <c r="A13" s="127">
        <v>6</v>
      </c>
      <c r="B13" s="81" t="s">
        <v>260</v>
      </c>
      <c r="C13" s="321"/>
      <c r="D13" s="321"/>
      <c r="E13" s="321">
        <v>5336642.24</v>
      </c>
      <c r="F13" s="321"/>
      <c r="G13" s="321"/>
      <c r="H13" s="321"/>
      <c r="I13" s="321"/>
      <c r="J13" s="321"/>
      <c r="K13" s="321"/>
      <c r="L13" s="321"/>
      <c r="M13" s="321">
        <v>5809614.6899999995</v>
      </c>
      <c r="N13" s="321"/>
      <c r="O13" s="321"/>
      <c r="P13" s="321"/>
      <c r="Q13" s="321"/>
      <c r="R13" s="338"/>
      <c r="S13" s="350">
        <f t="shared" si="0"/>
        <v>6876943.1379999993</v>
      </c>
    </row>
    <row r="14" spans="1:19" s="167" customFormat="1" ht="27.6">
      <c r="A14" s="127">
        <v>7</v>
      </c>
      <c r="B14" s="81" t="s">
        <v>75</v>
      </c>
      <c r="C14" s="321"/>
      <c r="D14" s="321"/>
      <c r="E14" s="321"/>
      <c r="F14" s="321"/>
      <c r="G14" s="321"/>
      <c r="H14" s="321"/>
      <c r="I14" s="321"/>
      <c r="J14" s="321"/>
      <c r="K14" s="321"/>
      <c r="L14" s="321"/>
      <c r="M14" s="321">
        <v>10240095.87999998</v>
      </c>
      <c r="N14" s="321">
        <v>26914</v>
      </c>
      <c r="O14" s="321"/>
      <c r="P14" s="321"/>
      <c r="Q14" s="321"/>
      <c r="R14" s="338"/>
      <c r="S14" s="350">
        <f t="shared" si="0"/>
        <v>10267009.87999998</v>
      </c>
    </row>
    <row r="15" spans="1:19" s="167" customFormat="1">
      <c r="A15" s="127">
        <v>8</v>
      </c>
      <c r="B15" s="81" t="s">
        <v>76</v>
      </c>
      <c r="C15" s="321"/>
      <c r="D15" s="321"/>
      <c r="E15" s="321"/>
      <c r="F15" s="321"/>
      <c r="G15" s="321"/>
      <c r="H15" s="321"/>
      <c r="I15" s="321" t="s">
        <v>5</v>
      </c>
      <c r="J15" s="321"/>
      <c r="K15" s="321"/>
      <c r="L15" s="321"/>
      <c r="M15" s="321">
        <v>4484413.05</v>
      </c>
      <c r="N15" s="321"/>
      <c r="O15" s="321"/>
      <c r="P15" s="321"/>
      <c r="Q15" s="321"/>
      <c r="R15" s="338"/>
      <c r="S15" s="350">
        <f t="shared" si="0"/>
        <v>4484413.05</v>
      </c>
    </row>
    <row r="16" spans="1:19" s="167" customFormat="1" ht="27.6">
      <c r="A16" s="127">
        <v>9</v>
      </c>
      <c r="B16" s="81" t="s">
        <v>77</v>
      </c>
      <c r="C16" s="321"/>
      <c r="D16" s="321"/>
      <c r="E16" s="321"/>
      <c r="F16" s="321"/>
      <c r="G16" s="321"/>
      <c r="H16" s="321"/>
      <c r="I16" s="321"/>
      <c r="J16" s="321"/>
      <c r="K16" s="321"/>
      <c r="L16" s="321"/>
      <c r="M16" s="321"/>
      <c r="N16" s="321"/>
      <c r="O16" s="321"/>
      <c r="P16" s="321"/>
      <c r="Q16" s="321"/>
      <c r="R16" s="338"/>
      <c r="S16" s="350">
        <f t="shared" si="0"/>
        <v>0</v>
      </c>
    </row>
    <row r="17" spans="1:19" s="167" customFormat="1">
      <c r="A17" s="127">
        <v>10</v>
      </c>
      <c r="B17" s="81" t="s">
        <v>71</v>
      </c>
      <c r="C17" s="321"/>
      <c r="D17" s="321"/>
      <c r="E17" s="321"/>
      <c r="F17" s="321"/>
      <c r="G17" s="321"/>
      <c r="H17" s="321"/>
      <c r="I17" s="321"/>
      <c r="J17" s="321"/>
      <c r="K17" s="321"/>
      <c r="L17" s="321"/>
      <c r="M17" s="321">
        <v>923372.22</v>
      </c>
      <c r="N17" s="321"/>
      <c r="O17" s="321"/>
      <c r="P17" s="321"/>
      <c r="Q17" s="321"/>
      <c r="R17" s="338"/>
      <c r="S17" s="350">
        <f t="shared" si="0"/>
        <v>923372.22</v>
      </c>
    </row>
    <row r="18" spans="1:19" s="167" customFormat="1">
      <c r="A18" s="127">
        <v>11</v>
      </c>
      <c r="B18" s="81" t="s">
        <v>72</v>
      </c>
      <c r="C18" s="321"/>
      <c r="D18" s="321"/>
      <c r="E18" s="321"/>
      <c r="F18" s="321"/>
      <c r="G18" s="321"/>
      <c r="H18" s="321"/>
      <c r="I18" s="321"/>
      <c r="J18" s="321"/>
      <c r="K18" s="321"/>
      <c r="L18" s="321"/>
      <c r="M18" s="321"/>
      <c r="N18" s="321"/>
      <c r="O18" s="321">
        <v>3690412.24</v>
      </c>
      <c r="P18" s="321"/>
      <c r="Q18" s="321"/>
      <c r="R18" s="338"/>
      <c r="S18" s="350">
        <f t="shared" si="0"/>
        <v>5535618.3600000003</v>
      </c>
    </row>
    <row r="19" spans="1:19" s="167" customFormat="1">
      <c r="A19" s="127">
        <v>12</v>
      </c>
      <c r="B19" s="81" t="s">
        <v>73</v>
      </c>
      <c r="C19" s="321"/>
      <c r="D19" s="321"/>
      <c r="E19" s="321"/>
      <c r="F19" s="321"/>
      <c r="G19" s="321"/>
      <c r="H19" s="321"/>
      <c r="I19" s="321"/>
      <c r="J19" s="321"/>
      <c r="K19" s="321"/>
      <c r="L19" s="321"/>
      <c r="M19" s="321"/>
      <c r="N19" s="321"/>
      <c r="O19" s="321"/>
      <c r="P19" s="321"/>
      <c r="Q19" s="321"/>
      <c r="R19" s="338"/>
      <c r="S19" s="350">
        <f t="shared" si="0"/>
        <v>0</v>
      </c>
    </row>
    <row r="20" spans="1:19" s="167" customFormat="1">
      <c r="A20" s="127">
        <v>13</v>
      </c>
      <c r="B20" s="81" t="s">
        <v>74</v>
      </c>
      <c r="C20" s="321"/>
      <c r="D20" s="321"/>
      <c r="E20" s="321"/>
      <c r="F20" s="321"/>
      <c r="G20" s="321"/>
      <c r="H20" s="321"/>
      <c r="I20" s="321"/>
      <c r="J20" s="321"/>
      <c r="K20" s="321"/>
      <c r="L20" s="321"/>
      <c r="M20" s="321"/>
      <c r="N20" s="321"/>
      <c r="O20" s="321"/>
      <c r="P20" s="321"/>
      <c r="Q20" s="321"/>
      <c r="R20" s="338"/>
      <c r="S20" s="350">
        <f t="shared" si="0"/>
        <v>0</v>
      </c>
    </row>
    <row r="21" spans="1:19" s="167" customFormat="1">
      <c r="A21" s="127">
        <v>14</v>
      </c>
      <c r="B21" s="81" t="s">
        <v>287</v>
      </c>
      <c r="C21" s="321">
        <v>11123182.58</v>
      </c>
      <c r="D21" s="321"/>
      <c r="E21" s="321">
        <v>203163.1</v>
      </c>
      <c r="F21" s="321"/>
      <c r="G21" s="321"/>
      <c r="H21" s="321"/>
      <c r="I21" s="321"/>
      <c r="J21" s="321"/>
      <c r="K21" s="321"/>
      <c r="L21" s="321"/>
      <c r="M21" s="321">
        <v>16773773.989999998</v>
      </c>
      <c r="N21" s="321"/>
      <c r="O21" s="321"/>
      <c r="P21" s="321"/>
      <c r="Q21" s="321"/>
      <c r="R21" s="338"/>
      <c r="S21" s="350">
        <f t="shared" si="0"/>
        <v>16814406.609999999</v>
      </c>
    </row>
    <row r="22" spans="1:19" ht="14.4" thickBot="1">
      <c r="A22" s="109"/>
      <c r="B22" s="169" t="s">
        <v>70</v>
      </c>
      <c r="C22" s="539">
        <f t="shared" ref="C22:S22" si="1">SUM(C8:C21)</f>
        <v>31682097.759999998</v>
      </c>
      <c r="D22" s="539">
        <f t="shared" si="1"/>
        <v>0</v>
      </c>
      <c r="E22" s="539">
        <f t="shared" si="1"/>
        <v>5539805.3399999999</v>
      </c>
      <c r="F22" s="539">
        <f t="shared" si="1"/>
        <v>0</v>
      </c>
      <c r="G22" s="539">
        <f t="shared" si="1"/>
        <v>0</v>
      </c>
      <c r="H22" s="539">
        <f t="shared" si="1"/>
        <v>0</v>
      </c>
      <c r="I22" s="539">
        <f t="shared" si="1"/>
        <v>0</v>
      </c>
      <c r="J22" s="539">
        <f t="shared" si="1"/>
        <v>0</v>
      </c>
      <c r="K22" s="539">
        <f t="shared" si="1"/>
        <v>0</v>
      </c>
      <c r="L22" s="539">
        <f t="shared" si="1"/>
        <v>0</v>
      </c>
      <c r="M22" s="539">
        <f t="shared" si="1"/>
        <v>40608217.229999974</v>
      </c>
      <c r="N22" s="539">
        <f t="shared" si="1"/>
        <v>26914</v>
      </c>
      <c r="O22" s="539">
        <f t="shared" si="1"/>
        <v>3690412.24</v>
      </c>
      <c r="P22" s="539">
        <f t="shared" si="1"/>
        <v>0</v>
      </c>
      <c r="Q22" s="539">
        <f t="shared" si="1"/>
        <v>0</v>
      </c>
      <c r="R22" s="539">
        <f t="shared" si="1"/>
        <v>0</v>
      </c>
      <c r="S22" s="539">
        <f t="shared" si="1"/>
        <v>47278710.657999977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70" zoomScaleNormal="70" workbookViewId="0">
      <pane xSplit="2" ySplit="6" topLeftCell="I7" activePane="bottomRight" state="frozen"/>
      <selection pane="topRight" activeCell="C1" sqref="C1"/>
      <selection pane="bottomLeft" activeCell="A6" sqref="A6"/>
      <selection pane="bottomRight" activeCell="I11" sqref="I11"/>
    </sheetView>
  </sheetViews>
  <sheetFormatPr defaultColWidth="9.109375" defaultRowHeight="13.8"/>
  <cols>
    <col min="1" max="1" width="11.33203125" style="2" customWidth="1"/>
    <col min="2" max="2" width="64.664062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227</v>
      </c>
      <c r="B1" s="380" t="str">
        <f>Info!C2</f>
        <v>სს სილქ როუდ ბანკი</v>
      </c>
    </row>
    <row r="2" spans="1:22">
      <c r="A2" s="2" t="s">
        <v>228</v>
      </c>
      <c r="B2" s="496">
        <f>'11. CRWA'!B2</f>
        <v>43555</v>
      </c>
    </row>
    <row r="4" spans="1:22" ht="28.2" thickBot="1">
      <c r="A4" s="2" t="s">
        <v>659</v>
      </c>
      <c r="B4" s="346" t="s">
        <v>766</v>
      </c>
      <c r="V4" s="210" t="s">
        <v>131</v>
      </c>
    </row>
    <row r="5" spans="1:22">
      <c r="A5" s="107"/>
      <c r="B5" s="108"/>
      <c r="C5" s="590" t="s">
        <v>237</v>
      </c>
      <c r="D5" s="591"/>
      <c r="E5" s="591"/>
      <c r="F5" s="591"/>
      <c r="G5" s="591"/>
      <c r="H5" s="591"/>
      <c r="I5" s="591"/>
      <c r="J5" s="591"/>
      <c r="K5" s="591"/>
      <c r="L5" s="592"/>
      <c r="M5" s="590" t="s">
        <v>238</v>
      </c>
      <c r="N5" s="591"/>
      <c r="O5" s="591"/>
      <c r="P5" s="591"/>
      <c r="Q5" s="591"/>
      <c r="R5" s="591"/>
      <c r="S5" s="592"/>
      <c r="T5" s="595" t="s">
        <v>764</v>
      </c>
      <c r="U5" s="595" t="s">
        <v>763</v>
      </c>
      <c r="V5" s="593" t="s">
        <v>239</v>
      </c>
    </row>
    <row r="6" spans="1:22" s="75" customFormat="1" ht="151.80000000000001">
      <c r="A6" s="125"/>
      <c r="B6" s="186"/>
      <c r="C6" s="105" t="s">
        <v>240</v>
      </c>
      <c r="D6" s="104" t="s">
        <v>241</v>
      </c>
      <c r="E6" s="101" t="s">
        <v>242</v>
      </c>
      <c r="F6" s="347" t="s">
        <v>758</v>
      </c>
      <c r="G6" s="104" t="s">
        <v>243</v>
      </c>
      <c r="H6" s="104" t="s">
        <v>244</v>
      </c>
      <c r="I6" s="104" t="s">
        <v>245</v>
      </c>
      <c r="J6" s="104" t="s">
        <v>286</v>
      </c>
      <c r="K6" s="104" t="s">
        <v>246</v>
      </c>
      <c r="L6" s="106" t="s">
        <v>247</v>
      </c>
      <c r="M6" s="105" t="s">
        <v>248</v>
      </c>
      <c r="N6" s="104" t="s">
        <v>249</v>
      </c>
      <c r="O6" s="104" t="s">
        <v>250</v>
      </c>
      <c r="P6" s="104" t="s">
        <v>251</v>
      </c>
      <c r="Q6" s="104" t="s">
        <v>252</v>
      </c>
      <c r="R6" s="104" t="s">
        <v>253</v>
      </c>
      <c r="S6" s="106" t="s">
        <v>254</v>
      </c>
      <c r="T6" s="596"/>
      <c r="U6" s="596"/>
      <c r="V6" s="594"/>
    </row>
    <row r="7" spans="1:22" s="167" customFormat="1" ht="27.6">
      <c r="A7" s="168">
        <v>1</v>
      </c>
      <c r="B7" s="521" t="s">
        <v>255</v>
      </c>
      <c r="C7" s="323"/>
      <c r="D7" s="321"/>
      <c r="E7" s="321"/>
      <c r="F7" s="321"/>
      <c r="G7" s="321"/>
      <c r="H7" s="321"/>
      <c r="I7" s="321"/>
      <c r="J7" s="321"/>
      <c r="K7" s="321"/>
      <c r="L7" s="324"/>
      <c r="M7" s="323"/>
      <c r="N7" s="321"/>
      <c r="O7" s="321"/>
      <c r="P7" s="321"/>
      <c r="Q7" s="321"/>
      <c r="R7" s="321"/>
      <c r="S7" s="324"/>
      <c r="T7" s="341"/>
      <c r="U7" s="340"/>
      <c r="V7" s="325">
        <f>SUM(C7:S7)</f>
        <v>0</v>
      </c>
    </row>
    <row r="8" spans="1:22" s="167" customFormat="1" ht="27.6">
      <c r="A8" s="168">
        <v>2</v>
      </c>
      <c r="B8" s="521" t="s">
        <v>256</v>
      </c>
      <c r="C8" s="323"/>
      <c r="D8" s="321"/>
      <c r="E8" s="321"/>
      <c r="F8" s="321"/>
      <c r="G8" s="321"/>
      <c r="H8" s="321"/>
      <c r="I8" s="321"/>
      <c r="J8" s="321"/>
      <c r="K8" s="321"/>
      <c r="L8" s="324"/>
      <c r="M8" s="323"/>
      <c r="N8" s="321"/>
      <c r="O8" s="321"/>
      <c r="P8" s="321"/>
      <c r="Q8" s="321"/>
      <c r="R8" s="321"/>
      <c r="S8" s="324"/>
      <c r="T8" s="340"/>
      <c r="U8" s="340"/>
      <c r="V8" s="325">
        <f t="shared" ref="V8:V20" si="0">SUM(C8:S8)</f>
        <v>0</v>
      </c>
    </row>
    <row r="9" spans="1:22" s="167" customFormat="1">
      <c r="A9" s="168">
        <v>3</v>
      </c>
      <c r="B9" s="521" t="s">
        <v>257</v>
      </c>
      <c r="C9" s="323"/>
      <c r="D9" s="321"/>
      <c r="E9" s="321"/>
      <c r="F9" s="321"/>
      <c r="G9" s="321"/>
      <c r="H9" s="321"/>
      <c r="I9" s="321"/>
      <c r="J9" s="321"/>
      <c r="K9" s="321"/>
      <c r="L9" s="324"/>
      <c r="M9" s="323"/>
      <c r="N9" s="321"/>
      <c r="O9" s="321"/>
      <c r="P9" s="321"/>
      <c r="Q9" s="321"/>
      <c r="R9" s="321"/>
      <c r="S9" s="324"/>
      <c r="T9" s="340"/>
      <c r="U9" s="340"/>
      <c r="V9" s="325">
        <f>SUM(C9:S9)</f>
        <v>0</v>
      </c>
    </row>
    <row r="10" spans="1:22" s="167" customFormat="1" ht="27.6">
      <c r="A10" s="168">
        <v>4</v>
      </c>
      <c r="B10" s="521" t="s">
        <v>258</v>
      </c>
      <c r="C10" s="323"/>
      <c r="D10" s="321"/>
      <c r="E10" s="321"/>
      <c r="F10" s="321"/>
      <c r="G10" s="321"/>
      <c r="H10" s="321"/>
      <c r="I10" s="321"/>
      <c r="J10" s="321"/>
      <c r="K10" s="321"/>
      <c r="L10" s="324"/>
      <c r="M10" s="323"/>
      <c r="N10" s="321"/>
      <c r="O10" s="321"/>
      <c r="P10" s="321"/>
      <c r="Q10" s="321"/>
      <c r="R10" s="321"/>
      <c r="S10" s="324"/>
      <c r="T10" s="340"/>
      <c r="U10" s="340"/>
      <c r="V10" s="325">
        <f t="shared" si="0"/>
        <v>0</v>
      </c>
    </row>
    <row r="11" spans="1:22" s="167" customFormat="1" ht="27.6">
      <c r="A11" s="168">
        <v>5</v>
      </c>
      <c r="B11" s="521" t="s">
        <v>259</v>
      </c>
      <c r="C11" s="323"/>
      <c r="D11" s="321"/>
      <c r="E11" s="321"/>
      <c r="F11" s="321"/>
      <c r="G11" s="321"/>
      <c r="H11" s="321"/>
      <c r="I11" s="321"/>
      <c r="J11" s="321"/>
      <c r="K11" s="321"/>
      <c r="L11" s="324"/>
      <c r="M11" s="323"/>
      <c r="N11" s="321"/>
      <c r="O11" s="321"/>
      <c r="P11" s="321"/>
      <c r="Q11" s="321"/>
      <c r="R11" s="321"/>
      <c r="S11" s="324"/>
      <c r="T11" s="340"/>
      <c r="U11" s="340"/>
      <c r="V11" s="325">
        <f t="shared" si="0"/>
        <v>0</v>
      </c>
    </row>
    <row r="12" spans="1:22" s="167" customFormat="1">
      <c r="A12" s="168">
        <v>6</v>
      </c>
      <c r="B12" s="521" t="s">
        <v>260</v>
      </c>
      <c r="C12" s="323"/>
      <c r="D12" s="321"/>
      <c r="E12" s="321"/>
      <c r="F12" s="321"/>
      <c r="G12" s="321"/>
      <c r="H12" s="321"/>
      <c r="I12" s="321"/>
      <c r="J12" s="321"/>
      <c r="K12" s="321"/>
      <c r="L12" s="324"/>
      <c r="M12" s="323"/>
      <c r="N12" s="321"/>
      <c r="O12" s="321"/>
      <c r="P12" s="321"/>
      <c r="Q12" s="321"/>
      <c r="R12" s="321"/>
      <c r="S12" s="324"/>
      <c r="T12" s="340"/>
      <c r="U12" s="340"/>
      <c r="V12" s="325">
        <f t="shared" si="0"/>
        <v>0</v>
      </c>
    </row>
    <row r="13" spans="1:22" s="167" customFormat="1" ht="27.6">
      <c r="A13" s="168">
        <v>7</v>
      </c>
      <c r="B13" s="521" t="s">
        <v>75</v>
      </c>
      <c r="C13" s="323"/>
      <c r="D13" s="321"/>
      <c r="E13" s="321"/>
      <c r="F13" s="321"/>
      <c r="G13" s="321"/>
      <c r="H13" s="321"/>
      <c r="I13" s="321"/>
      <c r="J13" s="321"/>
      <c r="K13" s="321"/>
      <c r="L13" s="324"/>
      <c r="M13" s="323"/>
      <c r="N13" s="321"/>
      <c r="O13" s="321"/>
      <c r="P13" s="321"/>
      <c r="Q13" s="321"/>
      <c r="R13" s="321"/>
      <c r="S13" s="324"/>
      <c r="T13" s="340"/>
      <c r="U13" s="340"/>
      <c r="V13" s="325">
        <f t="shared" si="0"/>
        <v>0</v>
      </c>
    </row>
    <row r="14" spans="1:22" s="167" customFormat="1">
      <c r="A14" s="168">
        <v>8</v>
      </c>
      <c r="B14" s="521" t="s">
        <v>76</v>
      </c>
      <c r="C14" s="323"/>
      <c r="D14" s="321"/>
      <c r="E14" s="321"/>
      <c r="F14" s="321"/>
      <c r="G14" s="321"/>
      <c r="H14" s="321"/>
      <c r="I14" s="321"/>
      <c r="J14" s="321"/>
      <c r="K14" s="321"/>
      <c r="L14" s="324"/>
      <c r="M14" s="323"/>
      <c r="N14" s="321"/>
      <c r="O14" s="321"/>
      <c r="P14" s="321"/>
      <c r="Q14" s="321"/>
      <c r="R14" s="321"/>
      <c r="S14" s="324"/>
      <c r="T14" s="340"/>
      <c r="U14" s="340"/>
      <c r="V14" s="325">
        <f t="shared" si="0"/>
        <v>0</v>
      </c>
    </row>
    <row r="15" spans="1:22" s="167" customFormat="1" ht="27.6">
      <c r="A15" s="168">
        <v>9</v>
      </c>
      <c r="B15" s="521" t="s">
        <v>77</v>
      </c>
      <c r="C15" s="323"/>
      <c r="D15" s="321"/>
      <c r="E15" s="321"/>
      <c r="F15" s="321"/>
      <c r="G15" s="321"/>
      <c r="H15" s="321"/>
      <c r="I15" s="321"/>
      <c r="J15" s="321"/>
      <c r="K15" s="321"/>
      <c r="L15" s="324"/>
      <c r="M15" s="323"/>
      <c r="N15" s="321"/>
      <c r="O15" s="321"/>
      <c r="P15" s="321"/>
      <c r="Q15" s="321"/>
      <c r="R15" s="321"/>
      <c r="S15" s="324"/>
      <c r="T15" s="340"/>
      <c r="U15" s="340"/>
      <c r="V15" s="325">
        <f t="shared" si="0"/>
        <v>0</v>
      </c>
    </row>
    <row r="16" spans="1:22" s="167" customFormat="1">
      <c r="A16" s="168">
        <v>10</v>
      </c>
      <c r="B16" s="521" t="s">
        <v>71</v>
      </c>
      <c r="C16" s="323"/>
      <c r="D16" s="321"/>
      <c r="E16" s="321"/>
      <c r="F16" s="321"/>
      <c r="G16" s="321"/>
      <c r="H16" s="321"/>
      <c r="I16" s="321"/>
      <c r="J16" s="321"/>
      <c r="K16" s="321"/>
      <c r="L16" s="324"/>
      <c r="M16" s="323"/>
      <c r="N16" s="321"/>
      <c r="O16" s="321"/>
      <c r="P16" s="321"/>
      <c r="Q16" s="321"/>
      <c r="R16" s="321"/>
      <c r="S16" s="324"/>
      <c r="T16" s="340"/>
      <c r="U16" s="340"/>
      <c r="V16" s="325">
        <f t="shared" si="0"/>
        <v>0</v>
      </c>
    </row>
    <row r="17" spans="1:22" s="167" customFormat="1">
      <c r="A17" s="168">
        <v>11</v>
      </c>
      <c r="B17" s="521" t="s">
        <v>72</v>
      </c>
      <c r="C17" s="323"/>
      <c r="D17" s="321"/>
      <c r="E17" s="321"/>
      <c r="F17" s="321"/>
      <c r="G17" s="321"/>
      <c r="H17" s="321"/>
      <c r="I17" s="321"/>
      <c r="J17" s="321"/>
      <c r="K17" s="321"/>
      <c r="L17" s="324"/>
      <c r="M17" s="323"/>
      <c r="N17" s="321"/>
      <c r="O17" s="321"/>
      <c r="P17" s="321"/>
      <c r="Q17" s="321"/>
      <c r="R17" s="321"/>
      <c r="S17" s="324"/>
      <c r="T17" s="340"/>
      <c r="U17" s="340"/>
      <c r="V17" s="325">
        <f t="shared" si="0"/>
        <v>0</v>
      </c>
    </row>
    <row r="18" spans="1:22" s="167" customFormat="1">
      <c r="A18" s="168">
        <v>12</v>
      </c>
      <c r="B18" s="521" t="s">
        <v>73</v>
      </c>
      <c r="C18" s="323"/>
      <c r="D18" s="321"/>
      <c r="E18" s="321"/>
      <c r="F18" s="321"/>
      <c r="G18" s="321"/>
      <c r="H18" s="321"/>
      <c r="I18" s="321"/>
      <c r="J18" s="321"/>
      <c r="K18" s="321"/>
      <c r="L18" s="324"/>
      <c r="M18" s="323"/>
      <c r="N18" s="321"/>
      <c r="O18" s="321"/>
      <c r="P18" s="321"/>
      <c r="Q18" s="321"/>
      <c r="R18" s="321"/>
      <c r="S18" s="324"/>
      <c r="T18" s="340"/>
      <c r="U18" s="340"/>
      <c r="V18" s="325">
        <f t="shared" si="0"/>
        <v>0</v>
      </c>
    </row>
    <row r="19" spans="1:22" s="167" customFormat="1">
      <c r="A19" s="168">
        <v>13</v>
      </c>
      <c r="B19" s="521" t="s">
        <v>74</v>
      </c>
      <c r="C19" s="323"/>
      <c r="D19" s="321"/>
      <c r="E19" s="321"/>
      <c r="F19" s="321"/>
      <c r="G19" s="321"/>
      <c r="H19" s="321"/>
      <c r="I19" s="321"/>
      <c r="J19" s="321"/>
      <c r="K19" s="321"/>
      <c r="L19" s="324"/>
      <c r="M19" s="323"/>
      <c r="N19" s="321"/>
      <c r="O19" s="321"/>
      <c r="P19" s="321"/>
      <c r="Q19" s="321"/>
      <c r="R19" s="321"/>
      <c r="S19" s="324"/>
      <c r="T19" s="340"/>
      <c r="U19" s="340"/>
      <c r="V19" s="325">
        <f t="shared" si="0"/>
        <v>0</v>
      </c>
    </row>
    <row r="20" spans="1:22" s="167" customFormat="1">
      <c r="A20" s="168">
        <v>14</v>
      </c>
      <c r="B20" s="521" t="s">
        <v>287</v>
      </c>
      <c r="C20" s="323"/>
      <c r="D20" s="321"/>
      <c r="E20" s="321"/>
      <c r="F20" s="321"/>
      <c r="G20" s="321"/>
      <c r="H20" s="321"/>
      <c r="I20" s="321"/>
      <c r="J20" s="321"/>
      <c r="K20" s="321"/>
      <c r="L20" s="324"/>
      <c r="M20" s="323"/>
      <c r="N20" s="321"/>
      <c r="O20" s="321"/>
      <c r="P20" s="321"/>
      <c r="Q20" s="321"/>
      <c r="R20" s="321"/>
      <c r="S20" s="324"/>
      <c r="T20" s="340"/>
      <c r="U20" s="340"/>
      <c r="V20" s="325">
        <f t="shared" si="0"/>
        <v>0</v>
      </c>
    </row>
    <row r="21" spans="1:22" ht="14.4" thickBot="1">
      <c r="A21" s="109"/>
      <c r="B21" s="110" t="s">
        <v>70</v>
      </c>
      <c r="C21" s="326">
        <f>SUM(C7:C20)</f>
        <v>0</v>
      </c>
      <c r="D21" s="322">
        <f t="shared" ref="D21:V21" si="1">SUM(D7:D20)</f>
        <v>0</v>
      </c>
      <c r="E21" s="322">
        <f t="shared" si="1"/>
        <v>0</v>
      </c>
      <c r="F21" s="322">
        <f t="shared" si="1"/>
        <v>0</v>
      </c>
      <c r="G21" s="322">
        <f t="shared" si="1"/>
        <v>0</v>
      </c>
      <c r="H21" s="322">
        <f t="shared" si="1"/>
        <v>0</v>
      </c>
      <c r="I21" s="322">
        <f t="shared" si="1"/>
        <v>0</v>
      </c>
      <c r="J21" s="322">
        <f t="shared" si="1"/>
        <v>0</v>
      </c>
      <c r="K21" s="322">
        <f t="shared" si="1"/>
        <v>0</v>
      </c>
      <c r="L21" s="327">
        <f t="shared" si="1"/>
        <v>0</v>
      </c>
      <c r="M21" s="326">
        <f t="shared" si="1"/>
        <v>0</v>
      </c>
      <c r="N21" s="322">
        <f t="shared" si="1"/>
        <v>0</v>
      </c>
      <c r="O21" s="322">
        <f t="shared" si="1"/>
        <v>0</v>
      </c>
      <c r="P21" s="322">
        <f t="shared" si="1"/>
        <v>0</v>
      </c>
      <c r="Q21" s="322">
        <f t="shared" si="1"/>
        <v>0</v>
      </c>
      <c r="R21" s="322">
        <f t="shared" si="1"/>
        <v>0</v>
      </c>
      <c r="S21" s="327">
        <f t="shared" si="1"/>
        <v>0</v>
      </c>
      <c r="T21" s="327">
        <f>SUM(T7:T20)</f>
        <v>0</v>
      </c>
      <c r="U21" s="327">
        <f t="shared" si="1"/>
        <v>0</v>
      </c>
      <c r="V21" s="328">
        <f t="shared" si="1"/>
        <v>0</v>
      </c>
    </row>
    <row r="24" spans="1:22">
      <c r="A24" s="19"/>
      <c r="B24" s="19"/>
      <c r="C24" s="79"/>
      <c r="D24" s="79"/>
      <c r="E24" s="79"/>
    </row>
    <row r="25" spans="1:22">
      <c r="A25" s="102"/>
      <c r="B25" s="102"/>
      <c r="C25" s="19"/>
      <c r="D25" s="79"/>
      <c r="E25" s="79"/>
    </row>
    <row r="26" spans="1:22">
      <c r="A26" s="102"/>
      <c r="B26" s="103"/>
      <c r="C26" s="19"/>
      <c r="D26" s="79"/>
      <c r="E26" s="79"/>
    </row>
    <row r="27" spans="1:22">
      <c r="A27" s="102"/>
      <c r="B27" s="102"/>
      <c r="C27" s="19"/>
      <c r="D27" s="79"/>
      <c r="E27" s="79"/>
    </row>
    <row r="28" spans="1:22">
      <c r="A28" s="102"/>
      <c r="B28" s="103"/>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8" activePane="bottomRight" state="frozen"/>
      <selection activeCell="L18" sqref="L18"/>
      <selection pane="topRight" activeCell="L18" sqref="L18"/>
      <selection pane="bottomLeft" activeCell="L18" sqref="L18"/>
      <selection pane="bottomRight" activeCell="G24" sqref="G24"/>
    </sheetView>
  </sheetViews>
  <sheetFormatPr defaultColWidth="9.109375" defaultRowHeight="13.8"/>
  <cols>
    <col min="1" max="1" width="9.88671875" style="2" customWidth="1"/>
    <col min="2" max="2" width="101.88671875" style="2" customWidth="1"/>
    <col min="3" max="3" width="13.6640625" style="2" customWidth="1"/>
    <col min="4" max="4" width="14.88671875" style="2" bestFit="1" customWidth="1"/>
    <col min="5" max="5" width="17.6640625" style="2" customWidth="1"/>
    <col min="6" max="6" width="18.109375" style="2" customWidth="1"/>
    <col min="7" max="7" width="20" style="2" customWidth="1"/>
    <col min="8" max="8" width="15.33203125" style="2" customWidth="1"/>
    <col min="9" max="16384" width="9.109375" style="13"/>
  </cols>
  <sheetData>
    <row r="1" spans="1:9">
      <c r="A1" s="2" t="s">
        <v>227</v>
      </c>
      <c r="B1" s="380" t="str">
        <f>Info!C2</f>
        <v>სს სილქ როუდ ბანკი</v>
      </c>
    </row>
    <row r="2" spans="1:9">
      <c r="A2" s="2" t="s">
        <v>228</v>
      </c>
      <c r="B2" s="496">
        <f>'12. CRM'!B2</f>
        <v>43555</v>
      </c>
    </row>
    <row r="4" spans="1:9" ht="14.4" thickBot="1">
      <c r="A4" s="2" t="s">
        <v>660</v>
      </c>
      <c r="B4" s="343" t="s">
        <v>767</v>
      </c>
    </row>
    <row r="5" spans="1:9">
      <c r="A5" s="107"/>
      <c r="B5" s="165"/>
      <c r="C5" s="170" t="s">
        <v>0</v>
      </c>
      <c r="D5" s="170" t="s">
        <v>1</v>
      </c>
      <c r="E5" s="170" t="s">
        <v>2</v>
      </c>
      <c r="F5" s="170" t="s">
        <v>3</v>
      </c>
      <c r="G5" s="339" t="s">
        <v>4</v>
      </c>
      <c r="H5" s="171" t="s">
        <v>6</v>
      </c>
      <c r="I5" s="25"/>
    </row>
    <row r="6" spans="1:9" ht="15" customHeight="1">
      <c r="A6" s="164"/>
      <c r="B6" s="23"/>
      <c r="C6" s="597" t="s">
        <v>759</v>
      </c>
      <c r="D6" s="601" t="s">
        <v>780</v>
      </c>
      <c r="E6" s="602"/>
      <c r="F6" s="597" t="s">
        <v>786</v>
      </c>
      <c r="G6" s="597" t="s">
        <v>787</v>
      </c>
      <c r="H6" s="599" t="s">
        <v>761</v>
      </c>
      <c r="I6" s="25"/>
    </row>
    <row r="7" spans="1:9" ht="69">
      <c r="A7" s="164"/>
      <c r="B7" s="23"/>
      <c r="C7" s="598"/>
      <c r="D7" s="342" t="s">
        <v>762</v>
      </c>
      <c r="E7" s="342" t="s">
        <v>760</v>
      </c>
      <c r="F7" s="598"/>
      <c r="G7" s="598"/>
      <c r="H7" s="600"/>
      <c r="I7" s="25"/>
    </row>
    <row r="8" spans="1:9">
      <c r="A8" s="98">
        <v>1</v>
      </c>
      <c r="B8" s="81" t="s">
        <v>255</v>
      </c>
      <c r="C8" s="522">
        <f>'11. CRWA'!S8</f>
        <v>2376947.4000000004</v>
      </c>
      <c r="D8" s="523"/>
      <c r="E8" s="522"/>
      <c r="F8" s="522">
        <f>C8</f>
        <v>2376947.4000000004</v>
      </c>
      <c r="G8" s="524">
        <f>F8</f>
        <v>2376947.4000000004</v>
      </c>
      <c r="H8" s="348">
        <f>G8/(C8+E8)</f>
        <v>1</v>
      </c>
    </row>
    <row r="9" spans="1:9" ht="15" customHeight="1">
      <c r="A9" s="98">
        <v>2</v>
      </c>
      <c r="B9" s="81" t="s">
        <v>256</v>
      </c>
      <c r="C9" s="522">
        <f>'11. CRWA'!S9</f>
        <v>0</v>
      </c>
      <c r="D9" s="523"/>
      <c r="E9" s="522"/>
      <c r="F9" s="522">
        <f t="shared" ref="F9:F13" si="0">C9</f>
        <v>0</v>
      </c>
      <c r="G9" s="524">
        <f t="shared" ref="G9:G21" si="1">F9</f>
        <v>0</v>
      </c>
      <c r="H9" s="348" t="e">
        <f t="shared" ref="H9:H21" si="2">G9/(C9+E9)</f>
        <v>#DIV/0!</v>
      </c>
    </row>
    <row r="10" spans="1:9">
      <c r="A10" s="98">
        <v>3</v>
      </c>
      <c r="B10" s="81" t="s">
        <v>257</v>
      </c>
      <c r="C10" s="522">
        <f>'11. CRWA'!S10</f>
        <v>0</v>
      </c>
      <c r="D10" s="523"/>
      <c r="E10" s="522"/>
      <c r="F10" s="522">
        <f t="shared" si="0"/>
        <v>0</v>
      </c>
      <c r="G10" s="524">
        <f t="shared" si="1"/>
        <v>0</v>
      </c>
      <c r="H10" s="348" t="e">
        <f t="shared" si="2"/>
        <v>#DIV/0!</v>
      </c>
    </row>
    <row r="11" spans="1:9">
      <c r="A11" s="98">
        <v>4</v>
      </c>
      <c r="B11" s="81" t="s">
        <v>258</v>
      </c>
      <c r="C11" s="522">
        <f>'11. CRWA'!S11</f>
        <v>0</v>
      </c>
      <c r="D11" s="523"/>
      <c r="E11" s="522"/>
      <c r="F11" s="522">
        <f t="shared" si="0"/>
        <v>0</v>
      </c>
      <c r="G11" s="524">
        <f t="shared" si="1"/>
        <v>0</v>
      </c>
      <c r="H11" s="348" t="e">
        <f t="shared" si="2"/>
        <v>#DIV/0!</v>
      </c>
    </row>
    <row r="12" spans="1:9">
      <c r="A12" s="98">
        <v>5</v>
      </c>
      <c r="B12" s="81" t="s">
        <v>259</v>
      </c>
      <c r="C12" s="522">
        <f>'11. CRWA'!S12</f>
        <v>0</v>
      </c>
      <c r="D12" s="523"/>
      <c r="E12" s="522"/>
      <c r="F12" s="522">
        <f t="shared" si="0"/>
        <v>0</v>
      </c>
      <c r="G12" s="524">
        <f t="shared" si="1"/>
        <v>0</v>
      </c>
      <c r="H12" s="348" t="e">
        <f t="shared" si="2"/>
        <v>#DIV/0!</v>
      </c>
    </row>
    <row r="13" spans="1:9">
      <c r="A13" s="98">
        <v>6</v>
      </c>
      <c r="B13" s="81" t="s">
        <v>260</v>
      </c>
      <c r="C13" s="522">
        <f>'11. CRWA'!S13</f>
        <v>6876943.1379999993</v>
      </c>
      <c r="D13" s="523"/>
      <c r="E13" s="522"/>
      <c r="F13" s="522">
        <f t="shared" si="0"/>
        <v>6876943.1379999993</v>
      </c>
      <c r="G13" s="524">
        <f t="shared" si="1"/>
        <v>6876943.1379999993</v>
      </c>
      <c r="H13" s="348">
        <f t="shared" si="2"/>
        <v>1</v>
      </c>
    </row>
    <row r="14" spans="1:9">
      <c r="A14" s="98">
        <v>7</v>
      </c>
      <c r="B14" s="81" t="s">
        <v>75</v>
      </c>
      <c r="C14" s="522">
        <f>'11. CRWA'!S14</f>
        <v>10267009.87999998</v>
      </c>
      <c r="D14" s="523">
        <f>2150687.32+26914</f>
        <v>2177601.3199999998</v>
      </c>
      <c r="E14" s="522">
        <v>26914</v>
      </c>
      <c r="F14" s="522">
        <f>C14+E14</f>
        <v>10293923.87999998</v>
      </c>
      <c r="G14" s="524">
        <f t="shared" si="1"/>
        <v>10293923.87999998</v>
      </c>
      <c r="H14" s="348">
        <f t="shared" si="2"/>
        <v>1</v>
      </c>
    </row>
    <row r="15" spans="1:9">
      <c r="A15" s="98">
        <v>8</v>
      </c>
      <c r="B15" s="81" t="s">
        <v>76</v>
      </c>
      <c r="C15" s="522">
        <f>'11. CRWA'!S15</f>
        <v>4484413.05</v>
      </c>
      <c r="D15" s="523"/>
      <c r="E15" s="522"/>
      <c r="F15" s="522">
        <f t="shared" ref="F15:F21" si="3">C15+E15</f>
        <v>4484413.05</v>
      </c>
      <c r="G15" s="524">
        <f t="shared" si="1"/>
        <v>4484413.05</v>
      </c>
      <c r="H15" s="348">
        <f t="shared" si="2"/>
        <v>1</v>
      </c>
      <c r="I15" s="13" t="s">
        <v>5</v>
      </c>
    </row>
    <row r="16" spans="1:9">
      <c r="A16" s="98">
        <v>9</v>
      </c>
      <c r="B16" s="81" t="s">
        <v>77</v>
      </c>
      <c r="C16" s="522">
        <f>'11. CRWA'!S16</f>
        <v>0</v>
      </c>
      <c r="D16" s="523"/>
      <c r="E16" s="522"/>
      <c r="F16" s="522">
        <f t="shared" si="3"/>
        <v>0</v>
      </c>
      <c r="G16" s="524">
        <f t="shared" si="1"/>
        <v>0</v>
      </c>
      <c r="H16" s="348" t="e">
        <f t="shared" si="2"/>
        <v>#DIV/0!</v>
      </c>
    </row>
    <row r="17" spans="1:8">
      <c r="A17" s="98">
        <v>10</v>
      </c>
      <c r="B17" s="81" t="s">
        <v>71</v>
      </c>
      <c r="C17" s="522">
        <f>'11. CRWA'!S17</f>
        <v>923372.22</v>
      </c>
      <c r="D17" s="523"/>
      <c r="E17" s="522"/>
      <c r="F17" s="522">
        <f t="shared" si="3"/>
        <v>923372.22</v>
      </c>
      <c r="G17" s="524">
        <f t="shared" si="1"/>
        <v>923372.22</v>
      </c>
      <c r="H17" s="348">
        <f t="shared" si="2"/>
        <v>1</v>
      </c>
    </row>
    <row r="18" spans="1:8">
      <c r="A18" s="98">
        <v>11</v>
      </c>
      <c r="B18" s="81" t="s">
        <v>72</v>
      </c>
      <c r="C18" s="522">
        <f>'11. CRWA'!S18</f>
        <v>5535618.3600000003</v>
      </c>
      <c r="D18" s="523"/>
      <c r="E18" s="522"/>
      <c r="F18" s="522">
        <f t="shared" si="3"/>
        <v>5535618.3600000003</v>
      </c>
      <c r="G18" s="524">
        <f t="shared" si="1"/>
        <v>5535618.3600000003</v>
      </c>
      <c r="H18" s="348">
        <f t="shared" si="2"/>
        <v>1</v>
      </c>
    </row>
    <row r="19" spans="1:8">
      <c r="A19" s="98">
        <v>12</v>
      </c>
      <c r="B19" s="81" t="s">
        <v>73</v>
      </c>
      <c r="C19" s="522">
        <f>'11. CRWA'!S19</f>
        <v>0</v>
      </c>
      <c r="D19" s="523"/>
      <c r="E19" s="522"/>
      <c r="F19" s="522">
        <f t="shared" si="3"/>
        <v>0</v>
      </c>
      <c r="G19" s="524">
        <f t="shared" si="1"/>
        <v>0</v>
      </c>
      <c r="H19" s="348" t="e">
        <f t="shared" si="2"/>
        <v>#DIV/0!</v>
      </c>
    </row>
    <row r="20" spans="1:8">
      <c r="A20" s="98">
        <v>13</v>
      </c>
      <c r="B20" s="81" t="s">
        <v>74</v>
      </c>
      <c r="C20" s="522">
        <f>'11. CRWA'!S20</f>
        <v>0</v>
      </c>
      <c r="D20" s="523"/>
      <c r="E20" s="522"/>
      <c r="F20" s="522">
        <f t="shared" si="3"/>
        <v>0</v>
      </c>
      <c r="G20" s="524">
        <f t="shared" si="1"/>
        <v>0</v>
      </c>
      <c r="H20" s="348" t="e">
        <f t="shared" si="2"/>
        <v>#DIV/0!</v>
      </c>
    </row>
    <row r="21" spans="1:8">
      <c r="A21" s="98">
        <v>14</v>
      </c>
      <c r="B21" s="81" t="s">
        <v>287</v>
      </c>
      <c r="C21" s="522">
        <f>'11. CRWA'!S21</f>
        <v>16814406.609999999</v>
      </c>
      <c r="D21" s="523"/>
      <c r="E21" s="522"/>
      <c r="F21" s="522">
        <f t="shared" si="3"/>
        <v>16814406.609999999</v>
      </c>
      <c r="G21" s="524">
        <f t="shared" si="1"/>
        <v>16814406.609999999</v>
      </c>
      <c r="H21" s="348">
        <f t="shared" si="2"/>
        <v>1</v>
      </c>
    </row>
    <row r="22" spans="1:8" ht="14.4" thickBot="1">
      <c r="A22" s="166"/>
      <c r="B22" s="172" t="s">
        <v>70</v>
      </c>
      <c r="C22" s="322">
        <f>SUM(C8:C21)</f>
        <v>47278710.657999977</v>
      </c>
      <c r="D22" s="322">
        <f>SUM(D8:D21)</f>
        <v>2177601.3199999998</v>
      </c>
      <c r="E22" s="322">
        <f>SUM(E8:E21)</f>
        <v>26914</v>
      </c>
      <c r="F22" s="322">
        <f>SUM(F8:F21)</f>
        <v>47305624.657999977</v>
      </c>
      <c r="G22" s="322">
        <f>SUM(G8:G21)</f>
        <v>47305624.657999977</v>
      </c>
      <c r="H22" s="349">
        <f>G22/(C22+E22)</f>
        <v>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F7" activePane="bottomRight" state="frozen"/>
      <selection pane="topRight" activeCell="C1" sqref="C1"/>
      <selection pane="bottomLeft" activeCell="A6" sqref="A6"/>
      <selection pane="bottomRight" activeCell="H33" sqref="H33:I33"/>
    </sheetView>
  </sheetViews>
  <sheetFormatPr defaultColWidth="9.109375" defaultRowHeight="13.8"/>
  <cols>
    <col min="1" max="1" width="10.5546875" style="380" bestFit="1" customWidth="1"/>
    <col min="2" max="2" width="91.21875" style="380" customWidth="1"/>
    <col min="3" max="3" width="13.88671875" style="380" customWidth="1"/>
    <col min="4" max="4" width="12.6640625" style="380" customWidth="1"/>
    <col min="5" max="5" width="14.44140625" style="380" customWidth="1"/>
    <col min="6" max="6" width="14.21875" style="380" customWidth="1"/>
    <col min="7" max="7" width="12.6640625" style="380" customWidth="1"/>
    <col min="8" max="8" width="13.88671875" style="380" customWidth="1"/>
    <col min="9" max="9" width="15.88671875" style="380" customWidth="1"/>
    <col min="10" max="10" width="16.5546875" style="380" customWidth="1"/>
    <col min="11" max="11" width="12.6640625" style="380" customWidth="1"/>
    <col min="12" max="16384" width="9.109375" style="380"/>
  </cols>
  <sheetData>
    <row r="1" spans="1:11">
      <c r="A1" s="380" t="s">
        <v>227</v>
      </c>
      <c r="B1" s="380" t="str">
        <f>Info!C2</f>
        <v>სს სილქ როუდ ბანკი</v>
      </c>
    </row>
    <row r="2" spans="1:11">
      <c r="A2" s="380" t="s">
        <v>228</v>
      </c>
      <c r="B2" s="500">
        <f>'13. CRME'!B2</f>
        <v>43555</v>
      </c>
      <c r="C2" s="381"/>
      <c r="D2" s="381"/>
    </row>
    <row r="3" spans="1:11">
      <c r="B3" s="381"/>
      <c r="C3" s="381"/>
      <c r="D3" s="381"/>
    </row>
    <row r="4" spans="1:11" ht="14.4" thickBot="1">
      <c r="A4" s="380" t="s">
        <v>829</v>
      </c>
      <c r="B4" s="343" t="s">
        <v>828</v>
      </c>
      <c r="C4" s="381"/>
      <c r="D4" s="381"/>
    </row>
    <row r="5" spans="1:11" ht="30" customHeight="1">
      <c r="A5" s="606"/>
      <c r="B5" s="607"/>
      <c r="C5" s="604" t="s">
        <v>863</v>
      </c>
      <c r="D5" s="604"/>
      <c r="E5" s="604"/>
      <c r="F5" s="604" t="s">
        <v>864</v>
      </c>
      <c r="G5" s="604"/>
      <c r="H5" s="604"/>
      <c r="I5" s="604" t="s">
        <v>865</v>
      </c>
      <c r="J5" s="604"/>
      <c r="K5" s="605"/>
    </row>
    <row r="6" spans="1:11">
      <c r="A6" s="378"/>
      <c r="B6" s="379"/>
      <c r="C6" s="382" t="s">
        <v>29</v>
      </c>
      <c r="D6" s="382" t="s">
        <v>134</v>
      </c>
      <c r="E6" s="382" t="s">
        <v>70</v>
      </c>
      <c r="F6" s="382" t="s">
        <v>29</v>
      </c>
      <c r="G6" s="382" t="s">
        <v>134</v>
      </c>
      <c r="H6" s="382" t="s">
        <v>70</v>
      </c>
      <c r="I6" s="382" t="s">
        <v>29</v>
      </c>
      <c r="J6" s="382" t="s">
        <v>134</v>
      </c>
      <c r="K6" s="387" t="s">
        <v>70</v>
      </c>
    </row>
    <row r="7" spans="1:11">
      <c r="A7" s="388" t="s">
        <v>799</v>
      </c>
      <c r="B7" s="377"/>
      <c r="C7" s="377"/>
      <c r="D7" s="377"/>
      <c r="E7" s="377"/>
      <c r="F7" s="377"/>
      <c r="G7" s="377"/>
      <c r="H7" s="377"/>
      <c r="I7" s="377"/>
      <c r="J7" s="377"/>
      <c r="K7" s="389"/>
    </row>
    <row r="8" spans="1:11">
      <c r="A8" s="376">
        <v>1</v>
      </c>
      <c r="B8" s="359" t="s">
        <v>799</v>
      </c>
      <c r="C8" s="525"/>
      <c r="D8" s="525"/>
      <c r="E8" s="525"/>
      <c r="F8" s="526">
        <v>23536492.330000002</v>
      </c>
      <c r="G8" s="526">
        <v>12993912.842499999</v>
      </c>
      <c r="H8" s="526">
        <f>F8+G8</f>
        <v>36530405.172499999</v>
      </c>
      <c r="I8" s="541">
        <v>17023821</v>
      </c>
      <c r="J8" s="541">
        <v>7965760</v>
      </c>
      <c r="K8" s="366">
        <f>I8+J8</f>
        <v>24989581</v>
      </c>
    </row>
    <row r="9" spans="1:11">
      <c r="A9" s="388" t="s">
        <v>800</v>
      </c>
      <c r="B9" s="377"/>
      <c r="C9" s="527"/>
      <c r="D9" s="527"/>
      <c r="E9" s="527"/>
      <c r="F9" s="527"/>
      <c r="G9" s="527"/>
      <c r="H9" s="527"/>
      <c r="I9" s="377"/>
      <c r="J9" s="377"/>
      <c r="K9" s="389"/>
    </row>
    <row r="10" spans="1:11">
      <c r="A10" s="390">
        <v>2</v>
      </c>
      <c r="B10" s="360" t="s">
        <v>801</v>
      </c>
      <c r="C10" s="528">
        <v>3004081</v>
      </c>
      <c r="D10" s="529">
        <v>7261963</v>
      </c>
      <c r="E10" s="529">
        <f>C10+D10</f>
        <v>10266044</v>
      </c>
      <c r="F10" s="529">
        <v>1270969.1101500001</v>
      </c>
      <c r="G10" s="529">
        <v>3093026.7734500002</v>
      </c>
      <c r="H10" s="528">
        <f>F10+G10</f>
        <v>4363995.8836000003</v>
      </c>
      <c r="I10" s="548">
        <v>250351.91</v>
      </c>
      <c r="J10" s="550">
        <v>499926.16</v>
      </c>
      <c r="K10" s="391">
        <f>SUM(I10:J10)</f>
        <v>750278.07</v>
      </c>
    </row>
    <row r="11" spans="1:11">
      <c r="A11" s="390">
        <v>3</v>
      </c>
      <c r="B11" s="360" t="s">
        <v>802</v>
      </c>
      <c r="C11" s="528">
        <v>6640622</v>
      </c>
      <c r="D11" s="529">
        <v>7274886</v>
      </c>
      <c r="E11" s="529">
        <f t="shared" ref="E11:E16" si="0">C11+D11</f>
        <v>13915508</v>
      </c>
      <c r="F11" s="529">
        <v>4227017.9207499987</v>
      </c>
      <c r="G11" s="529">
        <v>4277140.3189999992</v>
      </c>
      <c r="H11" s="528">
        <f t="shared" ref="H11:H16" si="1">F11+G11</f>
        <v>8504158.2397499979</v>
      </c>
      <c r="I11" s="548">
        <v>2728041.5065000001</v>
      </c>
      <c r="J11" s="550">
        <v>2085865.6775</v>
      </c>
      <c r="K11" s="391">
        <f t="shared" ref="K11:K16" si="2">SUM(I11:J11)</f>
        <v>4813907.1840000004</v>
      </c>
    </row>
    <row r="12" spans="1:11">
      <c r="A12" s="390">
        <v>4</v>
      </c>
      <c r="B12" s="360" t="s">
        <v>803</v>
      </c>
      <c r="C12" s="528">
        <v>0</v>
      </c>
      <c r="D12" s="529">
        <v>0</v>
      </c>
      <c r="E12" s="529">
        <f t="shared" si="0"/>
        <v>0</v>
      </c>
      <c r="F12" s="529"/>
      <c r="G12" s="529"/>
      <c r="H12" s="528">
        <f t="shared" si="1"/>
        <v>0</v>
      </c>
      <c r="I12" s="360"/>
      <c r="J12" s="549"/>
      <c r="K12" s="391">
        <f t="shared" si="2"/>
        <v>0</v>
      </c>
    </row>
    <row r="13" spans="1:11" ht="14.4">
      <c r="A13" s="390">
        <v>5</v>
      </c>
      <c r="B13" s="360" t="s">
        <v>804</v>
      </c>
      <c r="C13" s="528">
        <v>1186977</v>
      </c>
      <c r="D13" s="529">
        <v>88230</v>
      </c>
      <c r="E13" s="529">
        <f t="shared" si="0"/>
        <v>1275207</v>
      </c>
      <c r="F13" s="529">
        <v>784480.34889999998</v>
      </c>
      <c r="G13" s="529">
        <v>388886.06199999998</v>
      </c>
      <c r="H13" s="528">
        <f t="shared" si="1"/>
        <v>1173366.4109</v>
      </c>
      <c r="I13" s="547">
        <v>109735.735</v>
      </c>
      <c r="J13" s="552">
        <v>5745.5334999999995</v>
      </c>
      <c r="K13" s="391">
        <f t="shared" si="2"/>
        <v>115481.26850000001</v>
      </c>
    </row>
    <row r="14" spans="1:11">
      <c r="A14" s="390">
        <v>6</v>
      </c>
      <c r="B14" s="360" t="s">
        <v>819</v>
      </c>
      <c r="C14" s="528">
        <v>0</v>
      </c>
      <c r="D14" s="529">
        <v>0</v>
      </c>
      <c r="E14" s="529">
        <f t="shared" si="0"/>
        <v>0</v>
      </c>
      <c r="F14" s="529"/>
      <c r="G14" s="529"/>
      <c r="H14" s="528">
        <f t="shared" si="1"/>
        <v>0</v>
      </c>
      <c r="I14" s="360"/>
      <c r="J14" s="549"/>
      <c r="K14" s="391">
        <f t="shared" si="2"/>
        <v>0</v>
      </c>
    </row>
    <row r="15" spans="1:11" ht="14.4">
      <c r="A15" s="390">
        <v>7</v>
      </c>
      <c r="B15" s="360" t="s">
        <v>806</v>
      </c>
      <c r="C15" s="528">
        <v>530394</v>
      </c>
      <c r="D15" s="529">
        <v>327230</v>
      </c>
      <c r="E15" s="529">
        <f t="shared" si="0"/>
        <v>857624</v>
      </c>
      <c r="F15" s="529">
        <v>432683.79</v>
      </c>
      <c r="G15" s="529">
        <v>321836.67</v>
      </c>
      <c r="H15" s="528">
        <f t="shared" si="1"/>
        <v>754520.46</v>
      </c>
      <c r="I15" s="547">
        <v>432683.79</v>
      </c>
      <c r="J15" s="551">
        <v>321836.67</v>
      </c>
      <c r="K15" s="391">
        <f t="shared" si="2"/>
        <v>754520.46</v>
      </c>
    </row>
    <row r="16" spans="1:11">
      <c r="A16" s="390">
        <v>8</v>
      </c>
      <c r="B16" s="362" t="s">
        <v>807</v>
      </c>
      <c r="C16" s="528">
        <f>SUM(C10:C15)</f>
        <v>11362074</v>
      </c>
      <c r="D16" s="528">
        <f>SUM(D10:D15)</f>
        <v>14952309</v>
      </c>
      <c r="E16" s="529">
        <f t="shared" si="0"/>
        <v>26314383</v>
      </c>
      <c r="F16" s="529">
        <f>SUM(F10:F15)</f>
        <v>6715151.1697999984</v>
      </c>
      <c r="G16" s="529">
        <f>SUM(G10:G15)</f>
        <v>8080889.8244499993</v>
      </c>
      <c r="H16" s="528">
        <f t="shared" si="1"/>
        <v>14796040.994249998</v>
      </c>
      <c r="I16" s="360">
        <f>SUM(I10:I15)</f>
        <v>3520812.9415000002</v>
      </c>
      <c r="J16" s="549">
        <f>SUM(J10:J15)</f>
        <v>2913374.0409999997</v>
      </c>
      <c r="K16" s="391">
        <f t="shared" si="2"/>
        <v>6434186.9824999999</v>
      </c>
    </row>
    <row r="17" spans="1:11">
      <c r="A17" s="388" t="s">
        <v>808</v>
      </c>
      <c r="B17" s="377"/>
      <c r="C17" s="377"/>
      <c r="D17" s="377"/>
      <c r="E17" s="377"/>
      <c r="F17" s="377"/>
      <c r="G17" s="377"/>
      <c r="H17" s="377"/>
      <c r="I17" s="377"/>
      <c r="J17" s="377"/>
      <c r="K17" s="389"/>
    </row>
    <row r="18" spans="1:11">
      <c r="A18" s="390">
        <v>9</v>
      </c>
      <c r="B18" s="360" t="s">
        <v>809</v>
      </c>
      <c r="C18" s="528">
        <v>0</v>
      </c>
      <c r="D18" s="529">
        <v>0</v>
      </c>
      <c r="E18" s="529">
        <f>C18+D18</f>
        <v>0</v>
      </c>
      <c r="F18" s="361"/>
      <c r="G18" s="361"/>
      <c r="H18" s="361">
        <f>SUM(F18:G18)</f>
        <v>0</v>
      </c>
      <c r="I18" s="361"/>
      <c r="J18" s="361"/>
      <c r="K18" s="391">
        <f>SUM(I18:J18)</f>
        <v>0</v>
      </c>
    </row>
    <row r="19" spans="1:11" ht="14.4">
      <c r="A19" s="390">
        <v>10</v>
      </c>
      <c r="B19" s="360" t="s">
        <v>810</v>
      </c>
      <c r="C19" s="528">
        <v>49304123</v>
      </c>
      <c r="D19" s="529">
        <v>10120961</v>
      </c>
      <c r="E19" s="529">
        <f t="shared" ref="E19:E21" si="3">C19+D19</f>
        <v>59425084</v>
      </c>
      <c r="F19" s="361">
        <v>16389112.975000001</v>
      </c>
      <c r="G19" s="361">
        <v>39680.51</v>
      </c>
      <c r="H19" s="361">
        <f t="shared" ref="H19:H20" si="4">SUM(F19:G19)</f>
        <v>16428793.485000001</v>
      </c>
      <c r="I19" s="553">
        <v>25544407.095000003</v>
      </c>
      <c r="J19" s="553">
        <v>5733170.4499999993</v>
      </c>
      <c r="K19" s="391">
        <f t="shared" ref="K19:K21" si="5">SUM(I19:J19)</f>
        <v>31277577.545000002</v>
      </c>
    </row>
    <row r="20" spans="1:11">
      <c r="A20" s="390">
        <v>11</v>
      </c>
      <c r="B20" s="360" t="s">
        <v>811</v>
      </c>
      <c r="C20" s="528">
        <v>0</v>
      </c>
      <c r="D20" s="529">
        <v>0</v>
      </c>
      <c r="E20" s="529">
        <f t="shared" si="3"/>
        <v>0</v>
      </c>
      <c r="F20" s="361"/>
      <c r="G20" s="361"/>
      <c r="H20" s="361">
        <f t="shared" si="4"/>
        <v>0</v>
      </c>
      <c r="I20" s="361">
        <v>0</v>
      </c>
      <c r="J20" s="361">
        <v>0</v>
      </c>
      <c r="K20" s="391">
        <f t="shared" si="5"/>
        <v>0</v>
      </c>
    </row>
    <row r="21" spans="1:11" ht="14.4" thickBot="1">
      <c r="A21" s="231">
        <v>12</v>
      </c>
      <c r="B21" s="392" t="s">
        <v>812</v>
      </c>
      <c r="C21" s="530">
        <f>SUM(C18:C20)</f>
        <v>49304123</v>
      </c>
      <c r="D21" s="530">
        <f>SUM(D18:D20)</f>
        <v>10120961</v>
      </c>
      <c r="E21" s="530">
        <f t="shared" si="3"/>
        <v>59425084</v>
      </c>
      <c r="F21" s="393">
        <f>SUM(F18:F20)</f>
        <v>16389112.975000001</v>
      </c>
      <c r="G21" s="393">
        <f t="shared" ref="G21:H21" si="6">SUM(G18:G20)</f>
        <v>39680.51</v>
      </c>
      <c r="H21" s="393">
        <f t="shared" si="6"/>
        <v>16428793.485000001</v>
      </c>
      <c r="I21" s="393">
        <f>SUM(I18:I20)</f>
        <v>25544407.095000003</v>
      </c>
      <c r="J21" s="393">
        <f>SUM(J18:J20)</f>
        <v>5733170.4499999993</v>
      </c>
      <c r="K21" s="391">
        <f t="shared" si="5"/>
        <v>31277577.545000002</v>
      </c>
    </row>
    <row r="22" spans="1:11" ht="38.25" customHeight="1" thickBot="1">
      <c r="A22" s="374"/>
      <c r="B22" s="375"/>
      <c r="C22" s="375"/>
      <c r="D22" s="375"/>
      <c r="E22" s="375"/>
      <c r="F22" s="603" t="s">
        <v>813</v>
      </c>
      <c r="G22" s="604"/>
      <c r="H22" s="604"/>
      <c r="I22" s="603" t="s">
        <v>814</v>
      </c>
      <c r="J22" s="604"/>
      <c r="K22" s="605"/>
    </row>
    <row r="23" spans="1:11">
      <c r="A23" s="367">
        <v>13</v>
      </c>
      <c r="B23" s="363" t="s">
        <v>799</v>
      </c>
      <c r="C23" s="373"/>
      <c r="D23" s="373"/>
      <c r="E23" s="373"/>
      <c r="F23" s="531">
        <f>F8</f>
        <v>23536492.330000002</v>
      </c>
      <c r="G23" s="531">
        <f>G8</f>
        <v>12993912.842499999</v>
      </c>
      <c r="H23" s="531">
        <f>F23+G23</f>
        <v>36530405.172499999</v>
      </c>
      <c r="I23" s="533">
        <f>I8</f>
        <v>17023821</v>
      </c>
      <c r="J23" s="533">
        <f>J8</f>
        <v>7965760</v>
      </c>
      <c r="K23" s="534">
        <f>I23+J23</f>
        <v>24989581</v>
      </c>
    </row>
    <row r="24" spans="1:11" ht="15" thickBot="1">
      <c r="A24" s="368">
        <v>14</v>
      </c>
      <c r="B24" s="364" t="s">
        <v>815</v>
      </c>
      <c r="C24" s="394"/>
      <c r="D24" s="371"/>
      <c r="E24" s="372"/>
      <c r="F24" s="532">
        <v>1678787.7924499996</v>
      </c>
      <c r="G24" s="532">
        <v>8041209.3144500004</v>
      </c>
      <c r="H24" s="532">
        <f>F24+G24</f>
        <v>9719997.1068999991</v>
      </c>
      <c r="I24" s="555">
        <v>880203.23537499993</v>
      </c>
      <c r="J24" s="555">
        <v>728343.51024999993</v>
      </c>
      <c r="K24" s="535">
        <f>I24+J24</f>
        <v>1608546.745625</v>
      </c>
    </row>
    <row r="25" spans="1:11" ht="14.4" thickBot="1">
      <c r="A25" s="369">
        <v>15</v>
      </c>
      <c r="B25" s="365" t="s">
        <v>816</v>
      </c>
      <c r="C25" s="370"/>
      <c r="D25" s="370"/>
      <c r="E25" s="370"/>
      <c r="F25" s="536">
        <f t="shared" ref="F25:K25" si="7">F23/F24</f>
        <v>14.019932975359067</v>
      </c>
      <c r="G25" s="536">
        <f t="shared" si="7"/>
        <v>1.6159152603017091</v>
      </c>
      <c r="H25" s="536">
        <f t="shared" si="7"/>
        <v>3.7582732557160865</v>
      </c>
      <c r="I25" s="536">
        <f t="shared" si="7"/>
        <v>19.340784395943746</v>
      </c>
      <c r="J25" s="536">
        <f t="shared" si="7"/>
        <v>10.936817432842638</v>
      </c>
      <c r="K25" s="537">
        <f t="shared" si="7"/>
        <v>15.535501885766031</v>
      </c>
    </row>
    <row r="28" spans="1:11" ht="41.4">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J25" sqref="J25"/>
    </sheetView>
  </sheetViews>
  <sheetFormatPr defaultColWidth="9.109375" defaultRowHeight="13.8"/>
  <cols>
    <col min="1" max="1" width="10.5546875" style="76" bestFit="1" customWidth="1"/>
    <col min="2" max="2" width="95" style="76" customWidth="1"/>
    <col min="3" max="3" width="12.5546875" style="76" bestFit="1" customWidth="1"/>
    <col min="4" max="4" width="10" style="76" bestFit="1" customWidth="1"/>
    <col min="5" max="5" width="18.33203125" style="76" bestFit="1" customWidth="1"/>
    <col min="6" max="13" width="10.6640625" style="76" customWidth="1"/>
    <col min="14" max="14" width="31" style="76" bestFit="1" customWidth="1"/>
    <col min="15" max="16384" width="9.109375" style="13"/>
  </cols>
  <sheetData>
    <row r="1" spans="1:14">
      <c r="A1" s="5" t="s">
        <v>227</v>
      </c>
      <c r="B1" s="76" t="str">
        <f>Info!C2</f>
        <v>სს სილქ როუდ ბანკი</v>
      </c>
    </row>
    <row r="2" spans="1:14" ht="14.25" customHeight="1">
      <c r="A2" s="76" t="s">
        <v>228</v>
      </c>
      <c r="B2" s="501">
        <f>'14. LCR'!B2</f>
        <v>43555</v>
      </c>
    </row>
    <row r="3" spans="1:14" ht="14.25" customHeight="1"/>
    <row r="4" spans="1:14" ht="14.4" thickBot="1">
      <c r="A4" s="2" t="s">
        <v>661</v>
      </c>
      <c r="B4" s="100" t="s">
        <v>79</v>
      </c>
    </row>
    <row r="5" spans="1:14" s="26" customFormat="1">
      <c r="A5" s="181"/>
      <c r="B5" s="182"/>
      <c r="C5" s="183" t="s">
        <v>0</v>
      </c>
      <c r="D5" s="183" t="s">
        <v>1</v>
      </c>
      <c r="E5" s="183" t="s">
        <v>2</v>
      </c>
      <c r="F5" s="183" t="s">
        <v>3</v>
      </c>
      <c r="G5" s="183" t="s">
        <v>4</v>
      </c>
      <c r="H5" s="183" t="s">
        <v>6</v>
      </c>
      <c r="I5" s="183" t="s">
        <v>276</v>
      </c>
      <c r="J5" s="183" t="s">
        <v>277</v>
      </c>
      <c r="K5" s="183" t="s">
        <v>278</v>
      </c>
      <c r="L5" s="183" t="s">
        <v>279</v>
      </c>
      <c r="M5" s="183" t="s">
        <v>280</v>
      </c>
      <c r="N5" s="184" t="s">
        <v>281</v>
      </c>
    </row>
    <row r="6" spans="1:14" ht="41.4">
      <c r="A6" s="173"/>
      <c r="B6" s="112"/>
      <c r="C6" s="113" t="s">
        <v>89</v>
      </c>
      <c r="D6" s="114" t="s">
        <v>78</v>
      </c>
      <c r="E6" s="115" t="s">
        <v>88</v>
      </c>
      <c r="F6" s="116">
        <v>0</v>
      </c>
      <c r="G6" s="116">
        <v>0.2</v>
      </c>
      <c r="H6" s="116">
        <v>0.35</v>
      </c>
      <c r="I6" s="116">
        <v>0.5</v>
      </c>
      <c r="J6" s="116">
        <v>0.75</v>
      </c>
      <c r="K6" s="116">
        <v>1</v>
      </c>
      <c r="L6" s="116">
        <v>1.5</v>
      </c>
      <c r="M6" s="116">
        <v>2.5</v>
      </c>
      <c r="N6" s="174" t="s">
        <v>79</v>
      </c>
    </row>
    <row r="7" spans="1:14">
      <c r="A7" s="175">
        <v>1</v>
      </c>
      <c r="B7" s="117" t="s">
        <v>80</v>
      </c>
      <c r="C7" s="329">
        <f>SUM(C8:C13)</f>
        <v>16221695</v>
      </c>
      <c r="D7" s="112"/>
      <c r="E7" s="332">
        <f t="shared" ref="E7:M7" si="0">SUM(E8:E13)</f>
        <v>324433.90000000002</v>
      </c>
      <c r="F7" s="329">
        <f>SUM(F8:F13)</f>
        <v>0</v>
      </c>
      <c r="G7" s="329">
        <f t="shared" si="0"/>
        <v>0</v>
      </c>
      <c r="H7" s="329">
        <f t="shared" si="0"/>
        <v>0</v>
      </c>
      <c r="I7" s="329">
        <f t="shared" si="0"/>
        <v>0</v>
      </c>
      <c r="J7" s="329">
        <f t="shared" si="0"/>
        <v>0</v>
      </c>
      <c r="K7" s="329">
        <f t="shared" si="0"/>
        <v>324433.90000000002</v>
      </c>
      <c r="L7" s="329">
        <f t="shared" si="0"/>
        <v>0</v>
      </c>
      <c r="M7" s="329">
        <f t="shared" si="0"/>
        <v>0</v>
      </c>
      <c r="N7" s="176">
        <f>SUM(N8:N13)</f>
        <v>324433.90000000002</v>
      </c>
    </row>
    <row r="8" spans="1:14">
      <c r="A8" s="175">
        <v>1.1000000000000001</v>
      </c>
      <c r="B8" s="118" t="s">
        <v>81</v>
      </c>
      <c r="C8" s="330">
        <v>16221695</v>
      </c>
      <c r="D8" s="119">
        <v>0.02</v>
      </c>
      <c r="E8" s="332">
        <f>C8*D8</f>
        <v>324433.90000000002</v>
      </c>
      <c r="F8" s="330"/>
      <c r="G8" s="330"/>
      <c r="H8" s="330"/>
      <c r="I8" s="330"/>
      <c r="J8" s="330"/>
      <c r="K8" s="330">
        <f>E8</f>
        <v>324433.90000000002</v>
      </c>
      <c r="L8" s="330"/>
      <c r="M8" s="330"/>
      <c r="N8" s="176">
        <f>SUMPRODUCT($F$6:$M$6,F8:M8)</f>
        <v>324433.90000000002</v>
      </c>
    </row>
    <row r="9" spans="1:14">
      <c r="A9" s="175">
        <v>1.2</v>
      </c>
      <c r="B9" s="118" t="s">
        <v>82</v>
      </c>
      <c r="C9" s="330">
        <v>0</v>
      </c>
      <c r="D9" s="119">
        <v>0.05</v>
      </c>
      <c r="E9" s="332">
        <f>C9*D9</f>
        <v>0</v>
      </c>
      <c r="F9" s="330"/>
      <c r="G9" s="330"/>
      <c r="H9" s="330"/>
      <c r="I9" s="330"/>
      <c r="J9" s="330"/>
      <c r="K9" s="330"/>
      <c r="L9" s="330"/>
      <c r="M9" s="330"/>
      <c r="N9" s="176">
        <f t="shared" ref="N9:N12" si="1">SUMPRODUCT($F$6:$M$6,F9:M9)</f>
        <v>0</v>
      </c>
    </row>
    <row r="10" spans="1:14">
      <c r="A10" s="175">
        <v>1.3</v>
      </c>
      <c r="B10" s="118" t="s">
        <v>83</v>
      </c>
      <c r="C10" s="330">
        <v>0</v>
      </c>
      <c r="D10" s="119">
        <v>0.08</v>
      </c>
      <c r="E10" s="332">
        <f>C10*D10</f>
        <v>0</v>
      </c>
      <c r="F10" s="330"/>
      <c r="G10" s="330"/>
      <c r="H10" s="330"/>
      <c r="I10" s="330"/>
      <c r="J10" s="330"/>
      <c r="K10" s="330"/>
      <c r="L10" s="330"/>
      <c r="M10" s="330"/>
      <c r="N10" s="176">
        <f>SUMPRODUCT($F$6:$M$6,F10:M10)</f>
        <v>0</v>
      </c>
    </row>
    <row r="11" spans="1:14">
      <c r="A11" s="175">
        <v>1.4</v>
      </c>
      <c r="B11" s="118" t="s">
        <v>84</v>
      </c>
      <c r="C11" s="330">
        <v>0</v>
      </c>
      <c r="D11" s="119">
        <v>0.11</v>
      </c>
      <c r="E11" s="332">
        <f>C11*D11</f>
        <v>0</v>
      </c>
      <c r="F11" s="330"/>
      <c r="G11" s="330"/>
      <c r="H11" s="330"/>
      <c r="I11" s="330"/>
      <c r="J11" s="330"/>
      <c r="K11" s="330"/>
      <c r="L11" s="330"/>
      <c r="M11" s="330"/>
      <c r="N11" s="176">
        <f t="shared" si="1"/>
        <v>0</v>
      </c>
    </row>
    <row r="12" spans="1:14">
      <c r="A12" s="175">
        <v>1.5</v>
      </c>
      <c r="B12" s="118" t="s">
        <v>85</v>
      </c>
      <c r="C12" s="330">
        <v>0</v>
      </c>
      <c r="D12" s="119">
        <v>0.14000000000000001</v>
      </c>
      <c r="E12" s="332">
        <f>C12*D12</f>
        <v>0</v>
      </c>
      <c r="F12" s="330"/>
      <c r="G12" s="330"/>
      <c r="H12" s="330"/>
      <c r="I12" s="330"/>
      <c r="J12" s="330"/>
      <c r="K12" s="330"/>
      <c r="L12" s="330"/>
      <c r="M12" s="330"/>
      <c r="N12" s="176">
        <f t="shared" si="1"/>
        <v>0</v>
      </c>
    </row>
    <row r="13" spans="1:14">
      <c r="A13" s="175">
        <v>1.6</v>
      </c>
      <c r="B13" s="120" t="s">
        <v>86</v>
      </c>
      <c r="C13" s="330">
        <v>0</v>
      </c>
      <c r="D13" s="121"/>
      <c r="E13" s="330"/>
      <c r="F13" s="330"/>
      <c r="G13" s="330"/>
      <c r="H13" s="330"/>
      <c r="I13" s="330"/>
      <c r="J13" s="330"/>
      <c r="K13" s="330"/>
      <c r="L13" s="330"/>
      <c r="M13" s="330"/>
      <c r="N13" s="176">
        <f>SUMPRODUCT($F$6:$M$6,F13:M13)</f>
        <v>0</v>
      </c>
    </row>
    <row r="14" spans="1:14">
      <c r="A14" s="175">
        <v>2</v>
      </c>
      <c r="B14" s="122" t="s">
        <v>87</v>
      </c>
      <c r="C14" s="329">
        <f>SUM(C15:C20)</f>
        <v>0</v>
      </c>
      <c r="D14" s="112"/>
      <c r="E14" s="332">
        <f t="shared" ref="E14:M14" si="2">SUM(E15:E20)</f>
        <v>0</v>
      </c>
      <c r="F14" s="330">
        <f t="shared" si="2"/>
        <v>0</v>
      </c>
      <c r="G14" s="330">
        <f t="shared" si="2"/>
        <v>0</v>
      </c>
      <c r="H14" s="330">
        <f t="shared" si="2"/>
        <v>0</v>
      </c>
      <c r="I14" s="330">
        <f t="shared" si="2"/>
        <v>0</v>
      </c>
      <c r="J14" s="330">
        <f t="shared" si="2"/>
        <v>0</v>
      </c>
      <c r="K14" s="330">
        <f t="shared" si="2"/>
        <v>0</v>
      </c>
      <c r="L14" s="330">
        <f t="shared" si="2"/>
        <v>0</v>
      </c>
      <c r="M14" s="330">
        <f t="shared" si="2"/>
        <v>0</v>
      </c>
      <c r="N14" s="176">
        <f>SUM(N15:N20)</f>
        <v>0</v>
      </c>
    </row>
    <row r="15" spans="1:14">
      <c r="A15" s="175">
        <v>2.1</v>
      </c>
      <c r="B15" s="120" t="s">
        <v>81</v>
      </c>
      <c r="C15" s="330"/>
      <c r="D15" s="119">
        <v>5.0000000000000001E-3</v>
      </c>
      <c r="E15" s="332">
        <f>C15*D15</f>
        <v>0</v>
      </c>
      <c r="F15" s="330"/>
      <c r="G15" s="330"/>
      <c r="H15" s="330"/>
      <c r="I15" s="330"/>
      <c r="J15" s="330"/>
      <c r="K15" s="330"/>
      <c r="L15" s="330"/>
      <c r="M15" s="330"/>
      <c r="N15" s="176">
        <f>SUMPRODUCT($F$6:$M$6,F15:M15)</f>
        <v>0</v>
      </c>
    </row>
    <row r="16" spans="1:14">
      <c r="A16" s="175">
        <v>2.2000000000000002</v>
      </c>
      <c r="B16" s="120" t="s">
        <v>82</v>
      </c>
      <c r="C16" s="330"/>
      <c r="D16" s="119">
        <v>0.01</v>
      </c>
      <c r="E16" s="332">
        <f>C16*D16</f>
        <v>0</v>
      </c>
      <c r="F16" s="330"/>
      <c r="G16" s="330"/>
      <c r="H16" s="330"/>
      <c r="I16" s="330"/>
      <c r="J16" s="330"/>
      <c r="K16" s="330"/>
      <c r="L16" s="330"/>
      <c r="M16" s="330"/>
      <c r="N16" s="176">
        <f t="shared" ref="N16:N20" si="3">SUMPRODUCT($F$6:$M$6,F16:M16)</f>
        <v>0</v>
      </c>
    </row>
    <row r="17" spans="1:14">
      <c r="A17" s="175">
        <v>2.2999999999999998</v>
      </c>
      <c r="B17" s="120" t="s">
        <v>83</v>
      </c>
      <c r="C17" s="330"/>
      <c r="D17" s="119">
        <v>0.02</v>
      </c>
      <c r="E17" s="332">
        <f>C17*D17</f>
        <v>0</v>
      </c>
      <c r="F17" s="330"/>
      <c r="G17" s="330"/>
      <c r="H17" s="330"/>
      <c r="I17" s="330"/>
      <c r="J17" s="330"/>
      <c r="K17" s="330"/>
      <c r="L17" s="330"/>
      <c r="M17" s="330"/>
      <c r="N17" s="176">
        <f t="shared" si="3"/>
        <v>0</v>
      </c>
    </row>
    <row r="18" spans="1:14">
      <c r="A18" s="175">
        <v>2.4</v>
      </c>
      <c r="B18" s="120" t="s">
        <v>84</v>
      </c>
      <c r="C18" s="330"/>
      <c r="D18" s="119">
        <v>0.03</v>
      </c>
      <c r="E18" s="332">
        <f>C18*D18</f>
        <v>0</v>
      </c>
      <c r="F18" s="330"/>
      <c r="G18" s="330"/>
      <c r="H18" s="330"/>
      <c r="I18" s="330"/>
      <c r="J18" s="330"/>
      <c r="K18" s="330"/>
      <c r="L18" s="330"/>
      <c r="M18" s="330"/>
      <c r="N18" s="176">
        <f t="shared" si="3"/>
        <v>0</v>
      </c>
    </row>
    <row r="19" spans="1:14">
      <c r="A19" s="175">
        <v>2.5</v>
      </c>
      <c r="B19" s="120" t="s">
        <v>85</v>
      </c>
      <c r="C19" s="330"/>
      <c r="D19" s="119">
        <v>0.04</v>
      </c>
      <c r="E19" s="332">
        <f>C19*D19</f>
        <v>0</v>
      </c>
      <c r="F19" s="330"/>
      <c r="G19" s="330"/>
      <c r="H19" s="330"/>
      <c r="I19" s="330"/>
      <c r="J19" s="330"/>
      <c r="K19" s="330"/>
      <c r="L19" s="330"/>
      <c r="M19" s="330"/>
      <c r="N19" s="176">
        <f t="shared" si="3"/>
        <v>0</v>
      </c>
    </row>
    <row r="20" spans="1:14">
      <c r="A20" s="175">
        <v>2.6</v>
      </c>
      <c r="B20" s="120" t="s">
        <v>86</v>
      </c>
      <c r="C20" s="330"/>
      <c r="D20" s="121"/>
      <c r="E20" s="333"/>
      <c r="F20" s="330"/>
      <c r="G20" s="330"/>
      <c r="H20" s="330"/>
      <c r="I20" s="330"/>
      <c r="J20" s="330"/>
      <c r="K20" s="330"/>
      <c r="L20" s="330"/>
      <c r="M20" s="330"/>
      <c r="N20" s="176">
        <f t="shared" si="3"/>
        <v>0</v>
      </c>
    </row>
    <row r="21" spans="1:14" ht="14.4" thickBot="1">
      <c r="A21" s="177">
        <v>3</v>
      </c>
      <c r="B21" s="178" t="s">
        <v>70</v>
      </c>
      <c r="C21" s="331">
        <f>C14+C7</f>
        <v>16221695</v>
      </c>
      <c r="D21" s="179"/>
      <c r="E21" s="334">
        <f>E14+E7</f>
        <v>324433.90000000002</v>
      </c>
      <c r="F21" s="335">
        <f>F7+F14</f>
        <v>0</v>
      </c>
      <c r="G21" s="335">
        <f t="shared" ref="G21:L21" si="4">G7+G14</f>
        <v>0</v>
      </c>
      <c r="H21" s="335">
        <f t="shared" si="4"/>
        <v>0</v>
      </c>
      <c r="I21" s="335">
        <f t="shared" si="4"/>
        <v>0</v>
      </c>
      <c r="J21" s="335">
        <f t="shared" si="4"/>
        <v>0</v>
      </c>
      <c r="K21" s="335">
        <f t="shared" si="4"/>
        <v>324433.90000000002</v>
      </c>
      <c r="L21" s="335">
        <f t="shared" si="4"/>
        <v>0</v>
      </c>
      <c r="M21" s="335">
        <f>M7+M14</f>
        <v>0</v>
      </c>
      <c r="N21" s="180">
        <f>N14+N7</f>
        <v>324433.90000000002</v>
      </c>
    </row>
    <row r="22" spans="1:14">
      <c r="E22" s="336"/>
      <c r="F22" s="336"/>
      <c r="G22" s="336"/>
      <c r="H22" s="336"/>
      <c r="I22" s="336"/>
      <c r="J22" s="336"/>
      <c r="K22" s="336"/>
      <c r="L22" s="336"/>
      <c r="M22" s="33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28" workbookViewId="0">
      <selection activeCell="D29" sqref="D29"/>
    </sheetView>
  </sheetViews>
  <sheetFormatPr defaultRowHeight="14.4"/>
  <cols>
    <col min="1" max="1" width="11.44140625" customWidth="1"/>
    <col min="2" max="2" width="76.88671875" style="4" customWidth="1"/>
    <col min="3" max="3" width="22.88671875" customWidth="1"/>
  </cols>
  <sheetData>
    <row r="1" spans="1:3">
      <c r="A1" s="380" t="s">
        <v>227</v>
      </c>
      <c r="B1" t="str">
        <f>Info!C2</f>
        <v>სს სილქ როუდ ბანკი</v>
      </c>
    </row>
    <row r="2" spans="1:3">
      <c r="A2" s="380" t="s">
        <v>228</v>
      </c>
      <c r="B2" s="498">
        <f>'15. CCR'!B2</f>
        <v>43555</v>
      </c>
    </row>
    <row r="3" spans="1:3">
      <c r="A3" s="380"/>
      <c r="B3"/>
    </row>
    <row r="4" spans="1:3">
      <c r="A4" s="380" t="s">
        <v>907</v>
      </c>
      <c r="B4" t="s">
        <v>866</v>
      </c>
    </row>
    <row r="5" spans="1:3">
      <c r="A5" s="451"/>
      <c r="B5" s="451" t="s">
        <v>867</v>
      </c>
      <c r="C5" s="463"/>
    </row>
    <row r="6" spans="1:3">
      <c r="A6" s="452">
        <v>1</v>
      </c>
      <c r="B6" s="464" t="s">
        <v>867</v>
      </c>
      <c r="C6" s="465">
        <v>81277354.399999976</v>
      </c>
    </row>
    <row r="7" spans="1:3">
      <c r="A7" s="452">
        <v>2</v>
      </c>
      <c r="B7" s="464" t="s">
        <v>868</v>
      </c>
      <c r="C7" s="465">
        <v>-5033689.0999999996</v>
      </c>
    </row>
    <row r="8" spans="1:3">
      <c r="A8" s="453">
        <v>3</v>
      </c>
      <c r="B8" s="466" t="s">
        <v>869</v>
      </c>
      <c r="C8" s="467">
        <f>C6+C7</f>
        <v>76243665.299999982</v>
      </c>
    </row>
    <row r="9" spans="1:3">
      <c r="A9" s="454"/>
      <c r="B9" s="454" t="s">
        <v>870</v>
      </c>
      <c r="C9" s="468"/>
    </row>
    <row r="10" spans="1:3">
      <c r="A10" s="455">
        <v>4</v>
      </c>
      <c r="B10" s="469" t="s">
        <v>871</v>
      </c>
      <c r="C10" s="465"/>
    </row>
    <row r="11" spans="1:3">
      <c r="A11" s="455">
        <v>5</v>
      </c>
      <c r="B11" s="470" t="s">
        <v>872</v>
      </c>
      <c r="C11" s="465"/>
    </row>
    <row r="12" spans="1:3">
      <c r="A12" s="455" t="s">
        <v>873</v>
      </c>
      <c r="B12" s="464" t="s">
        <v>874</v>
      </c>
      <c r="C12" s="467">
        <v>324433.90000000002</v>
      </c>
    </row>
    <row r="13" spans="1:3">
      <c r="A13" s="456">
        <v>6</v>
      </c>
      <c r="B13" s="471" t="s">
        <v>875</v>
      </c>
      <c r="C13" s="465"/>
    </row>
    <row r="14" spans="1:3">
      <c r="A14" s="456">
        <v>7</v>
      </c>
      <c r="B14" s="472" t="s">
        <v>876</v>
      </c>
      <c r="C14" s="465"/>
    </row>
    <row r="15" spans="1:3">
      <c r="A15" s="457">
        <v>8</v>
      </c>
      <c r="B15" s="464" t="s">
        <v>877</v>
      </c>
      <c r="C15" s="465"/>
    </row>
    <row r="16" spans="1:3" ht="22.8">
      <c r="A16" s="456">
        <v>9</v>
      </c>
      <c r="B16" s="472" t="s">
        <v>878</v>
      </c>
      <c r="C16" s="465"/>
    </row>
    <row r="17" spans="1:3">
      <c r="A17" s="456">
        <v>10</v>
      </c>
      <c r="B17" s="472" t="s">
        <v>879</v>
      </c>
      <c r="C17" s="465"/>
    </row>
    <row r="18" spans="1:3">
      <c r="A18" s="458">
        <v>11</v>
      </c>
      <c r="B18" s="473" t="s">
        <v>880</v>
      </c>
      <c r="C18" s="467">
        <f>SUM(C10:C17)</f>
        <v>324433.90000000002</v>
      </c>
    </row>
    <row r="19" spans="1:3">
      <c r="A19" s="454"/>
      <c r="B19" s="454" t="s">
        <v>881</v>
      </c>
      <c r="C19" s="474"/>
    </row>
    <row r="20" spans="1:3">
      <c r="A20" s="456">
        <v>12</v>
      </c>
      <c r="B20" s="469" t="s">
        <v>882</v>
      </c>
      <c r="C20" s="465"/>
    </row>
    <row r="21" spans="1:3">
      <c r="A21" s="456">
        <v>13</v>
      </c>
      <c r="B21" s="469" t="s">
        <v>883</v>
      </c>
      <c r="C21" s="465"/>
    </row>
    <row r="22" spans="1:3">
      <c r="A22" s="456">
        <v>14</v>
      </c>
      <c r="B22" s="469" t="s">
        <v>884</v>
      </c>
      <c r="C22" s="465"/>
    </row>
    <row r="23" spans="1:3" ht="22.8">
      <c r="A23" s="456" t="s">
        <v>885</v>
      </c>
      <c r="B23" s="469" t="s">
        <v>886</v>
      </c>
      <c r="C23" s="465"/>
    </row>
    <row r="24" spans="1:3">
      <c r="A24" s="456">
        <v>15</v>
      </c>
      <c r="B24" s="469" t="s">
        <v>887</v>
      </c>
      <c r="C24" s="465"/>
    </row>
    <row r="25" spans="1:3">
      <c r="A25" s="456" t="s">
        <v>888</v>
      </c>
      <c r="B25" s="464" t="s">
        <v>889</v>
      </c>
      <c r="C25" s="465"/>
    </row>
    <row r="26" spans="1:3">
      <c r="A26" s="458">
        <v>16</v>
      </c>
      <c r="B26" s="473" t="s">
        <v>890</v>
      </c>
      <c r="C26" s="467">
        <f>SUM(C20:C25)</f>
        <v>0</v>
      </c>
    </row>
    <row r="27" spans="1:3">
      <c r="A27" s="454"/>
      <c r="B27" s="454" t="s">
        <v>891</v>
      </c>
      <c r="C27" s="468"/>
    </row>
    <row r="28" spans="1:3">
      <c r="A28" s="455">
        <v>17</v>
      </c>
      <c r="B28" s="464" t="s">
        <v>892</v>
      </c>
      <c r="C28" s="465">
        <v>2177601.3200000003</v>
      </c>
    </row>
    <row r="29" spans="1:3">
      <c r="A29" s="455">
        <v>18</v>
      </c>
      <c r="B29" s="464" t="s">
        <v>893</v>
      </c>
      <c r="C29" s="465">
        <v>-1935618</v>
      </c>
    </row>
    <row r="30" spans="1:3">
      <c r="A30" s="458">
        <v>19</v>
      </c>
      <c r="B30" s="473" t="s">
        <v>894</v>
      </c>
      <c r="C30" s="467">
        <f>C28+C29</f>
        <v>241983.3200000003</v>
      </c>
    </row>
    <row r="31" spans="1:3">
      <c r="A31" s="459"/>
      <c r="B31" s="454" t="s">
        <v>895</v>
      </c>
      <c r="C31" s="468"/>
    </row>
    <row r="32" spans="1:3">
      <c r="A32" s="455" t="s">
        <v>896</v>
      </c>
      <c r="B32" s="469" t="s">
        <v>897</v>
      </c>
      <c r="C32" s="475"/>
    </row>
    <row r="33" spans="1:3">
      <c r="A33" s="455" t="s">
        <v>898</v>
      </c>
      <c r="B33" s="470" t="s">
        <v>899</v>
      </c>
      <c r="C33" s="475"/>
    </row>
    <row r="34" spans="1:3">
      <c r="A34" s="454"/>
      <c r="B34" s="454" t="s">
        <v>900</v>
      </c>
      <c r="C34" s="468"/>
    </row>
    <row r="35" spans="1:3">
      <c r="A35" s="458">
        <v>20</v>
      </c>
      <c r="B35" s="473" t="s">
        <v>126</v>
      </c>
      <c r="C35" s="467">
        <v>50165497.549999997</v>
      </c>
    </row>
    <row r="36" spans="1:3">
      <c r="A36" s="458">
        <v>21</v>
      </c>
      <c r="B36" s="473" t="s">
        <v>901</v>
      </c>
      <c r="C36" s="467">
        <v>76810082.519999981</v>
      </c>
    </row>
    <row r="37" spans="1:3">
      <c r="A37" s="460"/>
      <c r="B37" s="460" t="s">
        <v>866</v>
      </c>
      <c r="C37" s="468"/>
    </row>
    <row r="38" spans="1:3">
      <c r="A38" s="458">
        <v>22</v>
      </c>
      <c r="B38" s="473" t="s">
        <v>866</v>
      </c>
      <c r="C38" s="540">
        <f>IFERROR(C35/C36,0)</f>
        <v>0.65311084045428269</v>
      </c>
    </row>
    <row r="39" spans="1:3">
      <c r="A39" s="460"/>
      <c r="B39" s="460" t="s">
        <v>902</v>
      </c>
      <c r="C39" s="468"/>
    </row>
    <row r="40" spans="1:3">
      <c r="A40" s="461" t="s">
        <v>903</v>
      </c>
      <c r="B40" s="469" t="s">
        <v>904</v>
      </c>
      <c r="C40" s="475"/>
    </row>
    <row r="41" spans="1:3">
      <c r="A41" s="462" t="s">
        <v>905</v>
      </c>
      <c r="B41" s="470" t="s">
        <v>906</v>
      </c>
      <c r="C41" s="47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55" zoomScale="85" zoomScaleNormal="85" workbookViewId="0">
      <selection activeCell="B63" sqref="B63:C63"/>
    </sheetView>
  </sheetViews>
  <sheetFormatPr defaultColWidth="43.5546875" defaultRowHeight="12"/>
  <cols>
    <col min="1" max="1" width="5.33203125" style="249" customWidth="1"/>
    <col min="2" max="2" width="66.109375" style="250" customWidth="1"/>
    <col min="3" max="3" width="131.44140625" style="251" customWidth="1"/>
    <col min="4" max="5" width="10.33203125" style="233" customWidth="1"/>
    <col min="6" max="16384" width="43.5546875" style="233"/>
  </cols>
  <sheetData>
    <row r="1" spans="1:3" ht="13.2" thickTop="1" thickBot="1">
      <c r="A1" s="643" t="s">
        <v>365</v>
      </c>
      <c r="B1" s="644"/>
      <c r="C1" s="645"/>
    </row>
    <row r="2" spans="1:3" ht="26.25" customHeight="1">
      <c r="A2" s="234"/>
      <c r="B2" s="663" t="s">
        <v>366</v>
      </c>
      <c r="C2" s="663"/>
    </row>
    <row r="3" spans="1:3" s="239" customFormat="1" ht="11.25" customHeight="1">
      <c r="A3" s="238"/>
      <c r="B3" s="663" t="s">
        <v>671</v>
      </c>
      <c r="C3" s="663"/>
    </row>
    <row r="4" spans="1:3" ht="12" customHeight="1" thickBot="1">
      <c r="A4" s="648" t="s">
        <v>675</v>
      </c>
      <c r="B4" s="649"/>
      <c r="C4" s="650"/>
    </row>
    <row r="5" spans="1:3" ht="12.6" thickTop="1">
      <c r="A5" s="235"/>
      <c r="B5" s="651" t="s">
        <v>367</v>
      </c>
      <c r="C5" s="652"/>
    </row>
    <row r="6" spans="1:3">
      <c r="A6" s="234"/>
      <c r="B6" s="612" t="s">
        <v>672</v>
      </c>
      <c r="C6" s="613"/>
    </row>
    <row r="7" spans="1:3">
      <c r="A7" s="234"/>
      <c r="B7" s="612" t="s">
        <v>368</v>
      </c>
      <c r="C7" s="613"/>
    </row>
    <row r="8" spans="1:3">
      <c r="A8" s="234"/>
      <c r="B8" s="612" t="s">
        <v>673</v>
      </c>
      <c r="C8" s="613"/>
    </row>
    <row r="9" spans="1:3">
      <c r="A9" s="234"/>
      <c r="B9" s="664" t="s">
        <v>674</v>
      </c>
      <c r="C9" s="665"/>
    </row>
    <row r="10" spans="1:3">
      <c r="A10" s="234"/>
      <c r="B10" s="655" t="s">
        <v>369</v>
      </c>
      <c r="C10" s="656" t="s">
        <v>369</v>
      </c>
    </row>
    <row r="11" spans="1:3">
      <c r="A11" s="234"/>
      <c r="B11" s="655" t="s">
        <v>370</v>
      </c>
      <c r="C11" s="656" t="s">
        <v>370</v>
      </c>
    </row>
    <row r="12" spans="1:3">
      <c r="A12" s="234"/>
      <c r="B12" s="655" t="s">
        <v>371</v>
      </c>
      <c r="C12" s="656" t="s">
        <v>371</v>
      </c>
    </row>
    <row r="13" spans="1:3">
      <c r="A13" s="234"/>
      <c r="B13" s="655" t="s">
        <v>372</v>
      </c>
      <c r="C13" s="656" t="s">
        <v>372</v>
      </c>
    </row>
    <row r="14" spans="1:3">
      <c r="A14" s="234"/>
      <c r="B14" s="655" t="s">
        <v>373</v>
      </c>
      <c r="C14" s="656" t="s">
        <v>373</v>
      </c>
    </row>
    <row r="15" spans="1:3" ht="21.75" customHeight="1">
      <c r="A15" s="234"/>
      <c r="B15" s="655" t="s">
        <v>374</v>
      </c>
      <c r="C15" s="656" t="s">
        <v>374</v>
      </c>
    </row>
    <row r="16" spans="1:3">
      <c r="A16" s="234"/>
      <c r="B16" s="655" t="s">
        <v>375</v>
      </c>
      <c r="C16" s="656" t="s">
        <v>376</v>
      </c>
    </row>
    <row r="17" spans="1:3">
      <c r="A17" s="234"/>
      <c r="B17" s="655" t="s">
        <v>377</v>
      </c>
      <c r="C17" s="656" t="s">
        <v>378</v>
      </c>
    </row>
    <row r="18" spans="1:3">
      <c r="A18" s="234"/>
      <c r="B18" s="655" t="s">
        <v>379</v>
      </c>
      <c r="C18" s="656" t="s">
        <v>380</v>
      </c>
    </row>
    <row r="19" spans="1:3">
      <c r="A19" s="234"/>
      <c r="B19" s="655" t="s">
        <v>381</v>
      </c>
      <c r="C19" s="656" t="s">
        <v>381</v>
      </c>
    </row>
    <row r="20" spans="1:3">
      <c r="A20" s="234"/>
      <c r="B20" s="655" t="s">
        <v>382</v>
      </c>
      <c r="C20" s="656" t="s">
        <v>382</v>
      </c>
    </row>
    <row r="21" spans="1:3">
      <c r="A21" s="234"/>
      <c r="B21" s="655" t="s">
        <v>383</v>
      </c>
      <c r="C21" s="656" t="s">
        <v>383</v>
      </c>
    </row>
    <row r="22" spans="1:3" ht="23.25" customHeight="1">
      <c r="A22" s="234"/>
      <c r="B22" s="655" t="s">
        <v>384</v>
      </c>
      <c r="C22" s="656" t="s">
        <v>385</v>
      </c>
    </row>
    <row r="23" spans="1:3">
      <c r="A23" s="234"/>
      <c r="B23" s="655" t="s">
        <v>386</v>
      </c>
      <c r="C23" s="656" t="s">
        <v>386</v>
      </c>
    </row>
    <row r="24" spans="1:3">
      <c r="A24" s="234"/>
      <c r="B24" s="655" t="s">
        <v>387</v>
      </c>
      <c r="C24" s="656" t="s">
        <v>388</v>
      </c>
    </row>
    <row r="25" spans="1:3" ht="12.6" thickBot="1">
      <c r="A25" s="236"/>
      <c r="B25" s="661" t="s">
        <v>389</v>
      </c>
      <c r="C25" s="662"/>
    </row>
    <row r="26" spans="1:3" ht="13.2" thickTop="1" thickBot="1">
      <c r="A26" s="648" t="s">
        <v>685</v>
      </c>
      <c r="B26" s="649"/>
      <c r="C26" s="650"/>
    </row>
    <row r="27" spans="1:3" ht="13.2" thickTop="1" thickBot="1">
      <c r="A27" s="237"/>
      <c r="B27" s="666" t="s">
        <v>390</v>
      </c>
      <c r="C27" s="667"/>
    </row>
    <row r="28" spans="1:3" ht="13.2" thickTop="1" thickBot="1">
      <c r="A28" s="648" t="s">
        <v>676</v>
      </c>
      <c r="B28" s="649"/>
      <c r="C28" s="650"/>
    </row>
    <row r="29" spans="1:3" ht="12.6" thickTop="1">
      <c r="A29" s="235"/>
      <c r="B29" s="659" t="s">
        <v>391</v>
      </c>
      <c r="C29" s="660" t="s">
        <v>392</v>
      </c>
    </row>
    <row r="30" spans="1:3">
      <c r="A30" s="234"/>
      <c r="B30" s="610" t="s">
        <v>393</v>
      </c>
      <c r="C30" s="611" t="s">
        <v>394</v>
      </c>
    </row>
    <row r="31" spans="1:3">
      <c r="A31" s="234"/>
      <c r="B31" s="610" t="s">
        <v>395</v>
      </c>
      <c r="C31" s="611" t="s">
        <v>396</v>
      </c>
    </row>
    <row r="32" spans="1:3">
      <c r="A32" s="234"/>
      <c r="B32" s="610" t="s">
        <v>397</v>
      </c>
      <c r="C32" s="611" t="s">
        <v>398</v>
      </c>
    </row>
    <row r="33" spans="1:3">
      <c r="A33" s="234"/>
      <c r="B33" s="610" t="s">
        <v>399</v>
      </c>
      <c r="C33" s="611" t="s">
        <v>400</v>
      </c>
    </row>
    <row r="34" spans="1:3">
      <c r="A34" s="234"/>
      <c r="B34" s="610" t="s">
        <v>401</v>
      </c>
      <c r="C34" s="611" t="s">
        <v>402</v>
      </c>
    </row>
    <row r="35" spans="1:3" ht="23.25" customHeight="1">
      <c r="A35" s="234"/>
      <c r="B35" s="610" t="s">
        <v>403</v>
      </c>
      <c r="C35" s="611" t="s">
        <v>404</v>
      </c>
    </row>
    <row r="36" spans="1:3" ht="24" customHeight="1">
      <c r="A36" s="234"/>
      <c r="B36" s="610" t="s">
        <v>405</v>
      </c>
      <c r="C36" s="611" t="s">
        <v>406</v>
      </c>
    </row>
    <row r="37" spans="1:3" ht="24.75" customHeight="1">
      <c r="A37" s="234"/>
      <c r="B37" s="610" t="s">
        <v>407</v>
      </c>
      <c r="C37" s="611" t="s">
        <v>408</v>
      </c>
    </row>
    <row r="38" spans="1:3" ht="23.25" customHeight="1">
      <c r="A38" s="234"/>
      <c r="B38" s="610" t="s">
        <v>677</v>
      </c>
      <c r="C38" s="611" t="s">
        <v>409</v>
      </c>
    </row>
    <row r="39" spans="1:3" ht="39.75" customHeight="1">
      <c r="A39" s="234"/>
      <c r="B39" s="655" t="s">
        <v>697</v>
      </c>
      <c r="C39" s="656" t="s">
        <v>410</v>
      </c>
    </row>
    <row r="40" spans="1:3" ht="12" customHeight="1">
      <c r="A40" s="234"/>
      <c r="B40" s="610" t="s">
        <v>411</v>
      </c>
      <c r="C40" s="611" t="s">
        <v>412</v>
      </c>
    </row>
    <row r="41" spans="1:3" ht="27" customHeight="1" thickBot="1">
      <c r="A41" s="236"/>
      <c r="B41" s="657" t="s">
        <v>413</v>
      </c>
      <c r="C41" s="658" t="s">
        <v>414</v>
      </c>
    </row>
    <row r="42" spans="1:3" ht="13.2" thickTop="1" thickBot="1">
      <c r="A42" s="648" t="s">
        <v>678</v>
      </c>
      <c r="B42" s="649"/>
      <c r="C42" s="650"/>
    </row>
    <row r="43" spans="1:3" ht="12.6" thickTop="1">
      <c r="A43" s="235"/>
      <c r="B43" s="651" t="s">
        <v>770</v>
      </c>
      <c r="C43" s="652" t="s">
        <v>415</v>
      </c>
    </row>
    <row r="44" spans="1:3">
      <c r="A44" s="234"/>
      <c r="B44" s="612" t="s">
        <v>769</v>
      </c>
      <c r="C44" s="613"/>
    </row>
    <row r="45" spans="1:3" ht="23.25" customHeight="1" thickBot="1">
      <c r="A45" s="236"/>
      <c r="B45" s="638" t="s">
        <v>416</v>
      </c>
      <c r="C45" s="639" t="s">
        <v>417</v>
      </c>
    </row>
    <row r="46" spans="1:3" ht="11.25" customHeight="1" thickTop="1" thickBot="1">
      <c r="A46" s="648" t="s">
        <v>679</v>
      </c>
      <c r="B46" s="649"/>
      <c r="C46" s="650"/>
    </row>
    <row r="47" spans="1:3" ht="26.25" customHeight="1" thickTop="1">
      <c r="A47" s="234"/>
      <c r="B47" s="612" t="s">
        <v>680</v>
      </c>
      <c r="C47" s="613"/>
    </row>
    <row r="48" spans="1:3" ht="12.6" thickBot="1">
      <c r="A48" s="648" t="s">
        <v>681</v>
      </c>
      <c r="B48" s="649"/>
      <c r="C48" s="650"/>
    </row>
    <row r="49" spans="1:3" ht="12.6" thickTop="1">
      <c r="A49" s="235"/>
      <c r="B49" s="651" t="s">
        <v>418</v>
      </c>
      <c r="C49" s="652" t="s">
        <v>418</v>
      </c>
    </row>
    <row r="50" spans="1:3" ht="11.25" customHeight="1">
      <c r="A50" s="234"/>
      <c r="B50" s="612" t="s">
        <v>419</v>
      </c>
      <c r="C50" s="613" t="s">
        <v>419</v>
      </c>
    </row>
    <row r="51" spans="1:3">
      <c r="A51" s="234"/>
      <c r="B51" s="612" t="s">
        <v>420</v>
      </c>
      <c r="C51" s="613" t="s">
        <v>420</v>
      </c>
    </row>
    <row r="52" spans="1:3" ht="11.25" customHeight="1">
      <c r="A52" s="234"/>
      <c r="B52" s="612" t="s">
        <v>797</v>
      </c>
      <c r="C52" s="613" t="s">
        <v>421</v>
      </c>
    </row>
    <row r="53" spans="1:3" ht="33.6" customHeight="1">
      <c r="A53" s="234"/>
      <c r="B53" s="612" t="s">
        <v>422</v>
      </c>
      <c r="C53" s="613" t="s">
        <v>422</v>
      </c>
    </row>
    <row r="54" spans="1:3" ht="11.25" customHeight="1">
      <c r="A54" s="234"/>
      <c r="B54" s="612" t="s">
        <v>790</v>
      </c>
      <c r="C54" s="613" t="s">
        <v>423</v>
      </c>
    </row>
    <row r="55" spans="1:3" ht="11.25" customHeight="1" thickBot="1">
      <c r="A55" s="648" t="s">
        <v>682</v>
      </c>
      <c r="B55" s="649"/>
      <c r="C55" s="650"/>
    </row>
    <row r="56" spans="1:3" ht="12.6" thickTop="1">
      <c r="A56" s="235"/>
      <c r="B56" s="651" t="s">
        <v>418</v>
      </c>
      <c r="C56" s="652" t="s">
        <v>418</v>
      </c>
    </row>
    <row r="57" spans="1:3">
      <c r="A57" s="234"/>
      <c r="B57" s="612" t="s">
        <v>424</v>
      </c>
      <c r="C57" s="613" t="s">
        <v>424</v>
      </c>
    </row>
    <row r="58" spans="1:3">
      <c r="A58" s="234"/>
      <c r="B58" s="612" t="s">
        <v>693</v>
      </c>
      <c r="C58" s="613" t="s">
        <v>425</v>
      </c>
    </row>
    <row r="59" spans="1:3">
      <c r="A59" s="234"/>
      <c r="B59" s="612" t="s">
        <v>426</v>
      </c>
      <c r="C59" s="613" t="s">
        <v>426</v>
      </c>
    </row>
    <row r="60" spans="1:3">
      <c r="A60" s="234"/>
      <c r="B60" s="612" t="s">
        <v>427</v>
      </c>
      <c r="C60" s="613" t="s">
        <v>427</v>
      </c>
    </row>
    <row r="61" spans="1:3">
      <c r="A61" s="234"/>
      <c r="B61" s="612" t="s">
        <v>428</v>
      </c>
      <c r="C61" s="613" t="s">
        <v>428</v>
      </c>
    </row>
    <row r="62" spans="1:3">
      <c r="A62" s="234"/>
      <c r="B62" s="612" t="s">
        <v>694</v>
      </c>
      <c r="C62" s="613" t="s">
        <v>429</v>
      </c>
    </row>
    <row r="63" spans="1:3">
      <c r="A63" s="234"/>
      <c r="B63" s="612" t="s">
        <v>430</v>
      </c>
      <c r="C63" s="613" t="s">
        <v>430</v>
      </c>
    </row>
    <row r="64" spans="1:3" ht="12.6" thickBot="1">
      <c r="A64" s="236"/>
      <c r="B64" s="638" t="s">
        <v>431</v>
      </c>
      <c r="C64" s="639" t="s">
        <v>431</v>
      </c>
    </row>
    <row r="65" spans="1:3" ht="11.25" customHeight="1" thickTop="1">
      <c r="A65" s="614" t="s">
        <v>683</v>
      </c>
      <c r="B65" s="615"/>
      <c r="C65" s="616"/>
    </row>
    <row r="66" spans="1:3" ht="12.6" thickBot="1">
      <c r="A66" s="236"/>
      <c r="B66" s="638" t="s">
        <v>432</v>
      </c>
      <c r="C66" s="639" t="s">
        <v>432</v>
      </c>
    </row>
    <row r="67" spans="1:3" ht="11.25" customHeight="1" thickTop="1" thickBot="1">
      <c r="A67" s="648" t="s">
        <v>684</v>
      </c>
      <c r="B67" s="649"/>
      <c r="C67" s="650"/>
    </row>
    <row r="68" spans="1:3" ht="12.6" thickTop="1">
      <c r="A68" s="235"/>
      <c r="B68" s="651" t="s">
        <v>433</v>
      </c>
      <c r="C68" s="652" t="s">
        <v>433</v>
      </c>
    </row>
    <row r="69" spans="1:3">
      <c r="A69" s="234"/>
      <c r="B69" s="612" t="s">
        <v>434</v>
      </c>
      <c r="C69" s="613" t="s">
        <v>434</v>
      </c>
    </row>
    <row r="70" spans="1:3">
      <c r="A70" s="234"/>
      <c r="B70" s="612" t="s">
        <v>435</v>
      </c>
      <c r="C70" s="613" t="s">
        <v>435</v>
      </c>
    </row>
    <row r="71" spans="1:3" ht="38.25" customHeight="1">
      <c r="A71" s="234"/>
      <c r="B71" s="636" t="s">
        <v>696</v>
      </c>
      <c r="C71" s="637" t="s">
        <v>436</v>
      </c>
    </row>
    <row r="72" spans="1:3" ht="33.75" customHeight="1">
      <c r="A72" s="234"/>
      <c r="B72" s="636" t="s">
        <v>699</v>
      </c>
      <c r="C72" s="637" t="s">
        <v>437</v>
      </c>
    </row>
    <row r="73" spans="1:3" ht="15.75" customHeight="1">
      <c r="A73" s="234"/>
      <c r="B73" s="636" t="s">
        <v>695</v>
      </c>
      <c r="C73" s="637" t="s">
        <v>438</v>
      </c>
    </row>
    <row r="74" spans="1:3">
      <c r="A74" s="234"/>
      <c r="B74" s="612" t="s">
        <v>439</v>
      </c>
      <c r="C74" s="613" t="s">
        <v>439</v>
      </c>
    </row>
    <row r="75" spans="1:3" ht="12.6" thickBot="1">
      <c r="A75" s="236"/>
      <c r="B75" s="638" t="s">
        <v>440</v>
      </c>
      <c r="C75" s="639" t="s">
        <v>440</v>
      </c>
    </row>
    <row r="76" spans="1:3" ht="12.6" thickTop="1">
      <c r="A76" s="614" t="s">
        <v>773</v>
      </c>
      <c r="B76" s="615"/>
      <c r="C76" s="616"/>
    </row>
    <row r="77" spans="1:3">
      <c r="A77" s="234"/>
      <c r="B77" s="612" t="s">
        <v>432</v>
      </c>
      <c r="C77" s="613"/>
    </row>
    <row r="78" spans="1:3">
      <c r="A78" s="234"/>
      <c r="B78" s="612" t="s">
        <v>771</v>
      </c>
      <c r="C78" s="613"/>
    </row>
    <row r="79" spans="1:3">
      <c r="A79" s="234"/>
      <c r="B79" s="612" t="s">
        <v>772</v>
      </c>
      <c r="C79" s="613"/>
    </row>
    <row r="80" spans="1:3">
      <c r="A80" s="614" t="s">
        <v>774</v>
      </c>
      <c r="B80" s="615"/>
      <c r="C80" s="616"/>
    </row>
    <row r="81" spans="1:3">
      <c r="A81" s="234"/>
      <c r="B81" s="612" t="s">
        <v>432</v>
      </c>
      <c r="C81" s="613"/>
    </row>
    <row r="82" spans="1:3">
      <c r="A82" s="234"/>
      <c r="B82" s="612" t="s">
        <v>775</v>
      </c>
      <c r="C82" s="613"/>
    </row>
    <row r="83" spans="1:3" ht="76.5" customHeight="1">
      <c r="A83" s="234"/>
      <c r="B83" s="612" t="s">
        <v>789</v>
      </c>
      <c r="C83" s="613"/>
    </row>
    <row r="84" spans="1:3" ht="53.25" customHeight="1">
      <c r="A84" s="234"/>
      <c r="B84" s="612" t="s">
        <v>788</v>
      </c>
      <c r="C84" s="613"/>
    </row>
    <row r="85" spans="1:3">
      <c r="A85" s="234"/>
      <c r="B85" s="612" t="s">
        <v>776</v>
      </c>
      <c r="C85" s="613"/>
    </row>
    <row r="86" spans="1:3">
      <c r="A86" s="234"/>
      <c r="B86" s="612" t="s">
        <v>777</v>
      </c>
      <c r="C86" s="613"/>
    </row>
    <row r="87" spans="1:3">
      <c r="A87" s="234"/>
      <c r="B87" s="612" t="s">
        <v>778</v>
      </c>
      <c r="C87" s="613"/>
    </row>
    <row r="88" spans="1:3">
      <c r="A88" s="614" t="s">
        <v>779</v>
      </c>
      <c r="B88" s="615"/>
      <c r="C88" s="616"/>
    </row>
    <row r="89" spans="1:3">
      <c r="A89" s="234"/>
      <c r="B89" s="612" t="s">
        <v>432</v>
      </c>
      <c r="C89" s="613"/>
    </row>
    <row r="90" spans="1:3">
      <c r="A90" s="234"/>
      <c r="B90" s="612" t="s">
        <v>781</v>
      </c>
      <c r="C90" s="613"/>
    </row>
    <row r="91" spans="1:3" ht="12" customHeight="1">
      <c r="A91" s="234"/>
      <c r="B91" s="612" t="s">
        <v>782</v>
      </c>
      <c r="C91" s="613"/>
    </row>
    <row r="92" spans="1:3">
      <c r="A92" s="234"/>
      <c r="B92" s="612" t="s">
        <v>783</v>
      </c>
      <c r="C92" s="613"/>
    </row>
    <row r="93" spans="1:3" ht="24.75" customHeight="1">
      <c r="A93" s="234"/>
      <c r="B93" s="608" t="s">
        <v>825</v>
      </c>
      <c r="C93" s="609"/>
    </row>
    <row r="94" spans="1:3" ht="24" customHeight="1">
      <c r="A94" s="234"/>
      <c r="B94" s="608" t="s">
        <v>826</v>
      </c>
      <c r="C94" s="609"/>
    </row>
    <row r="95" spans="1:3" ht="13.5" customHeight="1">
      <c r="A95" s="234"/>
      <c r="B95" s="610" t="s">
        <v>784</v>
      </c>
      <c r="C95" s="611"/>
    </row>
    <row r="96" spans="1:3" ht="11.25" customHeight="1" thickBot="1">
      <c r="A96" s="620" t="s">
        <v>821</v>
      </c>
      <c r="B96" s="621"/>
      <c r="C96" s="622"/>
    </row>
    <row r="97" spans="1:3" ht="13.2" thickTop="1" thickBot="1">
      <c r="A97" s="634" t="s">
        <v>533</v>
      </c>
      <c r="B97" s="634"/>
      <c r="C97" s="634"/>
    </row>
    <row r="98" spans="1:3">
      <c r="A98" s="386">
        <v>2</v>
      </c>
      <c r="B98" s="383" t="s">
        <v>801</v>
      </c>
      <c r="C98" s="383" t="s">
        <v>822</v>
      </c>
    </row>
    <row r="99" spans="1:3">
      <c r="A99" s="246">
        <v>3</v>
      </c>
      <c r="B99" s="384" t="s">
        <v>802</v>
      </c>
      <c r="C99" s="385" t="s">
        <v>823</v>
      </c>
    </row>
    <row r="100" spans="1:3">
      <c r="A100" s="246">
        <v>4</v>
      </c>
      <c r="B100" s="384" t="s">
        <v>803</v>
      </c>
      <c r="C100" s="385" t="s">
        <v>827</v>
      </c>
    </row>
    <row r="101" spans="1:3" ht="11.25" customHeight="1">
      <c r="A101" s="246">
        <v>5</v>
      </c>
      <c r="B101" s="384" t="s">
        <v>804</v>
      </c>
      <c r="C101" s="385" t="s">
        <v>824</v>
      </c>
    </row>
    <row r="102" spans="1:3" ht="12" customHeight="1">
      <c r="A102" s="246">
        <v>6</v>
      </c>
      <c r="B102" s="384" t="s">
        <v>819</v>
      </c>
      <c r="C102" s="385" t="s">
        <v>805</v>
      </c>
    </row>
    <row r="103" spans="1:3" ht="12" customHeight="1">
      <c r="A103" s="246">
        <v>7</v>
      </c>
      <c r="B103" s="384" t="s">
        <v>806</v>
      </c>
      <c r="C103" s="385" t="s">
        <v>820</v>
      </c>
    </row>
    <row r="104" spans="1:3">
      <c r="A104" s="246">
        <v>8</v>
      </c>
      <c r="B104" s="384" t="s">
        <v>811</v>
      </c>
      <c r="C104" s="385" t="s">
        <v>831</v>
      </c>
    </row>
    <row r="105" spans="1:3" ht="11.25" customHeight="1">
      <c r="A105" s="614" t="s">
        <v>785</v>
      </c>
      <c r="B105" s="615"/>
      <c r="C105" s="616"/>
    </row>
    <row r="106" spans="1:3" ht="27.6" customHeight="1">
      <c r="A106" s="234"/>
      <c r="B106" s="653" t="s">
        <v>432</v>
      </c>
      <c r="C106" s="654"/>
    </row>
    <row r="107" spans="1:3" ht="12.6" thickBot="1">
      <c r="A107" s="640" t="s">
        <v>686</v>
      </c>
      <c r="B107" s="641"/>
      <c r="C107" s="642"/>
    </row>
    <row r="108" spans="1:3" ht="24" customHeight="1" thickTop="1" thickBot="1">
      <c r="A108" s="643" t="s">
        <v>365</v>
      </c>
      <c r="B108" s="644"/>
      <c r="C108" s="645"/>
    </row>
    <row r="109" spans="1:3">
      <c r="A109" s="238" t="s">
        <v>441</v>
      </c>
      <c r="B109" s="646" t="s">
        <v>442</v>
      </c>
      <c r="C109" s="647"/>
    </row>
    <row r="110" spans="1:3">
      <c r="A110" s="240" t="s">
        <v>443</v>
      </c>
      <c r="B110" s="623" t="s">
        <v>444</v>
      </c>
      <c r="C110" s="624"/>
    </row>
    <row r="111" spans="1:3">
      <c r="A111" s="238" t="s">
        <v>445</v>
      </c>
      <c r="B111" s="625" t="s">
        <v>446</v>
      </c>
      <c r="C111" s="625"/>
    </row>
    <row r="112" spans="1:3">
      <c r="A112" s="240" t="s">
        <v>447</v>
      </c>
      <c r="B112" s="623" t="s">
        <v>448</v>
      </c>
      <c r="C112" s="624"/>
    </row>
    <row r="113" spans="1:3" ht="12.6" thickBot="1">
      <c r="A113" s="259" t="s">
        <v>449</v>
      </c>
      <c r="B113" s="626" t="s">
        <v>450</v>
      </c>
      <c r="C113" s="626"/>
    </row>
    <row r="114" spans="1:3" ht="12.6" thickBot="1">
      <c r="A114" s="627" t="s">
        <v>686</v>
      </c>
      <c r="B114" s="628"/>
      <c r="C114" s="629"/>
    </row>
    <row r="115" spans="1:3" ht="13.2" thickTop="1" thickBot="1">
      <c r="A115" s="630" t="s">
        <v>451</v>
      </c>
      <c r="B115" s="630"/>
      <c r="C115" s="630"/>
    </row>
    <row r="116" spans="1:3">
      <c r="A116" s="238">
        <v>1</v>
      </c>
      <c r="B116" s="241" t="s">
        <v>91</v>
      </c>
      <c r="C116" s="242" t="s">
        <v>452</v>
      </c>
    </row>
    <row r="117" spans="1:3">
      <c r="A117" s="238">
        <v>2</v>
      </c>
      <c r="B117" s="241" t="s">
        <v>92</v>
      </c>
      <c r="C117" s="242" t="s">
        <v>92</v>
      </c>
    </row>
    <row r="118" spans="1:3">
      <c r="A118" s="238">
        <v>3</v>
      </c>
      <c r="B118" s="241" t="s">
        <v>93</v>
      </c>
      <c r="C118" s="243" t="s">
        <v>453</v>
      </c>
    </row>
    <row r="119" spans="1:3" ht="24">
      <c r="A119" s="238">
        <v>4</v>
      </c>
      <c r="B119" s="241" t="s">
        <v>94</v>
      </c>
      <c r="C119" s="243" t="s">
        <v>662</v>
      </c>
    </row>
    <row r="120" spans="1:3">
      <c r="A120" s="238">
        <v>5</v>
      </c>
      <c r="B120" s="241" t="s">
        <v>95</v>
      </c>
      <c r="C120" s="243" t="s">
        <v>454</v>
      </c>
    </row>
    <row r="121" spans="1:3">
      <c r="A121" s="238">
        <v>5.0999999999999996</v>
      </c>
      <c r="B121" s="241" t="s">
        <v>455</v>
      </c>
      <c r="C121" s="242" t="s">
        <v>456</v>
      </c>
    </row>
    <row r="122" spans="1:3">
      <c r="A122" s="238">
        <v>5.2</v>
      </c>
      <c r="B122" s="241" t="s">
        <v>457</v>
      </c>
      <c r="C122" s="242" t="s">
        <v>458</v>
      </c>
    </row>
    <row r="123" spans="1:3">
      <c r="A123" s="238">
        <v>6</v>
      </c>
      <c r="B123" s="241" t="s">
        <v>96</v>
      </c>
      <c r="C123" s="243" t="s">
        <v>459</v>
      </c>
    </row>
    <row r="124" spans="1:3">
      <c r="A124" s="238">
        <v>7</v>
      </c>
      <c r="B124" s="241" t="s">
        <v>97</v>
      </c>
      <c r="C124" s="243" t="s">
        <v>460</v>
      </c>
    </row>
    <row r="125" spans="1:3" ht="24">
      <c r="A125" s="238">
        <v>8</v>
      </c>
      <c r="B125" s="241" t="s">
        <v>98</v>
      </c>
      <c r="C125" s="243" t="s">
        <v>461</v>
      </c>
    </row>
    <row r="126" spans="1:3">
      <c r="A126" s="238">
        <v>9</v>
      </c>
      <c r="B126" s="241" t="s">
        <v>99</v>
      </c>
      <c r="C126" s="243" t="s">
        <v>462</v>
      </c>
    </row>
    <row r="127" spans="1:3" ht="24">
      <c r="A127" s="238">
        <v>10</v>
      </c>
      <c r="B127" s="241" t="s">
        <v>463</v>
      </c>
      <c r="C127" s="243" t="s">
        <v>464</v>
      </c>
    </row>
    <row r="128" spans="1:3" ht="24">
      <c r="A128" s="238">
        <v>11</v>
      </c>
      <c r="B128" s="241" t="s">
        <v>100</v>
      </c>
      <c r="C128" s="243" t="s">
        <v>465</v>
      </c>
    </row>
    <row r="129" spans="1:3">
      <c r="A129" s="238">
        <v>12</v>
      </c>
      <c r="B129" s="241" t="s">
        <v>101</v>
      </c>
      <c r="C129" s="243" t="s">
        <v>466</v>
      </c>
    </row>
    <row r="130" spans="1:3">
      <c r="A130" s="238">
        <v>13</v>
      </c>
      <c r="B130" s="241" t="s">
        <v>467</v>
      </c>
      <c r="C130" s="243" t="s">
        <v>468</v>
      </c>
    </row>
    <row r="131" spans="1:3">
      <c r="A131" s="238">
        <v>14</v>
      </c>
      <c r="B131" s="241" t="s">
        <v>102</v>
      </c>
      <c r="C131" s="243" t="s">
        <v>469</v>
      </c>
    </row>
    <row r="132" spans="1:3">
      <c r="A132" s="238">
        <v>15</v>
      </c>
      <c r="B132" s="241" t="s">
        <v>103</v>
      </c>
      <c r="C132" s="243" t="s">
        <v>470</v>
      </c>
    </row>
    <row r="133" spans="1:3">
      <c r="A133" s="238">
        <v>16</v>
      </c>
      <c r="B133" s="241" t="s">
        <v>104</v>
      </c>
      <c r="C133" s="243" t="s">
        <v>471</v>
      </c>
    </row>
    <row r="134" spans="1:3">
      <c r="A134" s="238">
        <v>17</v>
      </c>
      <c r="B134" s="241" t="s">
        <v>105</v>
      </c>
      <c r="C134" s="243" t="s">
        <v>472</v>
      </c>
    </row>
    <row r="135" spans="1:3">
      <c r="A135" s="238">
        <v>18</v>
      </c>
      <c r="B135" s="241" t="s">
        <v>106</v>
      </c>
      <c r="C135" s="243" t="s">
        <v>663</v>
      </c>
    </row>
    <row r="136" spans="1:3" ht="24">
      <c r="A136" s="238">
        <v>19</v>
      </c>
      <c r="B136" s="241" t="s">
        <v>664</v>
      </c>
      <c r="C136" s="243" t="s">
        <v>665</v>
      </c>
    </row>
    <row r="137" spans="1:3">
      <c r="A137" s="238">
        <v>20</v>
      </c>
      <c r="B137" s="241" t="s">
        <v>107</v>
      </c>
      <c r="C137" s="243" t="s">
        <v>666</v>
      </c>
    </row>
    <row r="138" spans="1:3">
      <c r="A138" s="238">
        <v>21</v>
      </c>
      <c r="B138" s="241" t="s">
        <v>108</v>
      </c>
      <c r="C138" s="243" t="s">
        <v>473</v>
      </c>
    </row>
    <row r="139" spans="1:3">
      <c r="A139" s="238">
        <v>22</v>
      </c>
      <c r="B139" s="241" t="s">
        <v>109</v>
      </c>
      <c r="C139" s="243" t="s">
        <v>667</v>
      </c>
    </row>
    <row r="140" spans="1:3">
      <c r="A140" s="238">
        <v>23</v>
      </c>
      <c r="B140" s="241" t="s">
        <v>110</v>
      </c>
      <c r="C140" s="243" t="s">
        <v>474</v>
      </c>
    </row>
    <row r="141" spans="1:3">
      <c r="A141" s="238">
        <v>24</v>
      </c>
      <c r="B141" s="241" t="s">
        <v>111</v>
      </c>
      <c r="C141" s="243" t="s">
        <v>475</v>
      </c>
    </row>
    <row r="142" spans="1:3" ht="24">
      <c r="A142" s="238">
        <v>25</v>
      </c>
      <c r="B142" s="241" t="s">
        <v>112</v>
      </c>
      <c r="C142" s="243" t="s">
        <v>476</v>
      </c>
    </row>
    <row r="143" spans="1:3" ht="24">
      <c r="A143" s="238">
        <v>26</v>
      </c>
      <c r="B143" s="241" t="s">
        <v>113</v>
      </c>
      <c r="C143" s="243" t="s">
        <v>477</v>
      </c>
    </row>
    <row r="144" spans="1:3">
      <c r="A144" s="238">
        <v>27</v>
      </c>
      <c r="B144" s="241" t="s">
        <v>478</v>
      </c>
      <c r="C144" s="243" t="s">
        <v>479</v>
      </c>
    </row>
    <row r="145" spans="1:3" ht="24">
      <c r="A145" s="238">
        <v>28</v>
      </c>
      <c r="B145" s="241" t="s">
        <v>120</v>
      </c>
      <c r="C145" s="243" t="s">
        <v>480</v>
      </c>
    </row>
    <row r="146" spans="1:3">
      <c r="A146" s="238">
        <v>29</v>
      </c>
      <c r="B146" s="241" t="s">
        <v>114</v>
      </c>
      <c r="C146" s="260" t="s">
        <v>481</v>
      </c>
    </row>
    <row r="147" spans="1:3">
      <c r="A147" s="238">
        <v>30</v>
      </c>
      <c r="B147" s="241" t="s">
        <v>115</v>
      </c>
      <c r="C147" s="260" t="s">
        <v>482</v>
      </c>
    </row>
    <row r="148" spans="1:3" ht="32.25" customHeight="1">
      <c r="A148" s="238">
        <v>31</v>
      </c>
      <c r="B148" s="241" t="s">
        <v>483</v>
      </c>
      <c r="C148" s="260" t="s">
        <v>484</v>
      </c>
    </row>
    <row r="149" spans="1:3">
      <c r="A149" s="238">
        <v>31.1</v>
      </c>
      <c r="B149" s="241" t="s">
        <v>485</v>
      </c>
      <c r="C149" s="244" t="s">
        <v>486</v>
      </c>
    </row>
    <row r="150" spans="1:3" ht="24">
      <c r="A150" s="238" t="s">
        <v>487</v>
      </c>
      <c r="B150" s="241" t="s">
        <v>700</v>
      </c>
      <c r="C150" s="269" t="s">
        <v>710</v>
      </c>
    </row>
    <row r="151" spans="1:3">
      <c r="A151" s="238">
        <v>31.2</v>
      </c>
      <c r="B151" s="241" t="s">
        <v>488</v>
      </c>
      <c r="C151" s="269" t="s">
        <v>489</v>
      </c>
    </row>
    <row r="152" spans="1:3">
      <c r="A152" s="238" t="s">
        <v>490</v>
      </c>
      <c r="B152" s="241" t="s">
        <v>700</v>
      </c>
      <c r="C152" s="269" t="s">
        <v>701</v>
      </c>
    </row>
    <row r="153" spans="1:3" ht="36">
      <c r="A153" s="238">
        <v>32</v>
      </c>
      <c r="B153" s="265" t="s">
        <v>491</v>
      </c>
      <c r="C153" s="269" t="s">
        <v>702</v>
      </c>
    </row>
    <row r="154" spans="1:3">
      <c r="A154" s="238">
        <v>33</v>
      </c>
      <c r="B154" s="241" t="s">
        <v>116</v>
      </c>
      <c r="C154" s="269" t="s">
        <v>492</v>
      </c>
    </row>
    <row r="155" spans="1:3">
      <c r="A155" s="238">
        <v>34</v>
      </c>
      <c r="B155" s="267" t="s">
        <v>117</v>
      </c>
      <c r="C155" s="269" t="s">
        <v>493</v>
      </c>
    </row>
    <row r="156" spans="1:3">
      <c r="A156" s="238">
        <v>35</v>
      </c>
      <c r="B156" s="267" t="s">
        <v>118</v>
      </c>
      <c r="C156" s="269" t="s">
        <v>494</v>
      </c>
    </row>
    <row r="157" spans="1:3">
      <c r="A157" s="254" t="s">
        <v>711</v>
      </c>
      <c r="B157" s="267" t="s">
        <v>125</v>
      </c>
      <c r="C157" s="269" t="s">
        <v>739</v>
      </c>
    </row>
    <row r="158" spans="1:3">
      <c r="A158" s="254">
        <v>36.1</v>
      </c>
      <c r="B158" s="267" t="s">
        <v>495</v>
      </c>
      <c r="C158" s="269" t="s">
        <v>496</v>
      </c>
    </row>
    <row r="159" spans="1:3">
      <c r="A159" s="254" t="s">
        <v>712</v>
      </c>
      <c r="B159" s="267" t="s">
        <v>700</v>
      </c>
      <c r="C159" s="244" t="s">
        <v>703</v>
      </c>
    </row>
    <row r="160" spans="1:3" ht="24">
      <c r="A160" s="254">
        <v>36.200000000000003</v>
      </c>
      <c r="B160" s="268" t="s">
        <v>748</v>
      </c>
      <c r="C160" s="244" t="s">
        <v>740</v>
      </c>
    </row>
    <row r="161" spans="1:3" ht="24">
      <c r="A161" s="254" t="s">
        <v>713</v>
      </c>
      <c r="B161" s="267" t="s">
        <v>700</v>
      </c>
      <c r="C161" s="244" t="s">
        <v>741</v>
      </c>
    </row>
    <row r="162" spans="1:3" ht="24">
      <c r="A162" s="254">
        <v>36.299999999999997</v>
      </c>
      <c r="B162" s="268" t="s">
        <v>749</v>
      </c>
      <c r="C162" s="244" t="s">
        <v>742</v>
      </c>
    </row>
    <row r="163" spans="1:3" ht="24">
      <c r="A163" s="254" t="s">
        <v>714</v>
      </c>
      <c r="B163" s="267" t="s">
        <v>700</v>
      </c>
      <c r="C163" s="244" t="s">
        <v>743</v>
      </c>
    </row>
    <row r="164" spans="1:3">
      <c r="A164" s="254" t="s">
        <v>715</v>
      </c>
      <c r="B164" s="267" t="s">
        <v>119</v>
      </c>
      <c r="C164" s="266" t="s">
        <v>744</v>
      </c>
    </row>
    <row r="165" spans="1:3">
      <c r="A165" s="254" t="s">
        <v>716</v>
      </c>
      <c r="B165" s="267" t="s">
        <v>700</v>
      </c>
      <c r="C165" s="266" t="s">
        <v>745</v>
      </c>
    </row>
    <row r="166" spans="1:3">
      <c r="A166" s="252">
        <v>37</v>
      </c>
      <c r="B166" s="267" t="s">
        <v>499</v>
      </c>
      <c r="C166" s="244" t="s">
        <v>500</v>
      </c>
    </row>
    <row r="167" spans="1:3">
      <c r="A167" s="252">
        <v>37.1</v>
      </c>
      <c r="B167" s="267" t="s">
        <v>501</v>
      </c>
      <c r="C167" s="244" t="s">
        <v>502</v>
      </c>
    </row>
    <row r="168" spans="1:3">
      <c r="A168" s="253" t="s">
        <v>497</v>
      </c>
      <c r="B168" s="267" t="s">
        <v>700</v>
      </c>
      <c r="C168" s="244" t="s">
        <v>704</v>
      </c>
    </row>
    <row r="169" spans="1:3">
      <c r="A169" s="252">
        <v>37.200000000000003</v>
      </c>
      <c r="B169" s="267" t="s">
        <v>504</v>
      </c>
      <c r="C169" s="244" t="s">
        <v>505</v>
      </c>
    </row>
    <row r="170" spans="1:3" ht="24">
      <c r="A170" s="253" t="s">
        <v>498</v>
      </c>
      <c r="B170" s="241" t="s">
        <v>700</v>
      </c>
      <c r="C170" s="244" t="s">
        <v>705</v>
      </c>
    </row>
    <row r="171" spans="1:3">
      <c r="A171" s="252">
        <v>38</v>
      </c>
      <c r="B171" s="241" t="s">
        <v>121</v>
      </c>
      <c r="C171" s="244" t="s">
        <v>507</v>
      </c>
    </row>
    <row r="172" spans="1:3">
      <c r="A172" s="254">
        <v>38.1</v>
      </c>
      <c r="B172" s="241" t="s">
        <v>122</v>
      </c>
      <c r="C172" s="260" t="s">
        <v>122</v>
      </c>
    </row>
    <row r="173" spans="1:3">
      <c r="A173" s="254" t="s">
        <v>503</v>
      </c>
      <c r="B173" s="245" t="s">
        <v>508</v>
      </c>
      <c r="C173" s="625" t="s">
        <v>509</v>
      </c>
    </row>
    <row r="174" spans="1:3">
      <c r="A174" s="254" t="s">
        <v>717</v>
      </c>
      <c r="B174" s="245" t="s">
        <v>510</v>
      </c>
      <c r="C174" s="625"/>
    </row>
    <row r="175" spans="1:3">
      <c r="A175" s="254" t="s">
        <v>718</v>
      </c>
      <c r="B175" s="245" t="s">
        <v>511</v>
      </c>
      <c r="C175" s="625"/>
    </row>
    <row r="176" spans="1:3">
      <c r="A176" s="254" t="s">
        <v>719</v>
      </c>
      <c r="B176" s="245" t="s">
        <v>512</v>
      </c>
      <c r="C176" s="625"/>
    </row>
    <row r="177" spans="1:3">
      <c r="A177" s="254" t="s">
        <v>720</v>
      </c>
      <c r="B177" s="245" t="s">
        <v>513</v>
      </c>
      <c r="C177" s="625"/>
    </row>
    <row r="178" spans="1:3">
      <c r="A178" s="254" t="s">
        <v>721</v>
      </c>
      <c r="B178" s="245" t="s">
        <v>514</v>
      </c>
      <c r="C178" s="625"/>
    </row>
    <row r="179" spans="1:3">
      <c r="A179" s="254">
        <v>38.200000000000003</v>
      </c>
      <c r="B179" s="241" t="s">
        <v>123</v>
      </c>
      <c r="C179" s="260" t="s">
        <v>123</v>
      </c>
    </row>
    <row r="180" spans="1:3">
      <c r="A180" s="254" t="s">
        <v>506</v>
      </c>
      <c r="B180" s="245" t="s">
        <v>515</v>
      </c>
      <c r="C180" s="625" t="s">
        <v>516</v>
      </c>
    </row>
    <row r="181" spans="1:3">
      <c r="A181" s="254" t="s">
        <v>722</v>
      </c>
      <c r="B181" s="245" t="s">
        <v>517</v>
      </c>
      <c r="C181" s="625"/>
    </row>
    <row r="182" spans="1:3">
      <c r="A182" s="254" t="s">
        <v>723</v>
      </c>
      <c r="B182" s="245" t="s">
        <v>518</v>
      </c>
      <c r="C182" s="625"/>
    </row>
    <row r="183" spans="1:3">
      <c r="A183" s="254" t="s">
        <v>724</v>
      </c>
      <c r="B183" s="245" t="s">
        <v>519</v>
      </c>
      <c r="C183" s="625"/>
    </row>
    <row r="184" spans="1:3">
      <c r="A184" s="254" t="s">
        <v>725</v>
      </c>
      <c r="B184" s="245" t="s">
        <v>520</v>
      </c>
      <c r="C184" s="625"/>
    </row>
    <row r="185" spans="1:3">
      <c r="A185" s="254" t="s">
        <v>726</v>
      </c>
      <c r="B185" s="245" t="s">
        <v>521</v>
      </c>
      <c r="C185" s="625"/>
    </row>
    <row r="186" spans="1:3">
      <c r="A186" s="254" t="s">
        <v>727</v>
      </c>
      <c r="B186" s="245" t="s">
        <v>522</v>
      </c>
      <c r="C186" s="625"/>
    </row>
    <row r="187" spans="1:3">
      <c r="A187" s="254">
        <v>38.299999999999997</v>
      </c>
      <c r="B187" s="241" t="s">
        <v>124</v>
      </c>
      <c r="C187" s="260" t="s">
        <v>523</v>
      </c>
    </row>
    <row r="188" spans="1:3">
      <c r="A188" s="254" t="s">
        <v>728</v>
      </c>
      <c r="B188" s="245" t="s">
        <v>524</v>
      </c>
      <c r="C188" s="625" t="s">
        <v>525</v>
      </c>
    </row>
    <row r="189" spans="1:3">
      <c r="A189" s="254" t="s">
        <v>729</v>
      </c>
      <c r="B189" s="245" t="s">
        <v>526</v>
      </c>
      <c r="C189" s="625"/>
    </row>
    <row r="190" spans="1:3">
      <c r="A190" s="254" t="s">
        <v>730</v>
      </c>
      <c r="B190" s="245" t="s">
        <v>527</v>
      </c>
      <c r="C190" s="625"/>
    </row>
    <row r="191" spans="1:3">
      <c r="A191" s="254" t="s">
        <v>731</v>
      </c>
      <c r="B191" s="245" t="s">
        <v>528</v>
      </c>
      <c r="C191" s="625"/>
    </row>
    <row r="192" spans="1:3">
      <c r="A192" s="254" t="s">
        <v>732</v>
      </c>
      <c r="B192" s="245" t="s">
        <v>529</v>
      </c>
      <c r="C192" s="625"/>
    </row>
    <row r="193" spans="1:3">
      <c r="A193" s="254" t="s">
        <v>733</v>
      </c>
      <c r="B193" s="245" t="s">
        <v>530</v>
      </c>
      <c r="C193" s="625"/>
    </row>
    <row r="194" spans="1:3">
      <c r="A194" s="254">
        <v>38.4</v>
      </c>
      <c r="B194" s="241" t="s">
        <v>499</v>
      </c>
      <c r="C194" s="244" t="s">
        <v>500</v>
      </c>
    </row>
    <row r="195" spans="1:3" s="239" customFormat="1">
      <c r="A195" s="254" t="s">
        <v>734</v>
      </c>
      <c r="B195" s="245" t="s">
        <v>524</v>
      </c>
      <c r="C195" s="625" t="s">
        <v>531</v>
      </c>
    </row>
    <row r="196" spans="1:3">
      <c r="A196" s="254" t="s">
        <v>735</v>
      </c>
      <c r="B196" s="245" t="s">
        <v>526</v>
      </c>
      <c r="C196" s="625"/>
    </row>
    <row r="197" spans="1:3">
      <c r="A197" s="254" t="s">
        <v>736</v>
      </c>
      <c r="B197" s="245" t="s">
        <v>527</v>
      </c>
      <c r="C197" s="625"/>
    </row>
    <row r="198" spans="1:3">
      <c r="A198" s="254" t="s">
        <v>737</v>
      </c>
      <c r="B198" s="245" t="s">
        <v>528</v>
      </c>
      <c r="C198" s="625"/>
    </row>
    <row r="199" spans="1:3" ht="12.6" thickBot="1">
      <c r="A199" s="255" t="s">
        <v>738</v>
      </c>
      <c r="B199" s="245" t="s">
        <v>532</v>
      </c>
      <c r="C199" s="625"/>
    </row>
    <row r="200" spans="1:3" ht="12.6" thickBot="1">
      <c r="A200" s="620" t="s">
        <v>687</v>
      </c>
      <c r="B200" s="621"/>
      <c r="C200" s="622"/>
    </row>
    <row r="201" spans="1:3" ht="13.2" thickTop="1" thickBot="1">
      <c r="A201" s="634" t="s">
        <v>533</v>
      </c>
      <c r="B201" s="634"/>
      <c r="C201" s="634"/>
    </row>
    <row r="202" spans="1:3">
      <c r="A202" s="246">
        <v>11.1</v>
      </c>
      <c r="B202" s="247" t="s">
        <v>534</v>
      </c>
      <c r="C202" s="242" t="s">
        <v>535</v>
      </c>
    </row>
    <row r="203" spans="1:3">
      <c r="A203" s="246">
        <v>11.2</v>
      </c>
      <c r="B203" s="247" t="s">
        <v>536</v>
      </c>
      <c r="C203" s="242" t="s">
        <v>537</v>
      </c>
    </row>
    <row r="204" spans="1:3">
      <c r="A204" s="246">
        <v>11.3</v>
      </c>
      <c r="B204" s="247" t="s">
        <v>538</v>
      </c>
      <c r="C204" s="242" t="s">
        <v>539</v>
      </c>
    </row>
    <row r="205" spans="1:3" ht="24">
      <c r="A205" s="246">
        <v>11.4</v>
      </c>
      <c r="B205" s="247" t="s">
        <v>540</v>
      </c>
      <c r="C205" s="242" t="s">
        <v>541</v>
      </c>
    </row>
    <row r="206" spans="1:3" ht="24">
      <c r="A206" s="246">
        <v>11.5</v>
      </c>
      <c r="B206" s="247" t="s">
        <v>542</v>
      </c>
      <c r="C206" s="242" t="s">
        <v>543</v>
      </c>
    </row>
    <row r="207" spans="1:3">
      <c r="A207" s="246">
        <v>11.6</v>
      </c>
      <c r="B207" s="247" t="s">
        <v>544</v>
      </c>
      <c r="C207" s="242" t="s">
        <v>545</v>
      </c>
    </row>
    <row r="208" spans="1:3">
      <c r="A208" s="246">
        <v>11.7</v>
      </c>
      <c r="B208" s="247" t="s">
        <v>706</v>
      </c>
      <c r="C208" s="242" t="s">
        <v>707</v>
      </c>
    </row>
    <row r="209" spans="1:3">
      <c r="A209" s="246">
        <v>11.8</v>
      </c>
      <c r="B209" s="247" t="s">
        <v>708</v>
      </c>
      <c r="C209" s="242" t="s">
        <v>709</v>
      </c>
    </row>
    <row r="210" spans="1:3">
      <c r="A210" s="246">
        <v>11.9</v>
      </c>
      <c r="B210" s="242" t="s">
        <v>546</v>
      </c>
      <c r="C210" s="242" t="s">
        <v>547</v>
      </c>
    </row>
    <row r="211" spans="1:3">
      <c r="A211" s="246">
        <v>11.1</v>
      </c>
      <c r="B211" s="242" t="s">
        <v>548</v>
      </c>
      <c r="C211" s="242" t="s">
        <v>549</v>
      </c>
    </row>
    <row r="212" spans="1:3">
      <c r="A212" s="246">
        <v>11.11</v>
      </c>
      <c r="B212" s="244" t="s">
        <v>550</v>
      </c>
      <c r="C212" s="242" t="s">
        <v>551</v>
      </c>
    </row>
    <row r="213" spans="1:3">
      <c r="A213" s="246">
        <v>11.12</v>
      </c>
      <c r="B213" s="247" t="s">
        <v>552</v>
      </c>
      <c r="C213" s="242" t="s">
        <v>553</v>
      </c>
    </row>
    <row r="214" spans="1:3">
      <c r="A214" s="246">
        <v>11.13</v>
      </c>
      <c r="B214" s="247" t="s">
        <v>554</v>
      </c>
      <c r="C214" s="260" t="s">
        <v>555</v>
      </c>
    </row>
    <row r="215" spans="1:3" ht="24">
      <c r="A215" s="246">
        <v>11.14</v>
      </c>
      <c r="B215" s="247" t="s">
        <v>746</v>
      </c>
      <c r="C215" s="260" t="s">
        <v>747</v>
      </c>
    </row>
    <row r="216" spans="1:3">
      <c r="A216" s="246">
        <v>11.15</v>
      </c>
      <c r="B216" s="247" t="s">
        <v>556</v>
      </c>
      <c r="C216" s="260" t="s">
        <v>557</v>
      </c>
    </row>
    <row r="217" spans="1:3">
      <c r="A217" s="246">
        <v>11.16</v>
      </c>
      <c r="B217" s="247" t="s">
        <v>558</v>
      </c>
      <c r="C217" s="260" t="s">
        <v>559</v>
      </c>
    </row>
    <row r="218" spans="1:3">
      <c r="A218" s="246">
        <v>11.17</v>
      </c>
      <c r="B218" s="247" t="s">
        <v>560</v>
      </c>
      <c r="C218" s="260" t="s">
        <v>561</v>
      </c>
    </row>
    <row r="219" spans="1:3">
      <c r="A219" s="246">
        <v>11.18</v>
      </c>
      <c r="B219" s="247" t="s">
        <v>562</v>
      </c>
      <c r="C219" s="260" t="s">
        <v>563</v>
      </c>
    </row>
    <row r="220" spans="1:3" ht="24">
      <c r="A220" s="246">
        <v>11.19</v>
      </c>
      <c r="B220" s="247" t="s">
        <v>564</v>
      </c>
      <c r="C220" s="260" t="s">
        <v>668</v>
      </c>
    </row>
    <row r="221" spans="1:3" ht="24">
      <c r="A221" s="246">
        <v>11.2</v>
      </c>
      <c r="B221" s="247" t="s">
        <v>565</v>
      </c>
      <c r="C221" s="260" t="s">
        <v>669</v>
      </c>
    </row>
    <row r="222" spans="1:3" s="239" customFormat="1">
      <c r="A222" s="246">
        <v>11.21</v>
      </c>
      <c r="B222" s="247" t="s">
        <v>566</v>
      </c>
      <c r="C222" s="260" t="s">
        <v>567</v>
      </c>
    </row>
    <row r="223" spans="1:3">
      <c r="A223" s="246">
        <v>11.22</v>
      </c>
      <c r="B223" s="247" t="s">
        <v>568</v>
      </c>
      <c r="C223" s="260" t="s">
        <v>569</v>
      </c>
    </row>
    <row r="224" spans="1:3">
      <c r="A224" s="246">
        <v>11.23</v>
      </c>
      <c r="B224" s="247" t="s">
        <v>570</v>
      </c>
      <c r="C224" s="260" t="s">
        <v>571</v>
      </c>
    </row>
    <row r="225" spans="1:3">
      <c r="A225" s="246">
        <v>11.24</v>
      </c>
      <c r="B225" s="247" t="s">
        <v>572</v>
      </c>
      <c r="C225" s="260" t="s">
        <v>573</v>
      </c>
    </row>
    <row r="226" spans="1:3">
      <c r="A226" s="246">
        <v>11.25</v>
      </c>
      <c r="B226" s="262" t="s">
        <v>574</v>
      </c>
      <c r="C226" s="263" t="s">
        <v>575</v>
      </c>
    </row>
    <row r="227" spans="1:3" ht="12.6" thickBot="1">
      <c r="A227" s="631" t="s">
        <v>688</v>
      </c>
      <c r="B227" s="632"/>
      <c r="C227" s="633"/>
    </row>
    <row r="228" spans="1:3" ht="13.2" thickTop="1" thickBot="1">
      <c r="A228" s="634" t="s">
        <v>533</v>
      </c>
      <c r="B228" s="634"/>
      <c r="C228" s="634"/>
    </row>
    <row r="229" spans="1:3">
      <c r="A229" s="240" t="s">
        <v>576</v>
      </c>
      <c r="B229" s="248" t="s">
        <v>577</v>
      </c>
      <c r="C229" s="635" t="s">
        <v>578</v>
      </c>
    </row>
    <row r="230" spans="1:3">
      <c r="A230" s="238" t="s">
        <v>579</v>
      </c>
      <c r="B230" s="244" t="s">
        <v>580</v>
      </c>
      <c r="C230" s="625"/>
    </row>
    <row r="231" spans="1:3">
      <c r="A231" s="238" t="s">
        <v>581</v>
      </c>
      <c r="B231" s="244" t="s">
        <v>582</v>
      </c>
      <c r="C231" s="625"/>
    </row>
    <row r="232" spans="1:3">
      <c r="A232" s="238" t="s">
        <v>583</v>
      </c>
      <c r="B232" s="244" t="s">
        <v>584</v>
      </c>
      <c r="C232" s="625"/>
    </row>
    <row r="233" spans="1:3">
      <c r="A233" s="238" t="s">
        <v>585</v>
      </c>
      <c r="B233" s="244" t="s">
        <v>586</v>
      </c>
      <c r="C233" s="625"/>
    </row>
    <row r="234" spans="1:3">
      <c r="A234" s="238" t="s">
        <v>587</v>
      </c>
      <c r="B234" s="244" t="s">
        <v>588</v>
      </c>
      <c r="C234" s="260" t="s">
        <v>589</v>
      </c>
    </row>
    <row r="235" spans="1:3" ht="24">
      <c r="A235" s="238" t="s">
        <v>590</v>
      </c>
      <c r="B235" s="244" t="s">
        <v>591</v>
      </c>
      <c r="C235" s="260" t="s">
        <v>592</v>
      </c>
    </row>
    <row r="236" spans="1:3">
      <c r="A236" s="238" t="s">
        <v>593</v>
      </c>
      <c r="B236" s="244" t="s">
        <v>594</v>
      </c>
      <c r="C236" s="260" t="s">
        <v>595</v>
      </c>
    </row>
    <row r="237" spans="1:3">
      <c r="A237" s="238" t="s">
        <v>596</v>
      </c>
      <c r="B237" s="244" t="s">
        <v>597</v>
      </c>
      <c r="C237" s="625" t="s">
        <v>598</v>
      </c>
    </row>
    <row r="238" spans="1:3">
      <c r="A238" s="238" t="s">
        <v>599</v>
      </c>
      <c r="B238" s="244" t="s">
        <v>600</v>
      </c>
      <c r="C238" s="625"/>
    </row>
    <row r="239" spans="1:3">
      <c r="A239" s="238" t="s">
        <v>601</v>
      </c>
      <c r="B239" s="244" t="s">
        <v>602</v>
      </c>
      <c r="C239" s="625"/>
    </row>
    <row r="240" spans="1:3">
      <c r="A240" s="238" t="s">
        <v>603</v>
      </c>
      <c r="B240" s="244" t="s">
        <v>604</v>
      </c>
      <c r="C240" s="625" t="s">
        <v>578</v>
      </c>
    </row>
    <row r="241" spans="1:3">
      <c r="A241" s="238" t="s">
        <v>605</v>
      </c>
      <c r="B241" s="244" t="s">
        <v>606</v>
      </c>
      <c r="C241" s="625"/>
    </row>
    <row r="242" spans="1:3">
      <c r="A242" s="238" t="s">
        <v>607</v>
      </c>
      <c r="B242" s="244" t="s">
        <v>608</v>
      </c>
      <c r="C242" s="625"/>
    </row>
    <row r="243" spans="1:3" s="239" customFormat="1">
      <c r="A243" s="238" t="s">
        <v>609</v>
      </c>
      <c r="B243" s="244" t="s">
        <v>610</v>
      </c>
      <c r="C243" s="625"/>
    </row>
    <row r="244" spans="1:3">
      <c r="A244" s="238" t="s">
        <v>611</v>
      </c>
      <c r="B244" s="244" t="s">
        <v>612</v>
      </c>
      <c r="C244" s="625"/>
    </row>
    <row r="245" spans="1:3">
      <c r="A245" s="238" t="s">
        <v>613</v>
      </c>
      <c r="B245" s="244" t="s">
        <v>614</v>
      </c>
      <c r="C245" s="625"/>
    </row>
    <row r="246" spans="1:3">
      <c r="A246" s="238" t="s">
        <v>615</v>
      </c>
      <c r="B246" s="244" t="s">
        <v>616</v>
      </c>
      <c r="C246" s="625"/>
    </row>
    <row r="247" spans="1:3">
      <c r="A247" s="238" t="s">
        <v>617</v>
      </c>
      <c r="B247" s="244" t="s">
        <v>618</v>
      </c>
      <c r="C247" s="625"/>
    </row>
    <row r="248" spans="1:3" s="239" customFormat="1" ht="12.6" thickBot="1">
      <c r="A248" s="620" t="s">
        <v>689</v>
      </c>
      <c r="B248" s="621"/>
      <c r="C248" s="622"/>
    </row>
    <row r="249" spans="1:3" ht="13.2" thickTop="1" thickBot="1">
      <c r="A249" s="617" t="s">
        <v>619</v>
      </c>
      <c r="B249" s="617"/>
      <c r="C249" s="617"/>
    </row>
    <row r="250" spans="1:3">
      <c r="A250" s="238">
        <v>13.1</v>
      </c>
      <c r="B250" s="618" t="s">
        <v>620</v>
      </c>
      <c r="C250" s="619"/>
    </row>
    <row r="251" spans="1:3" ht="36">
      <c r="A251" s="238" t="s">
        <v>621</v>
      </c>
      <c r="B251" s="247" t="s">
        <v>622</v>
      </c>
      <c r="C251" s="242" t="s">
        <v>623</v>
      </c>
    </row>
    <row r="252" spans="1:3" ht="96">
      <c r="A252" s="238" t="s">
        <v>624</v>
      </c>
      <c r="B252" s="247" t="s">
        <v>625</v>
      </c>
      <c r="C252" s="242" t="s">
        <v>626</v>
      </c>
    </row>
    <row r="253" spans="1:3" ht="12.6" thickBot="1">
      <c r="A253" s="620" t="s">
        <v>690</v>
      </c>
      <c r="B253" s="621"/>
      <c r="C253" s="622"/>
    </row>
    <row r="254" spans="1:3" ht="13.2" thickTop="1" thickBot="1">
      <c r="A254" s="617" t="s">
        <v>619</v>
      </c>
      <c r="B254" s="617"/>
      <c r="C254" s="617"/>
    </row>
    <row r="255" spans="1:3">
      <c r="A255" s="238">
        <v>14.1</v>
      </c>
      <c r="B255" s="618" t="s">
        <v>627</v>
      </c>
      <c r="C255" s="619"/>
    </row>
    <row r="256" spans="1:3">
      <c r="A256" s="238" t="s">
        <v>628</v>
      </c>
      <c r="B256" s="247" t="s">
        <v>629</v>
      </c>
      <c r="C256" s="242" t="s">
        <v>630</v>
      </c>
    </row>
    <row r="257" spans="1:3" ht="48">
      <c r="A257" s="238" t="s">
        <v>631</v>
      </c>
      <c r="B257" s="247" t="s">
        <v>632</v>
      </c>
      <c r="C257" s="242" t="s">
        <v>633</v>
      </c>
    </row>
    <row r="258" spans="1:3" ht="12" customHeight="1">
      <c r="A258" s="238" t="s">
        <v>634</v>
      </c>
      <c r="B258" s="247" t="s">
        <v>635</v>
      </c>
      <c r="C258" s="242" t="s">
        <v>636</v>
      </c>
    </row>
    <row r="259" spans="1:3" ht="24">
      <c r="A259" s="238" t="s">
        <v>637</v>
      </c>
      <c r="B259" s="247" t="s">
        <v>638</v>
      </c>
      <c r="C259" s="242" t="s">
        <v>639</v>
      </c>
    </row>
    <row r="260" spans="1:3" ht="11.25" customHeight="1">
      <c r="A260" s="238" t="s">
        <v>640</v>
      </c>
      <c r="B260" s="247" t="s">
        <v>641</v>
      </c>
      <c r="C260" s="242" t="s">
        <v>642</v>
      </c>
    </row>
    <row r="261" spans="1:3" ht="60">
      <c r="A261" s="238" t="s">
        <v>643</v>
      </c>
      <c r="B261" s="247" t="s">
        <v>644</v>
      </c>
      <c r="C261" s="242" t="s">
        <v>645</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zoomScale="85" zoomScaleNormal="85" workbookViewId="0">
      <pane xSplit="1" ySplit="5" topLeftCell="B6" activePane="bottomRight" state="frozen"/>
      <selection pane="topRight" activeCell="B1" sqref="B1"/>
      <selection pane="bottomLeft" activeCell="A6" sqref="A6"/>
      <selection pane="bottomRight" activeCell="B43" sqref="B43"/>
    </sheetView>
  </sheetViews>
  <sheetFormatPr defaultRowHeight="14.4"/>
  <cols>
    <col min="1" max="1" width="9.5546875" style="20" bestFit="1" customWidth="1"/>
    <col min="2" max="2" width="73.77734375" style="17" customWidth="1"/>
    <col min="3" max="3" width="12.6640625" style="17" customWidth="1"/>
    <col min="4" max="7" width="12.6640625" style="2" customWidth="1"/>
    <col min="8" max="11" width="6.6640625" customWidth="1"/>
  </cols>
  <sheetData>
    <row r="1" spans="1:8">
      <c r="A1" s="18" t="s">
        <v>227</v>
      </c>
      <c r="B1" s="485" t="str">
        <f>Info!C2</f>
        <v>სს სილქ როუდ ბანკი</v>
      </c>
    </row>
    <row r="2" spans="1:8">
      <c r="A2" s="18" t="s">
        <v>228</v>
      </c>
      <c r="B2" s="494">
        <v>43555</v>
      </c>
      <c r="C2" s="30"/>
      <c r="D2" s="19"/>
      <c r="E2" s="19"/>
      <c r="F2" s="19"/>
      <c r="G2" s="19"/>
      <c r="H2" s="1"/>
    </row>
    <row r="3" spans="1:8">
      <c r="A3" s="18"/>
      <c r="C3" s="30"/>
      <c r="D3" s="19"/>
      <c r="E3" s="19"/>
      <c r="F3" s="19"/>
      <c r="G3" s="19"/>
      <c r="H3" s="1"/>
    </row>
    <row r="4" spans="1:8" ht="15" thickBot="1">
      <c r="A4" s="77" t="s">
        <v>648</v>
      </c>
      <c r="B4" s="213" t="s">
        <v>262</v>
      </c>
      <c r="C4" s="214"/>
      <c r="D4" s="215"/>
      <c r="E4" s="215"/>
      <c r="F4" s="215"/>
      <c r="G4" s="215"/>
      <c r="H4" s="1"/>
    </row>
    <row r="5" spans="1:8">
      <c r="A5" s="353" t="s">
        <v>28</v>
      </c>
      <c r="B5" s="354"/>
      <c r="C5" s="355" t="s">
        <v>937</v>
      </c>
      <c r="D5" s="355" t="s">
        <v>915</v>
      </c>
      <c r="E5" s="356" t="s">
        <v>916</v>
      </c>
      <c r="F5" s="356" t="s">
        <v>917</v>
      </c>
      <c r="G5" s="356" t="s">
        <v>918</v>
      </c>
    </row>
    <row r="6" spans="1:8">
      <c r="A6" s="129"/>
      <c r="B6" s="33" t="s">
        <v>224</v>
      </c>
      <c r="C6" s="357"/>
      <c r="D6" s="357"/>
      <c r="E6" s="357"/>
      <c r="F6" s="357"/>
      <c r="G6" s="357"/>
    </row>
    <row r="7" spans="1:8">
      <c r="A7" s="129"/>
      <c r="B7" s="34" t="s">
        <v>229</v>
      </c>
      <c r="C7" s="357"/>
      <c r="D7" s="357"/>
      <c r="E7" s="357"/>
      <c r="F7" s="357"/>
      <c r="G7" s="357"/>
    </row>
    <row r="8" spans="1:8">
      <c r="A8" s="130">
        <v>1</v>
      </c>
      <c r="B8" s="261" t="s">
        <v>25</v>
      </c>
      <c r="C8" s="270">
        <v>50165497.549999997</v>
      </c>
      <c r="D8" s="270">
        <v>50380940.75</v>
      </c>
      <c r="E8" s="271">
        <v>30885076.73</v>
      </c>
      <c r="F8" s="271">
        <v>31647630.209999997</v>
      </c>
      <c r="G8" s="271">
        <v>22221881.149999995</v>
      </c>
    </row>
    <row r="9" spans="1:8">
      <c r="A9" s="130">
        <v>2</v>
      </c>
      <c r="B9" s="261" t="s">
        <v>126</v>
      </c>
      <c r="C9" s="270">
        <v>50165497.549999997</v>
      </c>
      <c r="D9" s="270">
        <v>50380940.75</v>
      </c>
      <c r="E9" s="271">
        <v>30885076.73</v>
      </c>
      <c r="F9" s="271">
        <v>31647630.209999997</v>
      </c>
      <c r="G9" s="271">
        <v>22221881.149999995</v>
      </c>
    </row>
    <row r="10" spans="1:8">
      <c r="A10" s="130">
        <v>3</v>
      </c>
      <c r="B10" s="261" t="s">
        <v>90</v>
      </c>
      <c r="C10" s="270">
        <v>50459932.519999996</v>
      </c>
      <c r="D10" s="270">
        <v>50625234.43</v>
      </c>
      <c r="E10" s="271">
        <v>40279499.299999997</v>
      </c>
      <c r="F10" s="271">
        <v>40350539.6888</v>
      </c>
      <c r="G10" s="271">
        <v>30778153.389999993</v>
      </c>
    </row>
    <row r="11" spans="1:8">
      <c r="A11" s="129"/>
      <c r="B11" s="33" t="s">
        <v>225</v>
      </c>
      <c r="C11" s="357"/>
      <c r="D11" s="357"/>
      <c r="E11" s="357"/>
      <c r="F11" s="357"/>
      <c r="G11" s="357"/>
    </row>
    <row r="12" spans="1:8" ht="25.8" customHeight="1">
      <c r="A12" s="130">
        <v>4</v>
      </c>
      <c r="B12" s="261" t="s">
        <v>670</v>
      </c>
      <c r="C12" s="397">
        <v>56079140.848951973</v>
      </c>
      <c r="D12" s="397">
        <v>55930529.63421645</v>
      </c>
      <c r="E12" s="271">
        <v>62330541.775442541</v>
      </c>
      <c r="F12" s="271">
        <v>60255856.596478984</v>
      </c>
      <c r="G12" s="271">
        <v>50073951.032459274</v>
      </c>
    </row>
    <row r="13" spans="1:8">
      <c r="A13" s="129"/>
      <c r="B13" s="33" t="s">
        <v>127</v>
      </c>
      <c r="C13" s="357"/>
      <c r="D13" s="357"/>
      <c r="E13" s="357"/>
      <c r="F13" s="357"/>
      <c r="G13" s="357"/>
    </row>
    <row r="14" spans="1:8" s="3" customFormat="1">
      <c r="A14" s="130"/>
      <c r="B14" s="34" t="s">
        <v>834</v>
      </c>
      <c r="C14" s="357"/>
      <c r="D14" s="357"/>
      <c r="E14" s="357"/>
      <c r="F14" s="357"/>
      <c r="G14" s="357"/>
    </row>
    <row r="15" spans="1:8">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&gt;=10.2960681869586%</v>
      </c>
      <c r="C15" s="487">
        <v>0.89454825431651575</v>
      </c>
      <c r="D15" s="487">
        <v>0.90514491389742091</v>
      </c>
      <c r="E15" s="488">
        <v>0.49550470524176221</v>
      </c>
      <c r="F15" s="488">
        <v>0.52522081665750164</v>
      </c>
      <c r="G15" s="488">
        <v>0.44378126135074059</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&gt;=12.8970009261666%</v>
      </c>
      <c r="C16" s="487">
        <v>0.89454825431651575</v>
      </c>
      <c r="D16" s="487">
        <v>0.90077710830720625</v>
      </c>
      <c r="E16" s="488">
        <v>0.49550470524176221</v>
      </c>
      <c r="F16" s="488">
        <v>0.52522081665750164</v>
      </c>
      <c r="G16" s="488">
        <v>0.44378126135074059</v>
      </c>
    </row>
    <row r="17" spans="1:7">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&gt;=30.6342461978614%</v>
      </c>
      <c r="C17" s="487">
        <v>0.8997986016924332</v>
      </c>
      <c r="D17" s="487">
        <v>0.90077710830720625</v>
      </c>
      <c r="E17" s="488">
        <v>0.64622411666361645</v>
      </c>
      <c r="F17" s="488">
        <v>0.66965340745247759</v>
      </c>
      <c r="G17" s="488">
        <v>0.61465398186871201</v>
      </c>
    </row>
    <row r="18" spans="1:7">
      <c r="A18" s="129"/>
      <c r="B18" s="33" t="s">
        <v>7</v>
      </c>
      <c r="C18" s="489"/>
      <c r="D18" s="489"/>
      <c r="E18" s="489"/>
      <c r="F18" s="489"/>
      <c r="G18" s="489"/>
    </row>
    <row r="19" spans="1:7" ht="15" customHeight="1">
      <c r="A19" s="131">
        <v>8</v>
      </c>
      <c r="B19" s="35" t="s">
        <v>8</v>
      </c>
      <c r="C19" s="490">
        <v>6.2178292978758661E-2</v>
      </c>
      <c r="D19" s="490">
        <v>5.5861293351568753E-2</v>
      </c>
      <c r="E19" s="491">
        <v>5.2993221383359178E-2</v>
      </c>
      <c r="F19" s="491">
        <v>5.3669810582202458E-2</v>
      </c>
      <c r="G19" s="491">
        <v>5.20317174040398E-2</v>
      </c>
    </row>
    <row r="20" spans="1:7">
      <c r="A20" s="131">
        <v>9</v>
      </c>
      <c r="B20" s="35" t="s">
        <v>9</v>
      </c>
      <c r="C20" s="490">
        <v>2.5046243078997066E-3</v>
      </c>
      <c r="D20" s="490">
        <v>9.8150186530483272E-3</v>
      </c>
      <c r="E20" s="491">
        <v>1.0653208428244455E-2</v>
      </c>
      <c r="F20" s="491">
        <v>1.1228159128579636E-2</v>
      </c>
      <c r="G20" s="491">
        <v>1.2917904760324344E-2</v>
      </c>
    </row>
    <row r="21" spans="1:7">
      <c r="A21" s="131">
        <v>10</v>
      </c>
      <c r="B21" s="35" t="s">
        <v>10</v>
      </c>
      <c r="C21" s="490">
        <v>2.5620943417159855E-2</v>
      </c>
      <c r="D21" s="490">
        <v>-7.2268487758061725E-4</v>
      </c>
      <c r="E21" s="491">
        <v>-8.0289841064250661E-3</v>
      </c>
      <c r="F21" s="491">
        <v>-2.5075789324937845E-2</v>
      </c>
      <c r="G21" s="491">
        <v>-3.2072626420085133E-2</v>
      </c>
    </row>
    <row r="22" spans="1:7">
      <c r="A22" s="131">
        <v>11</v>
      </c>
      <c r="B22" s="35" t="s">
        <v>263</v>
      </c>
      <c r="C22" s="490">
        <v>5.9673668670858958E-2</v>
      </c>
      <c r="D22" s="490">
        <v>4.6046274698520427E-2</v>
      </c>
      <c r="E22" s="491">
        <v>4.234001295511472E-2</v>
      </c>
      <c r="F22" s="491">
        <v>4.2441651453622817E-2</v>
      </c>
      <c r="G22" s="491">
        <v>3.9113812643715447E-2</v>
      </c>
    </row>
    <row r="23" spans="1:7">
      <c r="A23" s="131">
        <v>12</v>
      </c>
      <c r="B23" s="35" t="s">
        <v>11</v>
      </c>
      <c r="C23" s="490">
        <v>-1.2117404271575082E-2</v>
      </c>
      <c r="D23" s="490">
        <v>-4.9212607323768823E-2</v>
      </c>
      <c r="E23" s="491">
        <v>-3.0294507482027999E-2</v>
      </c>
      <c r="F23" s="491">
        <v>-2.1453635874324258E-2</v>
      </c>
      <c r="G23" s="491">
        <v>-1.4895871396322625E-3</v>
      </c>
    </row>
    <row r="24" spans="1:7">
      <c r="A24" s="131">
        <v>13</v>
      </c>
      <c r="B24" s="35" t="s">
        <v>12</v>
      </c>
      <c r="C24" s="490">
        <v>-1.5955199513992734E-2</v>
      </c>
      <c r="D24" s="490">
        <v>-8.6081006614655786E-2</v>
      </c>
      <c r="E24" s="491">
        <v>-5.9054562989529616E-2</v>
      </c>
      <c r="F24" s="491">
        <v>-4.2117489714720312E-2</v>
      </c>
      <c r="G24" s="491">
        <v>-2.9622484263887032E-3</v>
      </c>
    </row>
    <row r="25" spans="1:7">
      <c r="A25" s="129"/>
      <c r="B25" s="33" t="s">
        <v>13</v>
      </c>
      <c r="C25" s="489"/>
      <c r="D25" s="489"/>
      <c r="E25" s="489"/>
      <c r="F25" s="489"/>
      <c r="G25" s="489"/>
    </row>
    <row r="26" spans="1:7">
      <c r="A26" s="131">
        <v>14</v>
      </c>
      <c r="B26" s="35" t="s">
        <v>14</v>
      </c>
      <c r="C26" s="490">
        <v>0.15590537037317334</v>
      </c>
      <c r="D26" s="490">
        <v>0.17328962070666051</v>
      </c>
      <c r="E26" s="491">
        <v>0.16953830594464225</v>
      </c>
      <c r="F26" s="491">
        <v>0.15875320961175743</v>
      </c>
      <c r="G26" s="491">
        <v>0.19811766436093997</v>
      </c>
    </row>
    <row r="27" spans="1:7" ht="15" customHeight="1">
      <c r="A27" s="131">
        <v>15</v>
      </c>
      <c r="B27" s="35" t="s">
        <v>15</v>
      </c>
      <c r="C27" s="490">
        <v>0.12157851386586031</v>
      </c>
      <c r="D27" s="490">
        <v>0.13713324368921323</v>
      </c>
      <c r="E27" s="491">
        <v>0.10115049256600764</v>
      </c>
      <c r="F27" s="491">
        <v>9.4305302617137376E-2</v>
      </c>
      <c r="G27" s="491">
        <v>0.13237568631614918</v>
      </c>
    </row>
    <row r="28" spans="1:7">
      <c r="A28" s="131">
        <v>16</v>
      </c>
      <c r="B28" s="35" t="s">
        <v>16</v>
      </c>
      <c r="C28" s="490">
        <v>0.28828136585238501</v>
      </c>
      <c r="D28" s="490">
        <v>0.28605497433699351</v>
      </c>
      <c r="E28" s="491">
        <v>0.33366947151237109</v>
      </c>
      <c r="F28" s="491">
        <v>0.22489871684891247</v>
      </c>
      <c r="G28" s="491">
        <v>0.28614739340054146</v>
      </c>
    </row>
    <row r="29" spans="1:7" ht="15" customHeight="1">
      <c r="A29" s="131">
        <v>17</v>
      </c>
      <c r="B29" s="35" t="s">
        <v>17</v>
      </c>
      <c r="C29" s="490">
        <v>0.30489290768789734</v>
      </c>
      <c r="D29" s="490">
        <v>0.27517421153439381</v>
      </c>
      <c r="E29" s="491">
        <v>0.39155223604470585</v>
      </c>
      <c r="F29" s="491">
        <v>0.40332524727430918</v>
      </c>
      <c r="G29" s="491">
        <v>0.29387143267439464</v>
      </c>
    </row>
    <row r="30" spans="1:7">
      <c r="A30" s="131">
        <v>18</v>
      </c>
      <c r="B30" s="35" t="s">
        <v>18</v>
      </c>
      <c r="C30" s="490">
        <v>0.13910893525930823</v>
      </c>
      <c r="D30" s="490">
        <v>1.490987413390128</v>
      </c>
      <c r="E30" s="491">
        <v>1.3356196143611729</v>
      </c>
      <c r="F30" s="491">
        <v>0.4017579657931396</v>
      </c>
      <c r="G30" s="491">
        <v>0.25854928839775171</v>
      </c>
    </row>
    <row r="31" spans="1:7" ht="15" customHeight="1">
      <c r="A31" s="129"/>
      <c r="B31" s="33" t="s">
        <v>19</v>
      </c>
      <c r="C31" s="489"/>
      <c r="D31" s="489"/>
      <c r="E31" s="489"/>
      <c r="F31" s="489"/>
      <c r="G31" s="489"/>
    </row>
    <row r="32" spans="1:7" ht="15" customHeight="1">
      <c r="A32" s="131">
        <v>19</v>
      </c>
      <c r="B32" s="35" t="s">
        <v>20</v>
      </c>
      <c r="C32" s="490">
        <v>0.46131267437449414</v>
      </c>
      <c r="D32" s="490">
        <v>0.48016869742601015</v>
      </c>
      <c r="E32" s="490">
        <v>0.4170078479062127</v>
      </c>
      <c r="F32" s="490">
        <v>0.42492761910411747</v>
      </c>
      <c r="G32" s="490">
        <v>0.43091112252438835</v>
      </c>
    </row>
    <row r="33" spans="1:7" ht="15" customHeight="1">
      <c r="A33" s="131">
        <v>20</v>
      </c>
      <c r="B33" s="35" t="s">
        <v>21</v>
      </c>
      <c r="C33" s="490">
        <v>0.70864529869310833</v>
      </c>
      <c r="D33" s="490">
        <v>0.66950886874068505</v>
      </c>
      <c r="E33" s="490">
        <v>0.75152612688897757</v>
      </c>
      <c r="F33" s="490">
        <v>0.85789247024223336</v>
      </c>
      <c r="G33" s="490">
        <v>0.79396429307872884</v>
      </c>
    </row>
    <row r="34" spans="1:7" ht="15" customHeight="1">
      <c r="A34" s="131">
        <v>21</v>
      </c>
      <c r="B34" s="272" t="s">
        <v>22</v>
      </c>
      <c r="C34" s="490">
        <v>0.28955378254268266</v>
      </c>
      <c r="D34" s="490">
        <v>0.16806789471257569</v>
      </c>
      <c r="E34" s="490">
        <v>0.26526722414337794</v>
      </c>
      <c r="F34" s="490">
        <v>0.30628651687100539</v>
      </c>
      <c r="G34" s="490">
        <v>0.24903035793997585</v>
      </c>
    </row>
    <row r="35" spans="1:7" ht="15" customHeight="1">
      <c r="A35" s="358"/>
      <c r="B35" s="33" t="s">
        <v>833</v>
      </c>
      <c r="C35" s="357"/>
      <c r="D35" s="357"/>
      <c r="E35" s="357"/>
      <c r="F35" s="357"/>
      <c r="G35" s="357"/>
    </row>
    <row r="36" spans="1:7" ht="15" customHeight="1">
      <c r="A36" s="131">
        <v>22</v>
      </c>
      <c r="B36" s="352" t="s">
        <v>817</v>
      </c>
      <c r="C36" s="272">
        <v>36530405.172499999</v>
      </c>
      <c r="D36" s="272">
        <v>33798792.152500004</v>
      </c>
      <c r="E36" s="272">
        <v>41082269.822500005</v>
      </c>
      <c r="F36" s="272">
        <v>25472260.159999996</v>
      </c>
      <c r="G36" s="272">
        <v>27468161.832222223</v>
      </c>
    </row>
    <row r="37" spans="1:7">
      <c r="A37" s="131">
        <v>23</v>
      </c>
      <c r="B37" s="35" t="s">
        <v>818</v>
      </c>
      <c r="C37" s="272">
        <v>9719997.1068999991</v>
      </c>
      <c r="D37" s="272">
        <v>14770596.876799999</v>
      </c>
      <c r="E37" s="273">
        <v>14400942.012612501</v>
      </c>
      <c r="F37" s="273">
        <v>6591363.1834500004</v>
      </c>
      <c r="G37" s="273">
        <v>12846876.252491109</v>
      </c>
    </row>
    <row r="38" spans="1:7" ht="15" thickBot="1">
      <c r="A38" s="132">
        <v>24</v>
      </c>
      <c r="B38" s="274" t="s">
        <v>816</v>
      </c>
      <c r="C38" s="492">
        <v>3.7582732557160865</v>
      </c>
      <c r="D38" s="492">
        <v>2.2882482295341338</v>
      </c>
      <c r="E38" s="493">
        <v>2.8527487845253252</v>
      </c>
      <c r="F38" s="493">
        <v>3.8644904629071739</v>
      </c>
      <c r="G38" s="493">
        <v>2.138119904976584</v>
      </c>
    </row>
    <row r="39" spans="1:7">
      <c r="A39" s="21"/>
    </row>
    <row r="40" spans="1:7" ht="82.8">
      <c r="B40" s="411" t="s">
        <v>832</v>
      </c>
      <c r="D40" s="380"/>
      <c r="E40" s="380"/>
      <c r="F40" s="380"/>
      <c r="G40"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7" activePane="bottomRight" state="frozen"/>
      <selection pane="topRight" activeCell="B1" sqref="B1"/>
      <selection pane="bottomLeft" activeCell="A5" sqref="A5"/>
      <selection pane="bottomRight" activeCell="A7" sqref="A7"/>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8" t="s">
        <v>227</v>
      </c>
      <c r="B1" s="495" t="str">
        <f>Info!C2</f>
        <v>სს სილქ როუდ ბანკი</v>
      </c>
    </row>
    <row r="2" spans="1:8">
      <c r="A2" s="18" t="s">
        <v>228</v>
      </c>
      <c r="B2" s="496">
        <f>'1. key ratios'!B2</f>
        <v>43555</v>
      </c>
    </row>
    <row r="3" spans="1:8">
      <c r="A3" s="18"/>
    </row>
    <row r="4" spans="1:8" ht="15" thickBot="1">
      <c r="A4" s="36" t="s">
        <v>649</v>
      </c>
      <c r="B4" s="78" t="s">
        <v>282</v>
      </c>
      <c r="C4" s="36"/>
      <c r="D4" s="37"/>
      <c r="E4" s="37"/>
      <c r="F4" s="38"/>
      <c r="G4" s="38"/>
      <c r="H4" s="39" t="s">
        <v>131</v>
      </c>
    </row>
    <row r="5" spans="1:8">
      <c r="A5" s="40"/>
      <c r="B5" s="41"/>
      <c r="C5" s="558" t="s">
        <v>233</v>
      </c>
      <c r="D5" s="559"/>
      <c r="E5" s="560"/>
      <c r="F5" s="558" t="s">
        <v>234</v>
      </c>
      <c r="G5" s="559"/>
      <c r="H5" s="561"/>
    </row>
    <row r="6" spans="1:8">
      <c r="A6" s="42" t="s">
        <v>28</v>
      </c>
      <c r="B6" s="43" t="s">
        <v>191</v>
      </c>
      <c r="C6" s="44" t="s">
        <v>29</v>
      </c>
      <c r="D6" s="44" t="s">
        <v>132</v>
      </c>
      <c r="E6" s="44" t="s">
        <v>70</v>
      </c>
      <c r="F6" s="44" t="s">
        <v>29</v>
      </c>
      <c r="G6" s="44" t="s">
        <v>132</v>
      </c>
      <c r="H6" s="45" t="s">
        <v>70</v>
      </c>
    </row>
    <row r="7" spans="1:8">
      <c r="A7" s="42">
        <v>1</v>
      </c>
      <c r="B7" s="46" t="s">
        <v>192</v>
      </c>
      <c r="C7" s="275">
        <v>796422.09</v>
      </c>
      <c r="D7" s="275">
        <v>10529923.59</v>
      </c>
      <c r="E7" s="276">
        <f>C7+D7</f>
        <v>11326345.68</v>
      </c>
      <c r="F7" s="277">
        <v>951972.49</v>
      </c>
      <c r="G7" s="278">
        <v>2887671.2399999998</v>
      </c>
      <c r="H7" s="279">
        <f>F7+G7</f>
        <v>3839643.7299999995</v>
      </c>
    </row>
    <row r="8" spans="1:8">
      <c r="A8" s="42">
        <v>2</v>
      </c>
      <c r="B8" s="46" t="s">
        <v>193</v>
      </c>
      <c r="C8" s="275">
        <v>3867806.45</v>
      </c>
      <c r="D8" s="275">
        <v>2376947.4000000004</v>
      </c>
      <c r="E8" s="276">
        <f t="shared" ref="E8:E20" si="0">C8+D8</f>
        <v>6244753.8500000006</v>
      </c>
      <c r="F8" s="277">
        <v>539203.04</v>
      </c>
      <c r="G8" s="278">
        <v>2890519.89</v>
      </c>
      <c r="H8" s="279">
        <f t="shared" ref="H8:H40" si="1">F8+G8</f>
        <v>3429722.93</v>
      </c>
    </row>
    <row r="9" spans="1:8">
      <c r="A9" s="42">
        <v>3</v>
      </c>
      <c r="B9" s="46" t="s">
        <v>194</v>
      </c>
      <c r="C9" s="275">
        <v>5320326.32</v>
      </c>
      <c r="D9" s="275">
        <v>5824186.5999999996</v>
      </c>
      <c r="E9" s="276">
        <f t="shared" si="0"/>
        <v>11144512.92</v>
      </c>
      <c r="F9" s="277">
        <v>6671374.6699999999</v>
      </c>
      <c r="G9" s="278">
        <v>6591447.75</v>
      </c>
      <c r="H9" s="279">
        <f t="shared" si="1"/>
        <v>13262822.42</v>
      </c>
    </row>
    <row r="10" spans="1:8">
      <c r="A10" s="42">
        <v>4</v>
      </c>
      <c r="B10" s="46" t="s">
        <v>223</v>
      </c>
      <c r="C10" s="275">
        <v>0</v>
      </c>
      <c r="D10" s="275">
        <v>0</v>
      </c>
      <c r="E10" s="276">
        <f t="shared" si="0"/>
        <v>0</v>
      </c>
      <c r="F10" s="277">
        <v>0</v>
      </c>
      <c r="G10" s="278">
        <v>0</v>
      </c>
      <c r="H10" s="279">
        <f t="shared" si="1"/>
        <v>0</v>
      </c>
    </row>
    <row r="11" spans="1:8">
      <c r="A11" s="42">
        <v>5</v>
      </c>
      <c r="B11" s="46" t="s">
        <v>195</v>
      </c>
      <c r="C11" s="275">
        <v>16379869.140000001</v>
      </c>
      <c r="D11" s="275">
        <v>0</v>
      </c>
      <c r="E11" s="276">
        <f t="shared" si="0"/>
        <v>16379869.140000001</v>
      </c>
      <c r="F11" s="277">
        <v>5459731.3900000006</v>
      </c>
      <c r="G11" s="278">
        <v>0</v>
      </c>
      <c r="H11" s="279">
        <f t="shared" si="1"/>
        <v>5459731.3900000006</v>
      </c>
    </row>
    <row r="12" spans="1:8">
      <c r="A12" s="42">
        <v>6.1</v>
      </c>
      <c r="B12" s="47" t="s">
        <v>196</v>
      </c>
      <c r="C12" s="275">
        <v>15303929.760000002</v>
      </c>
      <c r="D12" s="275">
        <v>6198851.0099999998</v>
      </c>
      <c r="E12" s="276">
        <f t="shared" si="0"/>
        <v>21502780.770000003</v>
      </c>
      <c r="F12" s="277">
        <v>6808267.54</v>
      </c>
      <c r="G12" s="278">
        <v>2729090</v>
      </c>
      <c r="H12" s="279">
        <f t="shared" si="1"/>
        <v>9537357.5399999991</v>
      </c>
    </row>
    <row r="13" spans="1:8">
      <c r="A13" s="42">
        <v>6.2</v>
      </c>
      <c r="B13" s="47" t="s">
        <v>197</v>
      </c>
      <c r="C13" s="275">
        <v>-2213700.7599999998</v>
      </c>
      <c r="D13" s="275">
        <v>-400575.37</v>
      </c>
      <c r="E13" s="276">
        <f t="shared" si="0"/>
        <v>-2614276.13</v>
      </c>
      <c r="F13" s="277">
        <v>-424121.41</v>
      </c>
      <c r="G13" s="278">
        <v>-838392.84</v>
      </c>
      <c r="H13" s="279">
        <f t="shared" si="1"/>
        <v>-1262514.25</v>
      </c>
    </row>
    <row r="14" spans="1:8">
      <c r="A14" s="42">
        <v>6</v>
      </c>
      <c r="B14" s="46" t="s">
        <v>198</v>
      </c>
      <c r="C14" s="276">
        <f>C12+C13</f>
        <v>13090229.000000002</v>
      </c>
      <c r="D14" s="276">
        <f t="shared" ref="D14:E14" si="2">D12+D13</f>
        <v>5798275.6399999997</v>
      </c>
      <c r="E14" s="276">
        <f t="shared" si="2"/>
        <v>18888504.640000004</v>
      </c>
      <c r="F14" s="276">
        <f>F12+F13</f>
        <v>6384146.1299999999</v>
      </c>
      <c r="G14" s="276">
        <f>G12+G13</f>
        <v>1890697.1600000001</v>
      </c>
      <c r="H14" s="279">
        <f t="shared" si="1"/>
        <v>8274843.29</v>
      </c>
    </row>
    <row r="15" spans="1:8">
      <c r="A15" s="42">
        <v>7</v>
      </c>
      <c r="B15" s="46" t="s">
        <v>199</v>
      </c>
      <c r="C15" s="275">
        <v>445462.07</v>
      </c>
      <c r="D15" s="275">
        <v>24943.48</v>
      </c>
      <c r="E15" s="276">
        <f t="shared" si="0"/>
        <v>470405.55</v>
      </c>
      <c r="F15" s="277">
        <v>273895.87</v>
      </c>
      <c r="G15" s="278">
        <v>8233.02</v>
      </c>
      <c r="H15" s="279">
        <f t="shared" si="1"/>
        <v>282128.89</v>
      </c>
    </row>
    <row r="16" spans="1:8">
      <c r="A16" s="42">
        <v>8</v>
      </c>
      <c r="B16" s="46" t="s">
        <v>200</v>
      </c>
      <c r="C16" s="275">
        <v>716490.9</v>
      </c>
      <c r="D16" s="275">
        <v>0</v>
      </c>
      <c r="E16" s="276">
        <f t="shared" si="0"/>
        <v>716490.9</v>
      </c>
      <c r="F16" s="277">
        <v>1125233.8400000001</v>
      </c>
      <c r="G16" s="278" t="s">
        <v>938</v>
      </c>
      <c r="H16" s="279" t="e">
        <f t="shared" si="1"/>
        <v>#VALUE!</v>
      </c>
    </row>
    <row r="17" spans="1:8">
      <c r="A17" s="42">
        <v>9</v>
      </c>
      <c r="B17" s="46" t="s">
        <v>201</v>
      </c>
      <c r="C17" s="275">
        <v>20000</v>
      </c>
      <c r="D17" s="275">
        <v>0</v>
      </c>
      <c r="E17" s="276">
        <f t="shared" si="0"/>
        <v>20000</v>
      </c>
      <c r="F17" s="277">
        <v>20000</v>
      </c>
      <c r="G17" s="278">
        <v>0</v>
      </c>
      <c r="H17" s="279">
        <f t="shared" si="1"/>
        <v>20000</v>
      </c>
    </row>
    <row r="18" spans="1:8">
      <c r="A18" s="42">
        <v>10</v>
      </c>
      <c r="B18" s="46" t="s">
        <v>202</v>
      </c>
      <c r="C18" s="275">
        <v>14513397.699999999</v>
      </c>
      <c r="D18" s="275">
        <v>0</v>
      </c>
      <c r="E18" s="276">
        <f t="shared" si="0"/>
        <v>14513397.699999999</v>
      </c>
      <c r="F18" s="277">
        <v>15031457.210000001</v>
      </c>
      <c r="G18" s="278" t="s">
        <v>938</v>
      </c>
      <c r="H18" s="279" t="e">
        <f t="shared" si="1"/>
        <v>#VALUE!</v>
      </c>
    </row>
    <row r="19" spans="1:8">
      <c r="A19" s="42">
        <v>11</v>
      </c>
      <c r="B19" s="46" t="s">
        <v>203</v>
      </c>
      <c r="C19" s="275">
        <v>1346461.79</v>
      </c>
      <c r="D19" s="275">
        <v>226612.19</v>
      </c>
      <c r="E19" s="276">
        <f t="shared" si="0"/>
        <v>1573073.98</v>
      </c>
      <c r="F19" s="277">
        <v>1384349.3800000001</v>
      </c>
      <c r="G19" s="278">
        <v>1479973.59</v>
      </c>
      <c r="H19" s="279">
        <f t="shared" si="1"/>
        <v>2864322.97</v>
      </c>
    </row>
    <row r="20" spans="1:8">
      <c r="A20" s="42">
        <v>12</v>
      </c>
      <c r="B20" s="48" t="s">
        <v>204</v>
      </c>
      <c r="C20" s="276">
        <f>SUM(C7:C11)+SUM(C14:C19)</f>
        <v>56496465.460000001</v>
      </c>
      <c r="D20" s="276">
        <f>SUM(D7:D11)+SUM(D14:D19)</f>
        <v>24780888.899999999</v>
      </c>
      <c r="E20" s="276">
        <f t="shared" si="0"/>
        <v>81277354.359999999</v>
      </c>
      <c r="F20" s="276">
        <f>SUM(F7:F11)+SUM(F14:F19)</f>
        <v>37841364.019999996</v>
      </c>
      <c r="G20" s="276">
        <f>SUM(G7:G11)+SUM(G14:G19)</f>
        <v>15748542.649999999</v>
      </c>
      <c r="H20" s="279">
        <f t="shared" si="1"/>
        <v>53589906.669999994</v>
      </c>
    </row>
    <row r="21" spans="1:8">
      <c r="A21" s="42"/>
      <c r="B21" s="43" t="s">
        <v>221</v>
      </c>
      <c r="C21" s="280"/>
      <c r="D21" s="280"/>
      <c r="E21" s="280"/>
      <c r="F21" s="281"/>
      <c r="G21" s="282"/>
      <c r="H21" s="283"/>
    </row>
    <row r="22" spans="1:8">
      <c r="A22" s="42">
        <v>13</v>
      </c>
      <c r="B22" s="46" t="s">
        <v>205</v>
      </c>
      <c r="C22" s="275">
        <v>0</v>
      </c>
      <c r="D22" s="275">
        <v>0</v>
      </c>
      <c r="E22" s="276">
        <f>C22+D22</f>
        <v>0</v>
      </c>
      <c r="F22" s="277">
        <v>0</v>
      </c>
      <c r="G22" s="278">
        <v>0</v>
      </c>
      <c r="H22" s="279">
        <f t="shared" si="1"/>
        <v>0</v>
      </c>
    </row>
    <row r="23" spans="1:8">
      <c r="A23" s="42">
        <v>14</v>
      </c>
      <c r="B23" s="46" t="s">
        <v>206</v>
      </c>
      <c r="C23" s="275">
        <v>5630190.6200000001</v>
      </c>
      <c r="D23" s="275">
        <v>16863639.449999999</v>
      </c>
      <c r="E23" s="276">
        <f t="shared" ref="E23:E40" si="3">C23+D23</f>
        <v>22493830.07</v>
      </c>
      <c r="F23" s="277">
        <v>3285068.27</v>
      </c>
      <c r="G23" s="278">
        <v>8529962.0700000003</v>
      </c>
      <c r="H23" s="279">
        <f t="shared" si="1"/>
        <v>11815030.34</v>
      </c>
    </row>
    <row r="24" spans="1:8">
      <c r="A24" s="42">
        <v>15</v>
      </c>
      <c r="B24" s="46" t="s">
        <v>207</v>
      </c>
      <c r="C24" s="275">
        <v>97269.78</v>
      </c>
      <c r="D24" s="275">
        <v>943065.53999999992</v>
      </c>
      <c r="E24" s="276">
        <f t="shared" si="3"/>
        <v>1040335.32</v>
      </c>
      <c r="F24" s="277">
        <v>127204.03</v>
      </c>
      <c r="G24" s="278">
        <v>1403279.27</v>
      </c>
      <c r="H24" s="279">
        <f t="shared" si="1"/>
        <v>1530483.3</v>
      </c>
    </row>
    <row r="25" spans="1:8">
      <c r="A25" s="42">
        <v>16</v>
      </c>
      <c r="B25" s="46" t="s">
        <v>208</v>
      </c>
      <c r="C25" s="275">
        <v>751660</v>
      </c>
      <c r="D25" s="275">
        <v>593002.60000000009</v>
      </c>
      <c r="E25" s="276">
        <f t="shared" si="3"/>
        <v>1344662.6</v>
      </c>
      <c r="F25" s="277">
        <v>864624</v>
      </c>
      <c r="G25" s="278">
        <v>1174721.8</v>
      </c>
      <c r="H25" s="279">
        <f t="shared" si="1"/>
        <v>2039345.8</v>
      </c>
    </row>
    <row r="26" spans="1:8">
      <c r="A26" s="42">
        <v>17</v>
      </c>
      <c r="B26" s="46" t="s">
        <v>209</v>
      </c>
      <c r="C26" s="280"/>
      <c r="D26" s="280"/>
      <c r="E26" s="276">
        <f t="shared" si="3"/>
        <v>0</v>
      </c>
      <c r="F26" s="281"/>
      <c r="G26" s="282"/>
      <c r="H26" s="279">
        <f t="shared" si="1"/>
        <v>0</v>
      </c>
    </row>
    <row r="27" spans="1:8">
      <c r="A27" s="42">
        <v>18</v>
      </c>
      <c r="B27" s="46" t="s">
        <v>210</v>
      </c>
      <c r="C27" s="275">
        <v>0</v>
      </c>
      <c r="D27" s="275">
        <v>0</v>
      </c>
      <c r="E27" s="276">
        <f t="shared" si="3"/>
        <v>0</v>
      </c>
      <c r="F27" s="277">
        <v>0</v>
      </c>
      <c r="G27" s="278">
        <v>0</v>
      </c>
      <c r="H27" s="279">
        <f t="shared" si="1"/>
        <v>0</v>
      </c>
    </row>
    <row r="28" spans="1:8">
      <c r="A28" s="42">
        <v>19</v>
      </c>
      <c r="B28" s="46" t="s">
        <v>211</v>
      </c>
      <c r="C28" s="275">
        <v>29637.19</v>
      </c>
      <c r="D28" s="275">
        <v>3405.38</v>
      </c>
      <c r="E28" s="276">
        <f t="shared" si="3"/>
        <v>33042.57</v>
      </c>
      <c r="F28" s="277">
        <v>2697.67</v>
      </c>
      <c r="G28" s="278">
        <v>120436.61000000002</v>
      </c>
      <c r="H28" s="279">
        <f t="shared" si="1"/>
        <v>123134.28000000001</v>
      </c>
    </row>
    <row r="29" spans="1:8">
      <c r="A29" s="42">
        <v>20</v>
      </c>
      <c r="B29" s="46" t="s">
        <v>133</v>
      </c>
      <c r="C29" s="275">
        <v>1089239.2000000002</v>
      </c>
      <c r="D29" s="275">
        <v>77058.039999999994</v>
      </c>
      <c r="E29" s="276">
        <f t="shared" si="3"/>
        <v>1166297.2400000002</v>
      </c>
      <c r="F29" s="277">
        <v>1146033.52</v>
      </c>
      <c r="G29" s="278">
        <v>1229005.7899999998</v>
      </c>
      <c r="H29" s="279">
        <f t="shared" si="1"/>
        <v>2375039.3099999996</v>
      </c>
    </row>
    <row r="30" spans="1:8">
      <c r="A30" s="42">
        <v>21</v>
      </c>
      <c r="B30" s="46" t="s">
        <v>212</v>
      </c>
      <c r="C30" s="275">
        <v>0</v>
      </c>
      <c r="D30" s="275">
        <v>0</v>
      </c>
      <c r="E30" s="276">
        <f t="shared" si="3"/>
        <v>0</v>
      </c>
      <c r="F30" s="277">
        <v>0</v>
      </c>
      <c r="G30" s="278">
        <v>8450400</v>
      </c>
      <c r="H30" s="279">
        <f t="shared" si="1"/>
        <v>8450400</v>
      </c>
    </row>
    <row r="31" spans="1:8">
      <c r="A31" s="42">
        <v>22</v>
      </c>
      <c r="B31" s="48" t="s">
        <v>213</v>
      </c>
      <c r="C31" s="276">
        <f>SUM(C22:C30)</f>
        <v>7597996.790000001</v>
      </c>
      <c r="D31" s="276">
        <f>SUM(D22:D30)</f>
        <v>18480171.009999998</v>
      </c>
      <c r="E31" s="276">
        <f>C31+D31</f>
        <v>26078167.799999997</v>
      </c>
      <c r="F31" s="276">
        <f>SUM(F22:F30)</f>
        <v>5425627.4900000002</v>
      </c>
      <c r="G31" s="276">
        <f>SUM(G22:G30)</f>
        <v>20907805.539999999</v>
      </c>
      <c r="H31" s="279">
        <f t="shared" si="1"/>
        <v>26333433.030000001</v>
      </c>
    </row>
    <row r="32" spans="1:8">
      <c r="A32" s="42"/>
      <c r="B32" s="43" t="s">
        <v>222</v>
      </c>
      <c r="C32" s="280"/>
      <c r="D32" s="280"/>
      <c r="E32" s="275"/>
      <c r="F32" s="281"/>
      <c r="G32" s="282"/>
      <c r="H32" s="283"/>
    </row>
    <row r="33" spans="1:8">
      <c r="A33" s="42">
        <v>23</v>
      </c>
      <c r="B33" s="46" t="s">
        <v>214</v>
      </c>
      <c r="C33" s="275">
        <v>61146400</v>
      </c>
      <c r="D33" s="280">
        <v>0</v>
      </c>
      <c r="E33" s="276">
        <f t="shared" si="3"/>
        <v>61146400</v>
      </c>
      <c r="F33" s="277">
        <v>30000000</v>
      </c>
      <c r="G33" s="282">
        <v>0</v>
      </c>
      <c r="H33" s="279">
        <f t="shared" si="1"/>
        <v>30000000</v>
      </c>
    </row>
    <row r="34" spans="1:8">
      <c r="A34" s="42">
        <v>24</v>
      </c>
      <c r="B34" s="46" t="s">
        <v>215</v>
      </c>
      <c r="C34" s="275">
        <v>0</v>
      </c>
      <c r="D34" s="280">
        <v>0</v>
      </c>
      <c r="E34" s="276">
        <f t="shared" si="3"/>
        <v>0</v>
      </c>
      <c r="F34" s="277">
        <v>0</v>
      </c>
      <c r="G34" s="282">
        <v>0</v>
      </c>
      <c r="H34" s="279">
        <f t="shared" si="1"/>
        <v>0</v>
      </c>
    </row>
    <row r="35" spans="1:8">
      <c r="A35" s="42">
        <v>25</v>
      </c>
      <c r="B35" s="47" t="s">
        <v>216</v>
      </c>
      <c r="C35" s="275">
        <v>0</v>
      </c>
      <c r="D35" s="280">
        <v>0</v>
      </c>
      <c r="E35" s="276">
        <f t="shared" si="3"/>
        <v>0</v>
      </c>
      <c r="F35" s="277">
        <v>0</v>
      </c>
      <c r="G35" s="282">
        <v>0</v>
      </c>
      <c r="H35" s="279">
        <f t="shared" si="1"/>
        <v>0</v>
      </c>
    </row>
    <row r="36" spans="1:8">
      <c r="A36" s="42">
        <v>26</v>
      </c>
      <c r="B36" s="46" t="s">
        <v>217</v>
      </c>
      <c r="C36" s="275">
        <v>0</v>
      </c>
      <c r="D36" s="280">
        <v>0</v>
      </c>
      <c r="E36" s="276">
        <f t="shared" si="3"/>
        <v>0</v>
      </c>
      <c r="F36" s="277">
        <v>0</v>
      </c>
      <c r="G36" s="282">
        <v>0</v>
      </c>
      <c r="H36" s="279">
        <f t="shared" si="1"/>
        <v>0</v>
      </c>
    </row>
    <row r="37" spans="1:8">
      <c r="A37" s="42">
        <v>27</v>
      </c>
      <c r="B37" s="46" t="s">
        <v>218</v>
      </c>
      <c r="C37" s="275">
        <v>0</v>
      </c>
      <c r="D37" s="280">
        <v>0</v>
      </c>
      <c r="E37" s="276">
        <f t="shared" si="3"/>
        <v>0</v>
      </c>
      <c r="F37" s="277">
        <v>0</v>
      </c>
      <c r="G37" s="282">
        <v>0</v>
      </c>
      <c r="H37" s="279">
        <f t="shared" si="1"/>
        <v>0</v>
      </c>
    </row>
    <row r="38" spans="1:8">
      <c r="A38" s="42">
        <v>28</v>
      </c>
      <c r="B38" s="46" t="s">
        <v>219</v>
      </c>
      <c r="C38" s="275">
        <v>-10929645.65</v>
      </c>
      <c r="D38" s="280">
        <v>0</v>
      </c>
      <c r="E38" s="276">
        <f t="shared" si="3"/>
        <v>-10929645.65</v>
      </c>
      <c r="F38" s="277">
        <v>-7725957.8499999996</v>
      </c>
      <c r="G38" s="282">
        <v>0</v>
      </c>
      <c r="H38" s="279">
        <f t="shared" si="1"/>
        <v>-7725957.8499999996</v>
      </c>
    </row>
    <row r="39" spans="1:8">
      <c r="A39" s="42">
        <v>29</v>
      </c>
      <c r="B39" s="46" t="s">
        <v>235</v>
      </c>
      <c r="C39" s="275">
        <v>4982432.3</v>
      </c>
      <c r="D39" s="280">
        <v>0</v>
      </c>
      <c r="E39" s="276">
        <f t="shared" si="3"/>
        <v>4982432.3</v>
      </c>
      <c r="F39" s="277">
        <v>4982432.3</v>
      </c>
      <c r="G39" s="282">
        <v>0</v>
      </c>
      <c r="H39" s="279">
        <f t="shared" si="1"/>
        <v>4982432.3</v>
      </c>
    </row>
    <row r="40" spans="1:8">
      <c r="A40" s="42">
        <v>30</v>
      </c>
      <c r="B40" s="48" t="s">
        <v>220</v>
      </c>
      <c r="C40" s="275">
        <f>SUM(C33:C39)</f>
        <v>55199186.649999999</v>
      </c>
      <c r="D40" s="280">
        <v>0</v>
      </c>
      <c r="E40" s="276">
        <f t="shared" si="3"/>
        <v>55199186.649999999</v>
      </c>
      <c r="F40" s="277">
        <v>27256474.449999999</v>
      </c>
      <c r="G40" s="282">
        <v>0</v>
      </c>
      <c r="H40" s="279">
        <f t="shared" si="1"/>
        <v>27256474.449999999</v>
      </c>
    </row>
    <row r="41" spans="1:8" ht="15" thickBot="1">
      <c r="A41" s="49">
        <v>31</v>
      </c>
      <c r="B41" s="50" t="s">
        <v>236</v>
      </c>
      <c r="C41" s="284">
        <f>C31+C40</f>
        <v>62797183.439999998</v>
      </c>
      <c r="D41" s="284">
        <f>D31+D40</f>
        <v>18480171.009999998</v>
      </c>
      <c r="E41" s="284">
        <f>C41+D41</f>
        <v>81277354.449999988</v>
      </c>
      <c r="F41" s="284">
        <f>F31+F40</f>
        <v>32682101.939999998</v>
      </c>
      <c r="G41" s="284">
        <f>G31+G40</f>
        <v>20907805.539999999</v>
      </c>
      <c r="H41" s="285">
        <f>F41+G41</f>
        <v>53589907.479999997</v>
      </c>
    </row>
    <row r="42" spans="1:8">
      <c r="C42" s="545"/>
    </row>
    <row r="43" spans="1:8">
      <c r="B43" s="51"/>
      <c r="E43" s="545"/>
      <c r="H43" s="545"/>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C46"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380" customWidth="1"/>
    <col min="9" max="9" width="8.88671875" customWidth="1"/>
    <col min="10" max="16384" width="9.109375" style="13"/>
  </cols>
  <sheetData>
    <row r="1" spans="1:8">
      <c r="A1" s="18" t="s">
        <v>227</v>
      </c>
      <c r="B1" s="497" t="str">
        <f>Info!C2</f>
        <v>სს სილქ როუდ ბანკი</v>
      </c>
    </row>
    <row r="2" spans="1:8">
      <c r="A2" s="18" t="s">
        <v>228</v>
      </c>
      <c r="B2" s="494">
        <f>'2. RC'!B2</f>
        <v>43555</v>
      </c>
      <c r="C2" s="19"/>
      <c r="D2" s="19"/>
      <c r="E2" s="19"/>
      <c r="F2" s="19"/>
      <c r="G2" s="19"/>
      <c r="H2" s="19"/>
    </row>
    <row r="3" spans="1:8">
      <c r="A3" s="18"/>
      <c r="B3" s="17"/>
      <c r="C3" s="19"/>
      <c r="D3" s="19"/>
      <c r="E3" s="19"/>
      <c r="F3" s="19"/>
      <c r="G3" s="19"/>
      <c r="H3" s="19"/>
    </row>
    <row r="4" spans="1:8" ht="15" thickBot="1">
      <c r="A4" s="52" t="s">
        <v>650</v>
      </c>
      <c r="B4" s="31" t="s">
        <v>261</v>
      </c>
      <c r="C4" s="52"/>
      <c r="D4" s="52"/>
      <c r="E4" s="53"/>
      <c r="F4" s="52"/>
      <c r="G4" s="52"/>
      <c r="H4" s="53" t="s">
        <v>131</v>
      </c>
    </row>
    <row r="5" spans="1:8">
      <c r="A5" s="133"/>
      <c r="B5" s="134"/>
      <c r="C5" s="558" t="s">
        <v>233</v>
      </c>
      <c r="D5" s="559"/>
      <c r="E5" s="561"/>
      <c r="F5" s="558" t="s">
        <v>234</v>
      </c>
      <c r="G5" s="559"/>
      <c r="H5" s="561"/>
    </row>
    <row r="6" spans="1:8">
      <c r="A6" s="135" t="s">
        <v>28</v>
      </c>
      <c r="B6" s="54"/>
      <c r="C6" s="55" t="s">
        <v>29</v>
      </c>
      <c r="D6" s="55" t="s">
        <v>134</v>
      </c>
      <c r="E6" s="136" t="s">
        <v>70</v>
      </c>
      <c r="F6" s="55" t="s">
        <v>29</v>
      </c>
      <c r="G6" s="55" t="s">
        <v>134</v>
      </c>
      <c r="H6" s="136" t="s">
        <v>70</v>
      </c>
    </row>
    <row r="7" spans="1:8">
      <c r="A7" s="137"/>
      <c r="B7" s="57" t="s">
        <v>130</v>
      </c>
      <c r="C7" s="58"/>
      <c r="D7" s="58"/>
      <c r="E7" s="138"/>
      <c r="F7" s="58"/>
      <c r="G7" s="58"/>
      <c r="H7" s="138"/>
    </row>
    <row r="8" spans="1:8">
      <c r="A8" s="137">
        <v>1</v>
      </c>
      <c r="B8" s="59" t="s">
        <v>135</v>
      </c>
      <c r="C8" s="286">
        <v>135099.07</v>
      </c>
      <c r="D8" s="286">
        <v>6288.69</v>
      </c>
      <c r="E8" s="287">
        <f t="shared" ref="E8:E21" si="0">C8+D8</f>
        <v>141387.76</v>
      </c>
      <c r="F8" s="286">
        <v>109266.05</v>
      </c>
      <c r="G8" s="286">
        <v>14649.8</v>
      </c>
      <c r="H8" s="287">
        <f t="shared" ref="H8:H21" si="1">F8+G8</f>
        <v>123915.85</v>
      </c>
    </row>
    <row r="9" spans="1:8">
      <c r="A9" s="137">
        <v>2</v>
      </c>
      <c r="B9" s="59" t="s">
        <v>136</v>
      </c>
      <c r="C9" s="288">
        <f>SUM(C10:C18)</f>
        <v>552281.36</v>
      </c>
      <c r="D9" s="288">
        <f>SUM(D10:D18)</f>
        <v>143426.46000000002</v>
      </c>
      <c r="E9" s="287">
        <f t="shared" si="0"/>
        <v>695707.82000000007</v>
      </c>
      <c r="F9" s="288">
        <f>SUM(F10:F18)</f>
        <v>313448.38999999996</v>
      </c>
      <c r="G9" s="288">
        <f>SUM(G10:G18)</f>
        <v>74774.509999999995</v>
      </c>
      <c r="H9" s="287">
        <f t="shared" si="1"/>
        <v>388222.89999999997</v>
      </c>
    </row>
    <row r="10" spans="1:8">
      <c r="A10" s="137">
        <v>2.1</v>
      </c>
      <c r="B10" s="60" t="s">
        <v>137</v>
      </c>
      <c r="C10" s="286">
        <v>0</v>
      </c>
      <c r="D10" s="286">
        <v>0</v>
      </c>
      <c r="E10" s="287">
        <f t="shared" si="0"/>
        <v>0</v>
      </c>
      <c r="F10" s="286">
        <v>0</v>
      </c>
      <c r="G10" s="286">
        <v>0</v>
      </c>
      <c r="H10" s="287">
        <f t="shared" si="1"/>
        <v>0</v>
      </c>
    </row>
    <row r="11" spans="1:8">
      <c r="A11" s="137">
        <v>2.2000000000000002</v>
      </c>
      <c r="B11" s="60" t="s">
        <v>138</v>
      </c>
      <c r="C11" s="286">
        <f>164067.17- C12- C13 - C14 - C15 - C16- C18</f>
        <v>61414.250000000015</v>
      </c>
      <c r="D11" s="286">
        <f>111090.01- D12- D13 -D14 -D15 -D16 -D18</f>
        <v>67510.720000000001</v>
      </c>
      <c r="E11" s="287">
        <f t="shared" si="0"/>
        <v>128924.97000000002</v>
      </c>
      <c r="F11" s="286">
        <f>72051.65- F12- F13 - F14 - F15 - F16- F18</f>
        <v>-9.0949470177292824E-12</v>
      </c>
      <c r="G11" s="286">
        <f>34944.52- G12- G13 -G14 -G15 -G16 -G18</f>
        <v>34944.519999999997</v>
      </c>
      <c r="H11" s="287">
        <f t="shared" si="1"/>
        <v>34944.51999999999</v>
      </c>
    </row>
    <row r="12" spans="1:8">
      <c r="A12" s="137">
        <v>2.2999999999999998</v>
      </c>
      <c r="B12" s="60" t="s">
        <v>139</v>
      </c>
      <c r="C12" s="286">
        <v>0</v>
      </c>
      <c r="D12" s="286">
        <v>0</v>
      </c>
      <c r="E12" s="287">
        <f t="shared" si="0"/>
        <v>0</v>
      </c>
      <c r="F12" s="286">
        <v>0</v>
      </c>
      <c r="G12" s="286">
        <v>0</v>
      </c>
      <c r="H12" s="287">
        <f t="shared" si="1"/>
        <v>0</v>
      </c>
    </row>
    <row r="13" spans="1:8">
      <c r="A13" s="137">
        <v>2.4</v>
      </c>
      <c r="B13" s="60" t="s">
        <v>140</v>
      </c>
      <c r="C13" s="286">
        <v>0</v>
      </c>
      <c r="D13" s="286">
        <v>0</v>
      </c>
      <c r="E13" s="287">
        <f t="shared" si="0"/>
        <v>0</v>
      </c>
      <c r="F13" s="286">
        <v>0</v>
      </c>
      <c r="G13" s="286">
        <v>0</v>
      </c>
      <c r="H13" s="287">
        <f t="shared" si="1"/>
        <v>0</v>
      </c>
    </row>
    <row r="14" spans="1:8">
      <c r="A14" s="137">
        <v>2.5</v>
      </c>
      <c r="B14" s="60" t="s">
        <v>141</v>
      </c>
      <c r="C14" s="286">
        <v>0</v>
      </c>
      <c r="D14" s="286">
        <v>43579.29</v>
      </c>
      <c r="E14" s="287">
        <f t="shared" si="0"/>
        <v>43579.29</v>
      </c>
      <c r="F14" s="286">
        <v>0</v>
      </c>
      <c r="G14" s="286">
        <v>0</v>
      </c>
      <c r="H14" s="287">
        <f t="shared" si="1"/>
        <v>0</v>
      </c>
    </row>
    <row r="15" spans="1:8">
      <c r="A15" s="137">
        <v>2.6</v>
      </c>
      <c r="B15" s="60" t="s">
        <v>142</v>
      </c>
      <c r="C15" s="286">
        <v>77118.36</v>
      </c>
      <c r="D15" s="286">
        <v>0</v>
      </c>
      <c r="E15" s="287">
        <f t="shared" si="0"/>
        <v>77118.36</v>
      </c>
      <c r="F15" s="286">
        <v>31446.880000000001</v>
      </c>
      <c r="G15" s="286">
        <v>0</v>
      </c>
      <c r="H15" s="287">
        <f t="shared" si="1"/>
        <v>31446.880000000001</v>
      </c>
    </row>
    <row r="16" spans="1:8">
      <c r="A16" s="137">
        <v>2.7</v>
      </c>
      <c r="B16" s="60" t="s">
        <v>143</v>
      </c>
      <c r="C16" s="286">
        <v>25534.560000000001</v>
      </c>
      <c r="D16" s="286">
        <v>0</v>
      </c>
      <c r="E16" s="287">
        <f t="shared" si="0"/>
        <v>25534.560000000001</v>
      </c>
      <c r="F16" s="286">
        <v>36699.78</v>
      </c>
      <c r="G16" s="286">
        <v>0</v>
      </c>
      <c r="H16" s="287">
        <f t="shared" si="1"/>
        <v>36699.78</v>
      </c>
    </row>
    <row r="17" spans="1:8">
      <c r="A17" s="137">
        <v>2.8</v>
      </c>
      <c r="B17" s="60" t="s">
        <v>144</v>
      </c>
      <c r="C17" s="286">
        <v>388214.19</v>
      </c>
      <c r="D17" s="286">
        <v>32336.45</v>
      </c>
      <c r="E17" s="287">
        <f t="shared" si="0"/>
        <v>420550.64</v>
      </c>
      <c r="F17" s="286">
        <v>241396.74</v>
      </c>
      <c r="G17" s="286">
        <v>39829.99</v>
      </c>
      <c r="H17" s="287">
        <f t="shared" si="1"/>
        <v>281226.73</v>
      </c>
    </row>
    <row r="18" spans="1:8">
      <c r="A18" s="137">
        <v>2.9</v>
      </c>
      <c r="B18" s="60" t="s">
        <v>145</v>
      </c>
      <c r="C18" s="286">
        <v>0</v>
      </c>
      <c r="D18" s="286">
        <v>0</v>
      </c>
      <c r="E18" s="287">
        <f t="shared" si="0"/>
        <v>0</v>
      </c>
      <c r="F18" s="286">
        <v>3904.99</v>
      </c>
      <c r="G18" s="286">
        <v>0</v>
      </c>
      <c r="H18" s="287">
        <f t="shared" si="1"/>
        <v>3904.99</v>
      </c>
    </row>
    <row r="19" spans="1:8">
      <c r="A19" s="137">
        <v>3</v>
      </c>
      <c r="B19" s="59" t="s">
        <v>146</v>
      </c>
      <c r="C19" s="286">
        <v>-71710.789999999994</v>
      </c>
      <c r="D19" s="286">
        <v>-4243.8</v>
      </c>
      <c r="E19" s="287">
        <f>C19+D19</f>
        <v>-75954.59</v>
      </c>
      <c r="F19" s="286">
        <v>21130.52</v>
      </c>
      <c r="G19" s="286">
        <v>6110.6</v>
      </c>
      <c r="H19" s="287">
        <f>F19+G19</f>
        <v>27241.120000000003</v>
      </c>
    </row>
    <row r="20" spans="1:8">
      <c r="A20" s="137">
        <v>4</v>
      </c>
      <c r="B20" s="59" t="s">
        <v>147</v>
      </c>
      <c r="C20" s="286">
        <v>364512.76</v>
      </c>
      <c r="D20" s="286"/>
      <c r="E20" s="287">
        <f t="shared" si="0"/>
        <v>364512.76</v>
      </c>
      <c r="F20" s="286">
        <v>163995.04999999999</v>
      </c>
      <c r="G20" s="286"/>
      <c r="H20" s="287">
        <f t="shared" si="1"/>
        <v>163995.04999999999</v>
      </c>
    </row>
    <row r="21" spans="1:8">
      <c r="A21" s="137">
        <v>5</v>
      </c>
      <c r="B21" s="59" t="s">
        <v>148</v>
      </c>
      <c r="C21" s="286">
        <v>5348.34</v>
      </c>
      <c r="D21" s="286">
        <v>734.14</v>
      </c>
      <c r="E21" s="287">
        <f t="shared" si="0"/>
        <v>6082.4800000000005</v>
      </c>
      <c r="F21" s="286">
        <v>71.510000000000005</v>
      </c>
      <c r="G21" s="286">
        <v>520.91</v>
      </c>
      <c r="H21" s="287">
        <f t="shared" si="1"/>
        <v>592.41999999999996</v>
      </c>
    </row>
    <row r="22" spans="1:8">
      <c r="A22" s="137">
        <v>6</v>
      </c>
      <c r="B22" s="61" t="s">
        <v>149</v>
      </c>
      <c r="C22" s="288">
        <f>C8+C9+C20+C21+C19</f>
        <v>985530.74</v>
      </c>
      <c r="D22" s="288">
        <f>D8+D9+D20+D21+D19</f>
        <v>146205.49000000005</v>
      </c>
      <c r="E22" s="287">
        <f>C22+D22</f>
        <v>1131736.23</v>
      </c>
      <c r="F22" s="288">
        <f>F8+F9+F20+F21+F19</f>
        <v>607911.52</v>
      </c>
      <c r="G22" s="288">
        <f>G8+G9+G20+G21+G19</f>
        <v>96055.82</v>
      </c>
      <c r="H22" s="287">
        <f>F22+G22</f>
        <v>703967.34000000008</v>
      </c>
    </row>
    <row r="23" spans="1:8">
      <c r="A23" s="137"/>
      <c r="B23" s="57" t="s">
        <v>128</v>
      </c>
      <c r="C23" s="286"/>
      <c r="D23" s="286"/>
      <c r="E23" s="289"/>
      <c r="F23" s="286"/>
      <c r="G23" s="286"/>
      <c r="H23" s="289"/>
    </row>
    <row r="24" spans="1:8">
      <c r="A24" s="137">
        <v>7</v>
      </c>
      <c r="B24" s="59" t="s">
        <v>150</v>
      </c>
      <c r="C24" s="286">
        <v>11452.88</v>
      </c>
      <c r="D24" s="286">
        <v>5343.43</v>
      </c>
      <c r="E24" s="287">
        <f t="shared" ref="E24:E29" si="2">C24+D24</f>
        <v>16796.309999999998</v>
      </c>
      <c r="F24" s="286">
        <v>939.41</v>
      </c>
      <c r="G24" s="286">
        <v>11.05</v>
      </c>
      <c r="H24" s="287">
        <f t="shared" ref="H24:H29" si="3">F24+G24</f>
        <v>950.45999999999992</v>
      </c>
    </row>
    <row r="25" spans="1:8">
      <c r="A25" s="137">
        <v>8</v>
      </c>
      <c r="B25" s="59" t="s">
        <v>151</v>
      </c>
      <c r="C25" s="286">
        <v>13347.86</v>
      </c>
      <c r="D25" s="286">
        <v>5927.14</v>
      </c>
      <c r="E25" s="287">
        <f t="shared" si="2"/>
        <v>19275</v>
      </c>
      <c r="F25" s="286">
        <v>17994.310000000001</v>
      </c>
      <c r="G25" s="286">
        <v>45316.83</v>
      </c>
      <c r="H25" s="287">
        <f t="shared" si="3"/>
        <v>63311.14</v>
      </c>
    </row>
    <row r="26" spans="1:8">
      <c r="A26" s="137">
        <v>9</v>
      </c>
      <c r="B26" s="59" t="s">
        <v>152</v>
      </c>
      <c r="C26" s="286">
        <v>147.94999999999999</v>
      </c>
      <c r="D26" s="286">
        <v>0</v>
      </c>
      <c r="E26" s="287">
        <f t="shared" si="2"/>
        <v>147.94999999999999</v>
      </c>
      <c r="F26" s="286">
        <v>1409.59</v>
      </c>
      <c r="G26" s="286">
        <v>104.5</v>
      </c>
      <c r="H26" s="287">
        <f t="shared" si="3"/>
        <v>1514.09</v>
      </c>
    </row>
    <row r="27" spans="1:8">
      <c r="A27" s="137">
        <v>10</v>
      </c>
      <c r="B27" s="59" t="s">
        <v>153</v>
      </c>
      <c r="C27" s="286">
        <v>9368.58</v>
      </c>
      <c r="D27" s="286"/>
      <c r="E27" s="287">
        <f t="shared" si="2"/>
        <v>9368.58</v>
      </c>
      <c r="F27" s="286">
        <v>1277.8800000000001</v>
      </c>
      <c r="G27" s="286"/>
      <c r="H27" s="287">
        <f t="shared" si="3"/>
        <v>1277.8800000000001</v>
      </c>
    </row>
    <row r="28" spans="1:8">
      <c r="A28" s="137">
        <v>11</v>
      </c>
      <c r="B28" s="59" t="s">
        <v>154</v>
      </c>
      <c r="C28" s="286">
        <v>0</v>
      </c>
      <c r="D28" s="286">
        <v>0</v>
      </c>
      <c r="E28" s="287">
        <f t="shared" si="2"/>
        <v>0</v>
      </c>
      <c r="F28" s="286">
        <v>474.66</v>
      </c>
      <c r="G28" s="286">
        <v>107245.61</v>
      </c>
      <c r="H28" s="287">
        <f t="shared" si="3"/>
        <v>107720.27</v>
      </c>
    </row>
    <row r="29" spans="1:8">
      <c r="A29" s="137">
        <v>12</v>
      </c>
      <c r="B29" s="59" t="s">
        <v>155</v>
      </c>
      <c r="C29" s="286"/>
      <c r="D29" s="286"/>
      <c r="E29" s="287">
        <f t="shared" si="2"/>
        <v>0</v>
      </c>
      <c r="F29" s="286"/>
      <c r="G29" s="286"/>
      <c r="H29" s="287">
        <f t="shared" si="3"/>
        <v>0</v>
      </c>
    </row>
    <row r="30" spans="1:8">
      <c r="A30" s="137">
        <v>13</v>
      </c>
      <c r="B30" s="62" t="s">
        <v>156</v>
      </c>
      <c r="C30" s="288">
        <f>SUM(C24:C29)</f>
        <v>34317.269999999997</v>
      </c>
      <c r="D30" s="288">
        <f>SUM(D24:D29)</f>
        <v>11270.57</v>
      </c>
      <c r="E30" s="287">
        <f>C30+D30</f>
        <v>45587.839999999997</v>
      </c>
      <c r="F30" s="288">
        <f>SUM(F24:F29)</f>
        <v>22095.850000000002</v>
      </c>
      <c r="G30" s="288">
        <f>SUM(G24:G29)</f>
        <v>152677.99</v>
      </c>
      <c r="H30" s="287">
        <f>F30+G30</f>
        <v>174773.84</v>
      </c>
    </row>
    <row r="31" spans="1:8">
      <c r="A31" s="137">
        <v>14</v>
      </c>
      <c r="B31" s="62" t="s">
        <v>157</v>
      </c>
      <c r="C31" s="288">
        <f>C22-C30</f>
        <v>951213.47</v>
      </c>
      <c r="D31" s="288">
        <f>D22-D30</f>
        <v>134934.92000000004</v>
      </c>
      <c r="E31" s="287">
        <f>C31+D31</f>
        <v>1086148.3900000001</v>
      </c>
      <c r="F31" s="288">
        <f>F22-F30</f>
        <v>585815.67000000004</v>
      </c>
      <c r="G31" s="288">
        <f>G22-G30</f>
        <v>-56622.169999999984</v>
      </c>
      <c r="H31" s="287">
        <f>F31+G31</f>
        <v>529193.5</v>
      </c>
    </row>
    <row r="32" spans="1:8">
      <c r="A32" s="137"/>
      <c r="B32" s="57"/>
      <c r="C32" s="290"/>
      <c r="D32" s="290"/>
      <c r="E32" s="291"/>
      <c r="F32" s="290"/>
      <c r="G32" s="290"/>
      <c r="H32" s="291"/>
    </row>
    <row r="33" spans="1:8">
      <c r="A33" s="137"/>
      <c r="B33" s="57" t="s">
        <v>158</v>
      </c>
      <c r="C33" s="286"/>
      <c r="D33" s="286"/>
      <c r="E33" s="289"/>
      <c r="F33" s="286"/>
      <c r="G33" s="286"/>
      <c r="H33" s="289"/>
    </row>
    <row r="34" spans="1:8">
      <c r="A34" s="137">
        <v>15</v>
      </c>
      <c r="B34" s="56" t="s">
        <v>129</v>
      </c>
      <c r="C34" s="292">
        <f>C35-C36</f>
        <v>276795.72000000003</v>
      </c>
      <c r="D34" s="292">
        <f>D35-D36</f>
        <v>6371.75</v>
      </c>
      <c r="E34" s="287">
        <f>C34+D34</f>
        <v>283167.47000000003</v>
      </c>
      <c r="F34" s="292">
        <f>F35-F36</f>
        <v>211560.42</v>
      </c>
      <c r="G34" s="292">
        <f>G35-G36</f>
        <v>10899.879999999997</v>
      </c>
      <c r="H34" s="287">
        <f>F34+G34</f>
        <v>222460.30000000002</v>
      </c>
    </row>
    <row r="35" spans="1:8">
      <c r="A35" s="137">
        <v>15.1</v>
      </c>
      <c r="B35" s="60" t="s">
        <v>159</v>
      </c>
      <c r="C35" s="286">
        <v>294936.26</v>
      </c>
      <c r="D35" s="286">
        <v>61439.91</v>
      </c>
      <c r="E35" s="287">
        <f>C35+D35</f>
        <v>356376.17000000004</v>
      </c>
      <c r="F35" s="286">
        <v>231152.47</v>
      </c>
      <c r="G35" s="286">
        <v>49421.06</v>
      </c>
      <c r="H35" s="287">
        <f>F35+G35</f>
        <v>280573.53000000003</v>
      </c>
    </row>
    <row r="36" spans="1:8">
      <c r="A36" s="137">
        <v>15.2</v>
      </c>
      <c r="B36" s="60" t="s">
        <v>160</v>
      </c>
      <c r="C36" s="286">
        <v>18140.54</v>
      </c>
      <c r="D36" s="286">
        <v>55068.160000000003</v>
      </c>
      <c r="E36" s="287">
        <f>C36+D36</f>
        <v>73208.700000000012</v>
      </c>
      <c r="F36" s="286">
        <v>19592.05</v>
      </c>
      <c r="G36" s="286">
        <v>38521.18</v>
      </c>
      <c r="H36" s="287">
        <f>F36+G36</f>
        <v>58113.229999999996</v>
      </c>
    </row>
    <row r="37" spans="1:8">
      <c r="A37" s="137">
        <v>16</v>
      </c>
      <c r="B37" s="59" t="s">
        <v>161</v>
      </c>
      <c r="C37" s="286">
        <v>0</v>
      </c>
      <c r="D37" s="286">
        <v>0</v>
      </c>
      <c r="E37" s="287">
        <f t="shared" ref="E37:E66" si="4">C37+D37</f>
        <v>0</v>
      </c>
      <c r="F37" s="286">
        <v>0</v>
      </c>
      <c r="G37" s="286">
        <v>0</v>
      </c>
      <c r="H37" s="287">
        <f t="shared" ref="H37:H66" si="5">F37+G37</f>
        <v>0</v>
      </c>
    </row>
    <row r="38" spans="1:8">
      <c r="A38" s="137">
        <v>17</v>
      </c>
      <c r="B38" s="59" t="s">
        <v>162</v>
      </c>
      <c r="C38" s="286"/>
      <c r="D38" s="286"/>
      <c r="E38" s="287">
        <f t="shared" si="4"/>
        <v>0</v>
      </c>
      <c r="F38" s="286"/>
      <c r="G38" s="286"/>
      <c r="H38" s="287">
        <f t="shared" si="5"/>
        <v>0</v>
      </c>
    </row>
    <row r="39" spans="1:8">
      <c r="A39" s="137">
        <v>18</v>
      </c>
      <c r="B39" s="59" t="s">
        <v>163</v>
      </c>
      <c r="C39" s="286">
        <v>0</v>
      </c>
      <c r="D39" s="286"/>
      <c r="E39" s="287">
        <f t="shared" si="4"/>
        <v>0</v>
      </c>
      <c r="F39" s="286">
        <v>0</v>
      </c>
      <c r="G39" s="286"/>
      <c r="H39" s="287">
        <f t="shared" si="5"/>
        <v>0</v>
      </c>
    </row>
    <row r="40" spans="1:8">
      <c r="A40" s="137">
        <v>19</v>
      </c>
      <c r="B40" s="59" t="s">
        <v>164</v>
      </c>
      <c r="C40" s="286">
        <v>294900.95</v>
      </c>
      <c r="D40" s="286"/>
      <c r="E40" s="287">
        <f t="shared" si="4"/>
        <v>294900.95</v>
      </c>
      <c r="F40" s="286">
        <v>22882.73</v>
      </c>
      <c r="G40" s="286"/>
      <c r="H40" s="287">
        <f t="shared" si="5"/>
        <v>22882.73</v>
      </c>
    </row>
    <row r="41" spans="1:8">
      <c r="A41" s="137">
        <v>20</v>
      </c>
      <c r="B41" s="59" t="s">
        <v>165</v>
      </c>
      <c r="C41" s="286">
        <v>2434.33</v>
      </c>
      <c r="D41" s="286"/>
      <c r="E41" s="287">
        <f t="shared" si="4"/>
        <v>2434.33</v>
      </c>
      <c r="F41" s="286">
        <v>75478.850000000006</v>
      </c>
      <c r="G41" s="286"/>
      <c r="H41" s="287">
        <f t="shared" si="5"/>
        <v>75478.850000000006</v>
      </c>
    </row>
    <row r="42" spans="1:8">
      <c r="A42" s="137">
        <v>21</v>
      </c>
      <c r="B42" s="59" t="s">
        <v>166</v>
      </c>
      <c r="C42" s="286">
        <v>-9905.59</v>
      </c>
      <c r="D42" s="286"/>
      <c r="E42" s="287">
        <f t="shared" si="4"/>
        <v>-9905.59</v>
      </c>
      <c r="F42" s="286">
        <v>50068.28</v>
      </c>
      <c r="G42" s="286"/>
      <c r="H42" s="287">
        <f t="shared" si="5"/>
        <v>50068.28</v>
      </c>
    </row>
    <row r="43" spans="1:8">
      <c r="A43" s="137">
        <v>22</v>
      </c>
      <c r="B43" s="59" t="s">
        <v>167</v>
      </c>
      <c r="C43" s="286">
        <v>22588.9</v>
      </c>
      <c r="D43" s="286"/>
      <c r="E43" s="287">
        <f t="shared" si="4"/>
        <v>22588.9</v>
      </c>
      <c r="F43" s="286">
        <v>2020.39</v>
      </c>
      <c r="G43" s="286"/>
      <c r="H43" s="287">
        <f t="shared" si="5"/>
        <v>2020.39</v>
      </c>
    </row>
    <row r="44" spans="1:8">
      <c r="A44" s="137">
        <v>23</v>
      </c>
      <c r="B44" s="59" t="s">
        <v>168</v>
      </c>
      <c r="C44" s="286">
        <v>5033.97</v>
      </c>
      <c r="D44" s="286">
        <v>0</v>
      </c>
      <c r="E44" s="287">
        <f t="shared" si="4"/>
        <v>5033.97</v>
      </c>
      <c r="F44" s="286">
        <v>17700.86</v>
      </c>
      <c r="G44" s="286">
        <v>0</v>
      </c>
      <c r="H44" s="287">
        <f t="shared" si="5"/>
        <v>17700.86</v>
      </c>
    </row>
    <row r="45" spans="1:8">
      <c r="A45" s="137">
        <v>24</v>
      </c>
      <c r="B45" s="62" t="s">
        <v>169</v>
      </c>
      <c r="C45" s="288">
        <f>C34+C37+C38+C39+C40+C41+C42+C43+C44</f>
        <v>591848.28</v>
      </c>
      <c r="D45" s="288">
        <f>D34+D37+D38+D39+D40+D41+D42+D43+D44</f>
        <v>6371.75</v>
      </c>
      <c r="E45" s="287">
        <f t="shared" si="4"/>
        <v>598220.03</v>
      </c>
      <c r="F45" s="288">
        <f>F34+F37+F38+F39+F40+F41+F42+F43+F44</f>
        <v>379711.53</v>
      </c>
      <c r="G45" s="288">
        <f>G34+G37+G38+G39+G40+G41+G42+G43+G44</f>
        <v>10899.879999999997</v>
      </c>
      <c r="H45" s="287">
        <f t="shared" si="5"/>
        <v>390611.41000000003</v>
      </c>
    </row>
    <row r="46" spans="1:8">
      <c r="A46" s="137"/>
      <c r="B46" s="57" t="s">
        <v>170</v>
      </c>
      <c r="C46" s="286"/>
      <c r="D46" s="286"/>
      <c r="E46" s="293"/>
      <c r="F46" s="286"/>
      <c r="G46" s="286"/>
      <c r="H46" s="293"/>
    </row>
    <row r="47" spans="1:8">
      <c r="A47" s="137">
        <v>25</v>
      </c>
      <c r="B47" s="59" t="s">
        <v>171</v>
      </c>
      <c r="C47" s="286">
        <v>16085.5</v>
      </c>
      <c r="D47" s="286">
        <v>42085.71</v>
      </c>
      <c r="E47" s="287">
        <f t="shared" si="4"/>
        <v>58171.21</v>
      </c>
      <c r="F47" s="286">
        <v>17947.45</v>
      </c>
      <c r="G47" s="286">
        <v>32323.18</v>
      </c>
      <c r="H47" s="287">
        <f t="shared" si="5"/>
        <v>50270.630000000005</v>
      </c>
    </row>
    <row r="48" spans="1:8">
      <c r="A48" s="137">
        <v>26</v>
      </c>
      <c r="B48" s="59" t="s">
        <v>172</v>
      </c>
      <c r="C48" s="286">
        <v>64156.54</v>
      </c>
      <c r="D48" s="286">
        <v>48554.53</v>
      </c>
      <c r="E48" s="287">
        <f t="shared" si="4"/>
        <v>112711.07</v>
      </c>
      <c r="F48" s="286">
        <v>157106.14000000001</v>
      </c>
      <c r="G48" s="286">
        <v>51547.13</v>
      </c>
      <c r="H48" s="287">
        <f t="shared" si="5"/>
        <v>208653.27000000002</v>
      </c>
    </row>
    <row r="49" spans="1:9">
      <c r="A49" s="137">
        <v>27</v>
      </c>
      <c r="B49" s="59" t="s">
        <v>173</v>
      </c>
      <c r="C49" s="286">
        <v>550878.29</v>
      </c>
      <c r="D49" s="286"/>
      <c r="E49" s="287">
        <f t="shared" si="4"/>
        <v>550878.29</v>
      </c>
      <c r="F49" s="286">
        <v>424587.03</v>
      </c>
      <c r="G49" s="286"/>
      <c r="H49" s="287">
        <f t="shared" si="5"/>
        <v>424587.03</v>
      </c>
    </row>
    <row r="50" spans="1:9">
      <c r="A50" s="137">
        <v>28</v>
      </c>
      <c r="B50" s="59" t="s">
        <v>310</v>
      </c>
      <c r="C50" s="286">
        <v>1170.92</v>
      </c>
      <c r="D50" s="286"/>
      <c r="E50" s="287">
        <f t="shared" si="4"/>
        <v>1170.92</v>
      </c>
      <c r="F50" s="286">
        <v>10008.99</v>
      </c>
      <c r="G50" s="286"/>
      <c r="H50" s="287">
        <f t="shared" si="5"/>
        <v>10008.99</v>
      </c>
    </row>
    <row r="51" spans="1:9">
      <c r="A51" s="137">
        <v>29</v>
      </c>
      <c r="B51" s="59" t="s">
        <v>174</v>
      </c>
      <c r="C51" s="286">
        <v>138319.10999999999</v>
      </c>
      <c r="D51" s="286"/>
      <c r="E51" s="287">
        <f t="shared" si="4"/>
        <v>138319.10999999999</v>
      </c>
      <c r="F51" s="286">
        <v>140964.43</v>
      </c>
      <c r="G51" s="286"/>
      <c r="H51" s="287">
        <f t="shared" si="5"/>
        <v>140964.43</v>
      </c>
    </row>
    <row r="52" spans="1:9">
      <c r="A52" s="137">
        <v>30</v>
      </c>
      <c r="B52" s="59" t="s">
        <v>175</v>
      </c>
      <c r="C52" s="286">
        <v>364250.29</v>
      </c>
      <c r="D52" s="286">
        <v>0</v>
      </c>
      <c r="E52" s="287">
        <f t="shared" si="4"/>
        <v>364250.29</v>
      </c>
      <c r="F52" s="286">
        <v>393702.63</v>
      </c>
      <c r="G52" s="286">
        <v>0</v>
      </c>
      <c r="H52" s="287">
        <f t="shared" si="5"/>
        <v>393702.63</v>
      </c>
    </row>
    <row r="53" spans="1:9">
      <c r="A53" s="137">
        <v>31</v>
      </c>
      <c r="B53" s="62" t="s">
        <v>176</v>
      </c>
      <c r="C53" s="288">
        <f>SUM(C47:C52)</f>
        <v>1134860.6500000001</v>
      </c>
      <c r="D53" s="288">
        <f>SUM(D47:D52)</f>
        <v>90640.239999999991</v>
      </c>
      <c r="E53" s="287">
        <f t="shared" si="4"/>
        <v>1225500.8900000001</v>
      </c>
      <c r="F53" s="288">
        <f>SUM(F47:F52)</f>
        <v>1144316.67</v>
      </c>
      <c r="G53" s="288">
        <f>SUM(G47:G52)</f>
        <v>83870.31</v>
      </c>
      <c r="H53" s="287">
        <f t="shared" si="5"/>
        <v>1228186.98</v>
      </c>
    </row>
    <row r="54" spans="1:9">
      <c r="A54" s="137">
        <v>32</v>
      </c>
      <c r="B54" s="62" t="s">
        <v>177</v>
      </c>
      <c r="C54" s="288">
        <f>C45-C53</f>
        <v>-543012.37000000011</v>
      </c>
      <c r="D54" s="288">
        <f>D45-D53</f>
        <v>-84268.489999999991</v>
      </c>
      <c r="E54" s="287">
        <f t="shared" si="4"/>
        <v>-627280.8600000001</v>
      </c>
      <c r="F54" s="288">
        <f>F45-F53</f>
        <v>-764605.1399999999</v>
      </c>
      <c r="G54" s="288">
        <f>G45-G53</f>
        <v>-72970.429999999993</v>
      </c>
      <c r="H54" s="287">
        <f t="shared" si="5"/>
        <v>-837575.56999999983</v>
      </c>
    </row>
    <row r="55" spans="1:9">
      <c r="A55" s="137"/>
      <c r="B55" s="57"/>
      <c r="C55" s="290"/>
      <c r="D55" s="290"/>
      <c r="E55" s="291"/>
      <c r="F55" s="290"/>
      <c r="G55" s="290"/>
      <c r="H55" s="291"/>
    </row>
    <row r="56" spans="1:9">
      <c r="A56" s="137">
        <v>33</v>
      </c>
      <c r="B56" s="62" t="s">
        <v>178</v>
      </c>
      <c r="C56" s="288">
        <f>C31+C54</f>
        <v>408201.09999999986</v>
      </c>
      <c r="D56" s="288">
        <f>D31+D54</f>
        <v>50666.430000000051</v>
      </c>
      <c r="E56" s="287">
        <f t="shared" si="4"/>
        <v>458867.52999999991</v>
      </c>
      <c r="F56" s="288">
        <f>F31+F54</f>
        <v>-178789.46999999986</v>
      </c>
      <c r="G56" s="288">
        <f>G31+G54</f>
        <v>-129592.59999999998</v>
      </c>
      <c r="H56" s="287">
        <f t="shared" si="5"/>
        <v>-308382.06999999983</v>
      </c>
    </row>
    <row r="57" spans="1:9">
      <c r="A57" s="137"/>
      <c r="B57" s="57"/>
      <c r="C57" s="290"/>
      <c r="D57" s="290"/>
      <c r="E57" s="291"/>
      <c r="F57" s="290"/>
      <c r="G57" s="290"/>
      <c r="H57" s="291"/>
    </row>
    <row r="58" spans="1:9">
      <c r="A58" s="137">
        <v>34</v>
      </c>
      <c r="B58" s="59" t="s">
        <v>179</v>
      </c>
      <c r="C58" s="286">
        <v>740073.97</v>
      </c>
      <c r="D58" s="286"/>
      <c r="E58" s="287">
        <f>C58</f>
        <v>740073.97</v>
      </c>
      <c r="F58" s="286">
        <v>-212830.19</v>
      </c>
      <c r="G58" s="286"/>
      <c r="H58" s="287">
        <f>F58</f>
        <v>-212830.19</v>
      </c>
    </row>
    <row r="59" spans="1:9" s="212" customFormat="1">
      <c r="A59" s="137">
        <v>35</v>
      </c>
      <c r="B59" s="56" t="s">
        <v>180</v>
      </c>
      <c r="C59" s="294">
        <v>0</v>
      </c>
      <c r="D59" s="294"/>
      <c r="E59" s="295">
        <f>C59</f>
        <v>0</v>
      </c>
      <c r="F59" s="294">
        <v>0</v>
      </c>
      <c r="G59" s="294"/>
      <c r="H59" s="295">
        <f>F59</f>
        <v>0</v>
      </c>
      <c r="I59" s="211"/>
    </row>
    <row r="60" spans="1:9">
      <c r="A60" s="137">
        <v>36</v>
      </c>
      <c r="B60" s="59" t="s">
        <v>181</v>
      </c>
      <c r="C60" s="286">
        <v>-60651.89</v>
      </c>
      <c r="D60" s="286"/>
      <c r="E60" s="287">
        <f>C60</f>
        <v>-60651.89</v>
      </c>
      <c r="F60" s="286">
        <v>-75398.39</v>
      </c>
      <c r="G60" s="286"/>
      <c r="H60" s="287">
        <f>F60</f>
        <v>-75398.39</v>
      </c>
    </row>
    <row r="61" spans="1:9">
      <c r="A61" s="137">
        <v>37</v>
      </c>
      <c r="B61" s="62" t="s">
        <v>182</v>
      </c>
      <c r="C61" s="288">
        <f>SUM(C58:C60)</f>
        <v>679422.08</v>
      </c>
      <c r="D61" s="288">
        <v>0</v>
      </c>
      <c r="E61" s="287">
        <f>C61</f>
        <v>679422.08</v>
      </c>
      <c r="F61" s="288">
        <f>SUM(F58:F60)</f>
        <v>-288228.58</v>
      </c>
      <c r="G61" s="288">
        <v>0</v>
      </c>
      <c r="H61" s="287">
        <f>F61</f>
        <v>-288228.58</v>
      </c>
    </row>
    <row r="62" spans="1:9">
      <c r="A62" s="137"/>
      <c r="B62" s="63"/>
      <c r="C62" s="286"/>
      <c r="D62" s="286"/>
      <c r="E62" s="293"/>
      <c r="F62" s="286"/>
      <c r="G62" s="286"/>
      <c r="H62" s="293"/>
    </row>
    <row r="63" spans="1:9">
      <c r="A63" s="137">
        <v>38</v>
      </c>
      <c r="B63" s="64" t="s">
        <v>311</v>
      </c>
      <c r="C63" s="288">
        <f>C56-C61</f>
        <v>-271220.9800000001</v>
      </c>
      <c r="D63" s="288">
        <f>D56-D61</f>
        <v>50666.430000000051</v>
      </c>
      <c r="E63" s="287">
        <f t="shared" si="4"/>
        <v>-220554.55000000005</v>
      </c>
      <c r="F63" s="288">
        <f>F56-F61</f>
        <v>109439.11000000016</v>
      </c>
      <c r="G63" s="288">
        <f>G56-G61</f>
        <v>-129592.59999999998</v>
      </c>
      <c r="H63" s="287">
        <f t="shared" si="5"/>
        <v>-20153.489999999816</v>
      </c>
    </row>
    <row r="64" spans="1:9">
      <c r="A64" s="135">
        <v>39</v>
      </c>
      <c r="B64" s="59" t="s">
        <v>183</v>
      </c>
      <c r="C64" s="296">
        <v>0</v>
      </c>
      <c r="D64" s="296"/>
      <c r="E64" s="287">
        <f t="shared" si="4"/>
        <v>0</v>
      </c>
      <c r="F64" s="296">
        <v>0</v>
      </c>
      <c r="G64" s="296"/>
      <c r="H64" s="287">
        <f t="shared" si="5"/>
        <v>0</v>
      </c>
    </row>
    <row r="65" spans="1:8">
      <c r="A65" s="137">
        <v>40</v>
      </c>
      <c r="B65" s="62" t="s">
        <v>184</v>
      </c>
      <c r="C65" s="288">
        <f>C63-C64</f>
        <v>-271220.9800000001</v>
      </c>
      <c r="D65" s="288">
        <f>D63-D64</f>
        <v>50666.430000000051</v>
      </c>
      <c r="E65" s="287">
        <f t="shared" si="4"/>
        <v>-220554.55000000005</v>
      </c>
      <c r="F65" s="288">
        <f>F63-F64</f>
        <v>109439.11000000016</v>
      </c>
      <c r="G65" s="288">
        <f>G63-G64</f>
        <v>-129592.59999999998</v>
      </c>
      <c r="H65" s="287">
        <f t="shared" si="5"/>
        <v>-20153.489999999816</v>
      </c>
    </row>
    <row r="66" spans="1:8">
      <c r="A66" s="135">
        <v>41</v>
      </c>
      <c r="B66" s="59" t="s">
        <v>185</v>
      </c>
      <c r="C66" s="296">
        <v>0</v>
      </c>
      <c r="D66" s="296"/>
      <c r="E66" s="287">
        <f t="shared" si="4"/>
        <v>0</v>
      </c>
      <c r="F66" s="296">
        <v>0</v>
      </c>
      <c r="G66" s="296"/>
      <c r="H66" s="287">
        <f t="shared" si="5"/>
        <v>0</v>
      </c>
    </row>
    <row r="67" spans="1:8" ht="15" thickBot="1">
      <c r="A67" s="139">
        <v>42</v>
      </c>
      <c r="B67" s="140" t="s">
        <v>186</v>
      </c>
      <c r="C67" s="297">
        <f>C65+C66</f>
        <v>-271220.9800000001</v>
      </c>
      <c r="D67" s="297">
        <f>D65+D66</f>
        <v>50666.430000000051</v>
      </c>
      <c r="E67" s="298">
        <f>C67+D67</f>
        <v>-220554.55000000005</v>
      </c>
      <c r="F67" s="297">
        <f>F65+F66</f>
        <v>109439.11000000016</v>
      </c>
      <c r="G67" s="297">
        <f>G65+G66</f>
        <v>-129592.59999999998</v>
      </c>
      <c r="H67" s="298">
        <f>F67+G67</f>
        <v>-20153.489999999816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85" zoomScaleNormal="85" workbookViewId="0">
      <selection activeCell="B22" sqref="B22"/>
    </sheetView>
  </sheetViews>
  <sheetFormatPr defaultRowHeight="14.4"/>
  <cols>
    <col min="1" max="1" width="9.5546875" bestFit="1" customWidth="1"/>
    <col min="2" max="2" width="69.21875" customWidth="1"/>
    <col min="3" max="8" width="12.6640625" customWidth="1"/>
  </cols>
  <sheetData>
    <row r="1" spans="1:8">
      <c r="A1" s="2" t="s">
        <v>227</v>
      </c>
      <c r="B1" t="str">
        <f>Info!C2</f>
        <v>სს სილქ როუდ ბანკი</v>
      </c>
    </row>
    <row r="2" spans="1:8">
      <c r="A2" s="2" t="s">
        <v>228</v>
      </c>
      <c r="B2" s="498">
        <f>'3. PL'!B2</f>
        <v>43555</v>
      </c>
    </row>
    <row r="3" spans="1:8">
      <c r="A3" s="2"/>
    </row>
    <row r="4" spans="1:8" ht="15" thickBot="1">
      <c r="A4" s="2" t="s">
        <v>651</v>
      </c>
      <c r="B4" s="2"/>
      <c r="C4" s="223"/>
      <c r="D4" s="223"/>
      <c r="E4" s="223"/>
      <c r="F4" s="224"/>
      <c r="G4" s="224"/>
      <c r="H4" s="225" t="s">
        <v>131</v>
      </c>
    </row>
    <row r="5" spans="1:8">
      <c r="A5" s="562" t="s">
        <v>28</v>
      </c>
      <c r="B5" s="564" t="s">
        <v>283</v>
      </c>
      <c r="C5" s="566" t="s">
        <v>233</v>
      </c>
      <c r="D5" s="566"/>
      <c r="E5" s="566"/>
      <c r="F5" s="566" t="s">
        <v>234</v>
      </c>
      <c r="G5" s="566"/>
      <c r="H5" s="567"/>
    </row>
    <row r="6" spans="1:8">
      <c r="A6" s="563"/>
      <c r="B6" s="565"/>
      <c r="C6" s="44" t="s">
        <v>29</v>
      </c>
      <c r="D6" s="44" t="s">
        <v>132</v>
      </c>
      <c r="E6" s="44" t="s">
        <v>70</v>
      </c>
      <c r="F6" s="44" t="s">
        <v>29</v>
      </c>
      <c r="G6" s="44" t="s">
        <v>132</v>
      </c>
      <c r="H6" s="45" t="s">
        <v>70</v>
      </c>
    </row>
    <row r="7" spans="1:8" s="3" customFormat="1">
      <c r="A7" s="226">
        <v>1</v>
      </c>
      <c r="B7" s="227" t="s">
        <v>791</v>
      </c>
      <c r="C7" s="278"/>
      <c r="D7" s="278"/>
      <c r="E7" s="299">
        <f>C7+D7</f>
        <v>0</v>
      </c>
      <c r="F7" s="278"/>
      <c r="G7" s="278"/>
      <c r="H7" s="279">
        <f t="shared" ref="H7:H20" si="0">F7+G7</f>
        <v>0</v>
      </c>
    </row>
    <row r="8" spans="1:8" s="3" customFormat="1">
      <c r="A8" s="226">
        <v>1.1000000000000001</v>
      </c>
      <c r="B8" s="228" t="s">
        <v>315</v>
      </c>
      <c r="C8" s="278">
        <v>0</v>
      </c>
      <c r="D8" s="278">
        <v>26914</v>
      </c>
      <c r="E8" s="299">
        <f t="shared" ref="E8:E53" si="1">C8+D8</f>
        <v>26914</v>
      </c>
      <c r="F8" s="278">
        <v>0</v>
      </c>
      <c r="G8" s="278">
        <v>24144</v>
      </c>
      <c r="H8" s="279">
        <f t="shared" si="0"/>
        <v>24144</v>
      </c>
    </row>
    <row r="9" spans="1:8" s="3" customFormat="1">
      <c r="A9" s="226">
        <v>1.2</v>
      </c>
      <c r="B9" s="228" t="s">
        <v>316</v>
      </c>
      <c r="C9" s="278"/>
      <c r="D9" s="278"/>
      <c r="E9" s="299">
        <f t="shared" si="1"/>
        <v>0</v>
      </c>
      <c r="F9" s="278"/>
      <c r="G9" s="278"/>
      <c r="H9" s="279">
        <f t="shared" si="0"/>
        <v>0</v>
      </c>
    </row>
    <row r="10" spans="1:8" s="3" customFormat="1">
      <c r="A10" s="226">
        <v>1.3</v>
      </c>
      <c r="B10" s="228" t="s">
        <v>317</v>
      </c>
      <c r="C10" s="278">
        <v>1181783.32</v>
      </c>
      <c r="D10" s="278">
        <v>968904</v>
      </c>
      <c r="E10" s="299">
        <f t="shared" si="1"/>
        <v>2150687.3200000003</v>
      </c>
      <c r="F10" s="278">
        <v>194306.4</v>
      </c>
      <c r="G10" s="278">
        <v>24144</v>
      </c>
      <c r="H10" s="279">
        <f t="shared" si="0"/>
        <v>218450.4</v>
      </c>
    </row>
    <row r="11" spans="1:8" s="3" customFormat="1">
      <c r="A11" s="226">
        <v>1.4</v>
      </c>
      <c r="B11" s="228" t="s">
        <v>318</v>
      </c>
      <c r="C11" s="278"/>
      <c r="D11" s="278"/>
      <c r="E11" s="299">
        <f t="shared" si="1"/>
        <v>0</v>
      </c>
      <c r="F11" s="278"/>
      <c r="G11" s="278"/>
      <c r="H11" s="279">
        <f t="shared" si="0"/>
        <v>0</v>
      </c>
    </row>
    <row r="12" spans="1:8" s="3" customFormat="1" ht="29.25" customHeight="1">
      <c r="A12" s="226">
        <v>2</v>
      </c>
      <c r="B12" s="227" t="s">
        <v>319</v>
      </c>
      <c r="C12" s="278"/>
      <c r="D12" s="278"/>
      <c r="E12" s="299">
        <f t="shared" si="1"/>
        <v>0</v>
      </c>
      <c r="F12" s="278"/>
      <c r="G12" s="278"/>
      <c r="H12" s="279">
        <f t="shared" si="0"/>
        <v>0</v>
      </c>
    </row>
    <row r="13" spans="1:8" s="3" customFormat="1" ht="27.6">
      <c r="A13" s="226">
        <v>3</v>
      </c>
      <c r="B13" s="227" t="s">
        <v>320</v>
      </c>
      <c r="C13" s="278"/>
      <c r="D13" s="278"/>
      <c r="E13" s="299">
        <f t="shared" si="1"/>
        <v>0</v>
      </c>
      <c r="F13" s="278"/>
      <c r="G13" s="278"/>
      <c r="H13" s="279">
        <f t="shared" si="0"/>
        <v>0</v>
      </c>
    </row>
    <row r="14" spans="1:8" s="3" customFormat="1">
      <c r="A14" s="226">
        <v>3.1</v>
      </c>
      <c r="B14" s="228" t="s">
        <v>321</v>
      </c>
      <c r="C14" s="278"/>
      <c r="D14" s="278"/>
      <c r="E14" s="299">
        <f t="shared" si="1"/>
        <v>0</v>
      </c>
      <c r="F14" s="278"/>
      <c r="G14" s="278"/>
      <c r="H14" s="279">
        <f t="shared" si="0"/>
        <v>0</v>
      </c>
    </row>
    <row r="15" spans="1:8" s="3" customFormat="1">
      <c r="A15" s="226">
        <v>3.2</v>
      </c>
      <c r="B15" s="228" t="s">
        <v>322</v>
      </c>
      <c r="C15" s="278"/>
      <c r="D15" s="278"/>
      <c r="E15" s="299">
        <f t="shared" si="1"/>
        <v>0</v>
      </c>
      <c r="F15" s="278"/>
      <c r="G15" s="278"/>
      <c r="H15" s="279">
        <f t="shared" si="0"/>
        <v>0</v>
      </c>
    </row>
    <row r="16" spans="1:8" s="3" customFormat="1">
      <c r="A16" s="226">
        <v>4</v>
      </c>
      <c r="B16" s="227" t="s">
        <v>323</v>
      </c>
      <c r="C16" s="278"/>
      <c r="D16" s="278"/>
      <c r="E16" s="299">
        <f t="shared" si="1"/>
        <v>0</v>
      </c>
      <c r="F16" s="278"/>
      <c r="G16" s="278"/>
      <c r="H16" s="279">
        <f t="shared" si="0"/>
        <v>0</v>
      </c>
    </row>
    <row r="17" spans="1:8" s="3" customFormat="1">
      <c r="A17" s="226">
        <v>4.0999999999999996</v>
      </c>
      <c r="B17" s="228" t="s">
        <v>324</v>
      </c>
      <c r="C17" s="278">
        <v>15500</v>
      </c>
      <c r="D17" s="278">
        <v>1211130</v>
      </c>
      <c r="E17" s="299">
        <f t="shared" si="1"/>
        <v>1226630</v>
      </c>
      <c r="F17" s="278">
        <v>15500</v>
      </c>
      <c r="G17" s="278">
        <v>1653139.68</v>
      </c>
      <c r="H17" s="279">
        <f t="shared" si="0"/>
        <v>1668639.68</v>
      </c>
    </row>
    <row r="18" spans="1:8" s="3" customFormat="1">
      <c r="A18" s="226">
        <v>4.2</v>
      </c>
      <c r="B18" s="228" t="s">
        <v>325</v>
      </c>
      <c r="C18" s="278"/>
      <c r="D18" s="278"/>
      <c r="E18" s="299">
        <f t="shared" si="1"/>
        <v>0</v>
      </c>
      <c r="F18" s="278"/>
      <c r="G18" s="278"/>
      <c r="H18" s="279">
        <f t="shared" si="0"/>
        <v>0</v>
      </c>
    </row>
    <row r="19" spans="1:8" s="3" customFormat="1" ht="27.6">
      <c r="A19" s="226">
        <v>5</v>
      </c>
      <c r="B19" s="227" t="s">
        <v>326</v>
      </c>
      <c r="C19" s="278"/>
      <c r="D19" s="278"/>
      <c r="E19" s="299">
        <f t="shared" si="1"/>
        <v>0</v>
      </c>
      <c r="F19" s="278"/>
      <c r="G19" s="278"/>
      <c r="H19" s="279">
        <f t="shared" si="0"/>
        <v>0</v>
      </c>
    </row>
    <row r="20" spans="1:8" s="3" customFormat="1">
      <c r="A20" s="226">
        <v>5.0999999999999996</v>
      </c>
      <c r="B20" s="228" t="s">
        <v>327</v>
      </c>
      <c r="C20" s="278"/>
      <c r="D20" s="278">
        <v>32296.799999999999</v>
      </c>
      <c r="E20" s="299">
        <f t="shared" si="1"/>
        <v>32296.799999999999</v>
      </c>
      <c r="F20" s="278"/>
      <c r="G20" s="278">
        <v>28972.799999999999</v>
      </c>
      <c r="H20" s="279">
        <f t="shared" si="0"/>
        <v>28972.799999999999</v>
      </c>
    </row>
    <row r="21" spans="1:8" s="3" customFormat="1">
      <c r="A21" s="226">
        <v>5.2</v>
      </c>
      <c r="B21" s="228" t="s">
        <v>328</v>
      </c>
      <c r="C21" s="278"/>
      <c r="D21" s="278"/>
      <c r="E21" s="299">
        <f t="shared" si="1"/>
        <v>0</v>
      </c>
      <c r="F21" s="544"/>
      <c r="G21" s="544"/>
      <c r="H21" s="279">
        <f t="shared" ref="H21:H30" si="2">F23+G23</f>
        <v>7047633.6100000003</v>
      </c>
    </row>
    <row r="22" spans="1:8" s="3" customFormat="1">
      <c r="A22" s="226">
        <v>5.3</v>
      </c>
      <c r="B22" s="228" t="s">
        <v>329</v>
      </c>
      <c r="C22" s="278"/>
      <c r="D22" s="278"/>
      <c r="E22" s="299">
        <f t="shared" si="1"/>
        <v>0</v>
      </c>
      <c r="F22" s="544"/>
      <c r="G22" s="544"/>
      <c r="H22" s="279">
        <f t="shared" si="2"/>
        <v>1931519.97</v>
      </c>
    </row>
    <row r="23" spans="1:8" s="3" customFormat="1">
      <c r="A23" s="226" t="s">
        <v>330</v>
      </c>
      <c r="B23" s="229" t="s">
        <v>331</v>
      </c>
      <c r="C23" s="278">
        <v>90000</v>
      </c>
      <c r="D23" s="278">
        <v>6362469.5999999996</v>
      </c>
      <c r="E23" s="299">
        <f t="shared" si="1"/>
        <v>6452469.5999999996</v>
      </c>
      <c r="F23" s="278"/>
      <c r="G23" s="278">
        <v>7047633.6100000003</v>
      </c>
      <c r="H23" s="279">
        <f t="shared" si="2"/>
        <v>379060.8</v>
      </c>
    </row>
    <row r="24" spans="1:8" s="3" customFormat="1">
      <c r="A24" s="226" t="s">
        <v>332</v>
      </c>
      <c r="B24" s="229" t="s">
        <v>333</v>
      </c>
      <c r="C24" s="278"/>
      <c r="D24" s="278">
        <v>10216301.4</v>
      </c>
      <c r="E24" s="299">
        <f t="shared" si="1"/>
        <v>10216301.4</v>
      </c>
      <c r="F24" s="278"/>
      <c r="G24" s="278">
        <v>1931519.97</v>
      </c>
      <c r="H24" s="279">
        <f t="shared" si="2"/>
        <v>1635756</v>
      </c>
    </row>
    <row r="25" spans="1:8" s="3" customFormat="1">
      <c r="A25" s="226" t="s">
        <v>334</v>
      </c>
      <c r="B25" s="230" t="s">
        <v>335</v>
      </c>
      <c r="C25" s="278"/>
      <c r="D25" s="278">
        <v>672850</v>
      </c>
      <c r="E25" s="299">
        <f t="shared" si="1"/>
        <v>672850</v>
      </c>
      <c r="F25" s="278"/>
      <c r="G25" s="278">
        <v>379060.8</v>
      </c>
      <c r="H25" s="279">
        <f t="shared" si="2"/>
        <v>0</v>
      </c>
    </row>
    <row r="26" spans="1:8" s="3" customFormat="1">
      <c r="A26" s="226" t="s">
        <v>336</v>
      </c>
      <c r="B26" s="229" t="s">
        <v>337</v>
      </c>
      <c r="C26" s="278"/>
      <c r="D26" s="278">
        <v>6561056.46</v>
      </c>
      <c r="E26" s="299">
        <f t="shared" si="1"/>
        <v>6561056.46</v>
      </c>
      <c r="F26" s="278"/>
      <c r="G26" s="278">
        <v>1635756</v>
      </c>
      <c r="H26" s="279">
        <f t="shared" si="2"/>
        <v>71707.679999999993</v>
      </c>
    </row>
    <row r="27" spans="1:8" s="3" customFormat="1">
      <c r="A27" s="226" t="s">
        <v>338</v>
      </c>
      <c r="B27" s="229" t="s">
        <v>339</v>
      </c>
      <c r="C27" s="278"/>
      <c r="D27" s="278"/>
      <c r="E27" s="299">
        <f t="shared" si="1"/>
        <v>0</v>
      </c>
      <c r="F27" s="278"/>
      <c r="G27" s="278"/>
      <c r="H27" s="279">
        <f t="shared" si="2"/>
        <v>0</v>
      </c>
    </row>
    <row r="28" spans="1:8" s="3" customFormat="1">
      <c r="A28" s="226">
        <v>5.4</v>
      </c>
      <c r="B28" s="228" t="s">
        <v>340</v>
      </c>
      <c r="C28" s="278"/>
      <c r="D28" s="278">
        <v>69168.98</v>
      </c>
      <c r="E28" s="299">
        <f t="shared" si="1"/>
        <v>69168.98</v>
      </c>
      <c r="F28" s="278"/>
      <c r="G28" s="278">
        <v>71707.679999999993</v>
      </c>
      <c r="H28" s="279">
        <f t="shared" si="2"/>
        <v>0</v>
      </c>
    </row>
    <row r="29" spans="1:8" s="3" customFormat="1">
      <c r="A29" s="226">
        <v>5.5</v>
      </c>
      <c r="B29" s="228" t="s">
        <v>341</v>
      </c>
      <c r="C29" s="278"/>
      <c r="D29" s="278">
        <v>1922428.56</v>
      </c>
      <c r="E29" s="299">
        <f t="shared" si="1"/>
        <v>1922428.56</v>
      </c>
      <c r="F29" s="278"/>
      <c r="G29" s="278"/>
      <c r="H29" s="279">
        <f t="shared" si="2"/>
        <v>651888</v>
      </c>
    </row>
    <row r="30" spans="1:8" s="3" customFormat="1">
      <c r="A30" s="226">
        <v>5.6</v>
      </c>
      <c r="B30" s="228" t="s">
        <v>342</v>
      </c>
      <c r="C30" s="278"/>
      <c r="D30" s="278">
        <v>630928.62</v>
      </c>
      <c r="E30" s="299">
        <f t="shared" si="1"/>
        <v>630928.62</v>
      </c>
      <c r="F30" s="278"/>
      <c r="G30" s="278"/>
      <c r="H30" s="279">
        <f t="shared" si="2"/>
        <v>0</v>
      </c>
    </row>
    <row r="31" spans="1:8" s="3" customFormat="1">
      <c r="A31" s="226">
        <v>5.7</v>
      </c>
      <c r="B31" s="228" t="s">
        <v>343</v>
      </c>
      <c r="C31" s="278"/>
      <c r="D31" s="278">
        <v>15118670.359999999</v>
      </c>
      <c r="E31" s="299">
        <f t="shared" si="1"/>
        <v>15118670.359999999</v>
      </c>
      <c r="F31" s="278"/>
      <c r="G31" s="278">
        <v>651888</v>
      </c>
      <c r="H31" s="279" t="e">
        <f>#REF!+#REF!</f>
        <v>#REF!</v>
      </c>
    </row>
    <row r="32" spans="1:8" s="3" customFormat="1">
      <c r="A32" s="226">
        <v>6</v>
      </c>
      <c r="B32" s="227" t="s">
        <v>344</v>
      </c>
      <c r="C32" s="278"/>
      <c r="D32" s="278"/>
      <c r="E32" s="299">
        <f t="shared" si="1"/>
        <v>0</v>
      </c>
      <c r="F32" s="278"/>
      <c r="G32" s="278"/>
      <c r="H32" s="279" t="e">
        <f>#REF!+#REF!</f>
        <v>#REF!</v>
      </c>
    </row>
    <row r="33" spans="1:8" s="3" customFormat="1" ht="27.6">
      <c r="A33" s="226">
        <v>6.1</v>
      </c>
      <c r="B33" s="228" t="s">
        <v>792</v>
      </c>
      <c r="C33" s="278">
        <v>10789528</v>
      </c>
      <c r="D33" s="278">
        <v>5470068.6500000004</v>
      </c>
      <c r="E33" s="299">
        <f t="shared" si="1"/>
        <v>16259596.65</v>
      </c>
      <c r="F33" s="278">
        <v>0</v>
      </c>
      <c r="G33" s="278">
        <v>4587360</v>
      </c>
      <c r="H33" s="279">
        <f t="shared" ref="H33:H53" si="3">F33+G33</f>
        <v>4587360</v>
      </c>
    </row>
    <row r="34" spans="1:8" s="3" customFormat="1" ht="27.6">
      <c r="A34" s="226">
        <v>6.2</v>
      </c>
      <c r="B34" s="228" t="s">
        <v>345</v>
      </c>
      <c r="C34" s="278">
        <v>3492900</v>
      </c>
      <c r="D34" s="278">
        <v>12728795</v>
      </c>
      <c r="E34" s="299">
        <f t="shared" si="1"/>
        <v>16221695</v>
      </c>
      <c r="F34" s="278">
        <v>4604300</v>
      </c>
      <c r="G34" s="278">
        <v>0</v>
      </c>
      <c r="H34" s="279">
        <f t="shared" si="3"/>
        <v>4604300</v>
      </c>
    </row>
    <row r="35" spans="1:8" s="3" customFormat="1" ht="27.6">
      <c r="A35" s="226">
        <v>6.3</v>
      </c>
      <c r="B35" s="228" t="s">
        <v>346</v>
      </c>
      <c r="C35" s="278"/>
      <c r="D35" s="278"/>
      <c r="E35" s="299">
        <f t="shared" si="1"/>
        <v>0</v>
      </c>
      <c r="F35" s="278"/>
      <c r="G35" s="278"/>
      <c r="H35" s="279">
        <f t="shared" si="3"/>
        <v>0</v>
      </c>
    </row>
    <row r="36" spans="1:8" s="3" customFormat="1">
      <c r="A36" s="226">
        <v>6.4</v>
      </c>
      <c r="B36" s="228" t="s">
        <v>347</v>
      </c>
      <c r="C36" s="278"/>
      <c r="D36" s="278"/>
      <c r="E36" s="299">
        <f t="shared" si="1"/>
        <v>0</v>
      </c>
      <c r="F36" s="278"/>
      <c r="G36" s="278"/>
      <c r="H36" s="279">
        <f t="shared" si="3"/>
        <v>0</v>
      </c>
    </row>
    <row r="37" spans="1:8" s="3" customFormat="1">
      <c r="A37" s="226">
        <v>6.5</v>
      </c>
      <c r="B37" s="228" t="s">
        <v>348</v>
      </c>
      <c r="C37" s="278"/>
      <c r="D37" s="278"/>
      <c r="E37" s="299">
        <f t="shared" si="1"/>
        <v>0</v>
      </c>
      <c r="F37" s="278"/>
      <c r="G37" s="278"/>
      <c r="H37" s="279">
        <f t="shared" si="3"/>
        <v>0</v>
      </c>
    </row>
    <row r="38" spans="1:8" s="3" customFormat="1" ht="27.6">
      <c r="A38" s="226">
        <v>6.6</v>
      </c>
      <c r="B38" s="228" t="s">
        <v>349</v>
      </c>
      <c r="C38" s="278"/>
      <c r="D38" s="278"/>
      <c r="E38" s="299">
        <f t="shared" si="1"/>
        <v>0</v>
      </c>
      <c r="F38" s="278"/>
      <c r="G38" s="278"/>
      <c r="H38" s="279">
        <f t="shared" si="3"/>
        <v>0</v>
      </c>
    </row>
    <row r="39" spans="1:8" s="3" customFormat="1" ht="27.6">
      <c r="A39" s="226">
        <v>6.7</v>
      </c>
      <c r="B39" s="228" t="s">
        <v>350</v>
      </c>
      <c r="C39" s="278"/>
      <c r="D39" s="278"/>
      <c r="E39" s="299">
        <f t="shared" si="1"/>
        <v>0</v>
      </c>
      <c r="F39" s="278"/>
      <c r="G39" s="278"/>
      <c r="H39" s="279">
        <f t="shared" si="3"/>
        <v>0</v>
      </c>
    </row>
    <row r="40" spans="1:8" s="3" customFormat="1">
      <c r="A40" s="226">
        <v>7</v>
      </c>
      <c r="B40" s="227" t="s">
        <v>351</v>
      </c>
      <c r="C40" s="278"/>
      <c r="D40" s="278"/>
      <c r="E40" s="299">
        <f t="shared" si="1"/>
        <v>0</v>
      </c>
      <c r="F40" s="278"/>
      <c r="G40" s="278"/>
      <c r="H40" s="279">
        <f t="shared" si="3"/>
        <v>0</v>
      </c>
    </row>
    <row r="41" spans="1:8" s="3" customFormat="1" ht="27.6">
      <c r="A41" s="226">
        <v>7.1</v>
      </c>
      <c r="B41" s="228" t="s">
        <v>352</v>
      </c>
      <c r="C41" s="278">
        <v>713566</v>
      </c>
      <c r="D41" s="278">
        <v>14173</v>
      </c>
      <c r="E41" s="299">
        <f t="shared" si="1"/>
        <v>727739</v>
      </c>
      <c r="F41" s="278">
        <v>0</v>
      </c>
      <c r="G41" s="278">
        <v>47899</v>
      </c>
      <c r="H41" s="279">
        <f t="shared" si="3"/>
        <v>47899</v>
      </c>
    </row>
    <row r="42" spans="1:8" s="3" customFormat="1" ht="27.6">
      <c r="A42" s="226">
        <v>7.2</v>
      </c>
      <c r="B42" s="228" t="s">
        <v>353</v>
      </c>
      <c r="C42" s="278">
        <v>1734800</v>
      </c>
      <c r="D42" s="278">
        <v>2117796</v>
      </c>
      <c r="E42" s="299">
        <f t="shared" si="1"/>
        <v>3852596</v>
      </c>
      <c r="F42" s="278">
        <v>1295699</v>
      </c>
      <c r="G42" s="278">
        <v>2242975</v>
      </c>
      <c r="H42" s="279">
        <f t="shared" si="3"/>
        <v>3538674</v>
      </c>
    </row>
    <row r="43" spans="1:8" s="3" customFormat="1" ht="27.6">
      <c r="A43" s="226">
        <v>7.3</v>
      </c>
      <c r="B43" s="228" t="s">
        <v>354</v>
      </c>
      <c r="C43" s="278">
        <v>1681215</v>
      </c>
      <c r="D43" s="278">
        <v>3861397</v>
      </c>
      <c r="E43" s="299">
        <f t="shared" si="1"/>
        <v>5542612</v>
      </c>
      <c r="F43" s="278">
        <v>1393780</v>
      </c>
      <c r="G43" s="278">
        <v>3478948</v>
      </c>
      <c r="H43" s="279">
        <f t="shared" si="3"/>
        <v>4872728</v>
      </c>
    </row>
    <row r="44" spans="1:8" s="3" customFormat="1" ht="41.4">
      <c r="A44" s="226">
        <v>7.4</v>
      </c>
      <c r="B44" s="228" t="s">
        <v>355</v>
      </c>
      <c r="C44" s="278">
        <v>1654229</v>
      </c>
      <c r="D44" s="278">
        <v>12007479</v>
      </c>
      <c r="E44" s="299">
        <f t="shared" si="1"/>
        <v>13661708</v>
      </c>
      <c r="F44" s="278">
        <v>1283280</v>
      </c>
      <c r="G44" s="278">
        <v>971119</v>
      </c>
      <c r="H44" s="279">
        <f t="shared" si="3"/>
        <v>2254399</v>
      </c>
    </row>
    <row r="45" spans="1:8" s="3" customFormat="1">
      <c r="A45" s="226">
        <v>8</v>
      </c>
      <c r="B45" s="227" t="s">
        <v>356</v>
      </c>
      <c r="C45" s="278"/>
      <c r="D45" s="278"/>
      <c r="E45" s="299">
        <f t="shared" si="1"/>
        <v>0</v>
      </c>
      <c r="F45" s="278"/>
      <c r="G45" s="278"/>
      <c r="H45" s="279">
        <f t="shared" si="3"/>
        <v>0</v>
      </c>
    </row>
    <row r="46" spans="1:8" s="3" customFormat="1">
      <c r="A46" s="226">
        <v>8.1</v>
      </c>
      <c r="B46" s="228" t="s">
        <v>357</v>
      </c>
      <c r="C46" s="278"/>
      <c r="D46" s="278"/>
      <c r="E46" s="299">
        <f t="shared" si="1"/>
        <v>0</v>
      </c>
      <c r="F46" s="278"/>
      <c r="G46" s="278"/>
      <c r="H46" s="279">
        <f t="shared" si="3"/>
        <v>0</v>
      </c>
    </row>
    <row r="47" spans="1:8" s="3" customFormat="1">
      <c r="A47" s="226">
        <v>8.1999999999999993</v>
      </c>
      <c r="B47" s="228" t="s">
        <v>358</v>
      </c>
      <c r="C47" s="278"/>
      <c r="D47" s="278"/>
      <c r="E47" s="299">
        <f t="shared" si="1"/>
        <v>0</v>
      </c>
      <c r="F47" s="278"/>
      <c r="G47" s="278"/>
      <c r="H47" s="279">
        <f t="shared" si="3"/>
        <v>0</v>
      </c>
    </row>
    <row r="48" spans="1:8" s="3" customFormat="1">
      <c r="A48" s="226">
        <v>8.3000000000000007</v>
      </c>
      <c r="B48" s="228" t="s">
        <v>359</v>
      </c>
      <c r="C48" s="278"/>
      <c r="D48" s="278"/>
      <c r="E48" s="299">
        <f t="shared" si="1"/>
        <v>0</v>
      </c>
      <c r="F48" s="278"/>
      <c r="G48" s="278"/>
      <c r="H48" s="279">
        <f t="shared" si="3"/>
        <v>0</v>
      </c>
    </row>
    <row r="49" spans="1:8" s="3" customFormat="1">
      <c r="A49" s="226">
        <v>8.4</v>
      </c>
      <c r="B49" s="228" t="s">
        <v>360</v>
      </c>
      <c r="C49" s="278"/>
      <c r="D49" s="278"/>
      <c r="E49" s="299">
        <f t="shared" si="1"/>
        <v>0</v>
      </c>
      <c r="F49" s="278"/>
      <c r="G49" s="278"/>
      <c r="H49" s="279">
        <f t="shared" si="3"/>
        <v>0</v>
      </c>
    </row>
    <row r="50" spans="1:8" s="3" customFormat="1">
      <c r="A50" s="226">
        <v>8.5</v>
      </c>
      <c r="B50" s="228" t="s">
        <v>361</v>
      </c>
      <c r="C50" s="278"/>
      <c r="D50" s="278"/>
      <c r="E50" s="299">
        <f t="shared" si="1"/>
        <v>0</v>
      </c>
      <c r="F50" s="278"/>
      <c r="G50" s="278"/>
      <c r="H50" s="279">
        <f t="shared" si="3"/>
        <v>0</v>
      </c>
    </row>
    <row r="51" spans="1:8" s="3" customFormat="1">
      <c r="A51" s="226">
        <v>8.6</v>
      </c>
      <c r="B51" s="228" t="s">
        <v>362</v>
      </c>
      <c r="C51" s="278"/>
      <c r="D51" s="278"/>
      <c r="E51" s="299">
        <f t="shared" si="1"/>
        <v>0</v>
      </c>
      <c r="F51" s="278"/>
      <c r="G51" s="278"/>
      <c r="H51" s="279">
        <f t="shared" si="3"/>
        <v>0</v>
      </c>
    </row>
    <row r="52" spans="1:8" s="3" customFormat="1">
      <c r="A52" s="226">
        <v>8.6999999999999993</v>
      </c>
      <c r="B52" s="228" t="s">
        <v>363</v>
      </c>
      <c r="C52" s="278"/>
      <c r="D52" s="278"/>
      <c r="E52" s="299">
        <f t="shared" si="1"/>
        <v>0</v>
      </c>
      <c r="F52" s="278"/>
      <c r="G52" s="278"/>
      <c r="H52" s="279">
        <f t="shared" si="3"/>
        <v>0</v>
      </c>
    </row>
    <row r="53" spans="1:8" s="3" customFormat="1" ht="28.2" thickBot="1">
      <c r="A53" s="231">
        <v>9</v>
      </c>
      <c r="B53" s="232" t="s">
        <v>364</v>
      </c>
      <c r="C53" s="300"/>
      <c r="D53" s="300"/>
      <c r="E53" s="301">
        <f t="shared" si="1"/>
        <v>0</v>
      </c>
      <c r="F53" s="300"/>
      <c r="G53" s="300"/>
      <c r="H53" s="285">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13"/>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8" t="s">
        <v>227</v>
      </c>
      <c r="B1" s="17" t="str">
        <f>Info!C2</f>
        <v>სს სილქ როუდ ბანკი</v>
      </c>
      <c r="C1" s="17"/>
      <c r="D1" s="380"/>
    </row>
    <row r="2" spans="1:8">
      <c r="A2" s="18" t="s">
        <v>228</v>
      </c>
      <c r="B2" s="494">
        <f>'4. Off-Balance'!B2</f>
        <v>43555</v>
      </c>
      <c r="C2" s="30"/>
      <c r="D2" s="19"/>
      <c r="E2" s="12"/>
      <c r="F2" s="12"/>
      <c r="G2" s="12"/>
      <c r="H2" s="12"/>
    </row>
    <row r="3" spans="1:8">
      <c r="A3" s="18"/>
      <c r="B3" s="17"/>
      <c r="C3" s="30"/>
      <c r="D3" s="19"/>
      <c r="E3" s="12"/>
      <c r="F3" s="12"/>
      <c r="G3" s="12"/>
      <c r="H3" s="12"/>
    </row>
    <row r="4" spans="1:8" ht="15" customHeight="1" thickBot="1">
      <c r="A4" s="220" t="s">
        <v>652</v>
      </c>
      <c r="B4" s="221" t="s">
        <v>226</v>
      </c>
      <c r="C4" s="220"/>
      <c r="D4" s="222" t="s">
        <v>131</v>
      </c>
    </row>
    <row r="5" spans="1:8" ht="15" customHeight="1">
      <c r="A5" s="216" t="s">
        <v>28</v>
      </c>
      <c r="B5" s="217"/>
      <c r="C5" s="218" t="s">
        <v>937</v>
      </c>
      <c r="D5" s="219" t="s">
        <v>915</v>
      </c>
    </row>
    <row r="6" spans="1:8" ht="15" customHeight="1">
      <c r="A6" s="428">
        <v>1</v>
      </c>
      <c r="B6" s="429" t="s">
        <v>231</v>
      </c>
      <c r="C6" s="430">
        <f>C7+C9+C10</f>
        <v>47603144.557999976</v>
      </c>
      <c r="D6" s="431">
        <f>D7+D9+D10</f>
        <v>48236190.690999992</v>
      </c>
    </row>
    <row r="7" spans="1:8" ht="15" customHeight="1">
      <c r="A7" s="428">
        <v>1.1000000000000001</v>
      </c>
      <c r="B7" s="432" t="s">
        <v>23</v>
      </c>
      <c r="C7" s="433">
        <v>47251796.657999977</v>
      </c>
      <c r="D7" s="434">
        <v>47957824.290999994</v>
      </c>
    </row>
    <row r="8" spans="1:8" ht="27.6">
      <c r="A8" s="428" t="s">
        <v>290</v>
      </c>
      <c r="B8" s="435" t="s">
        <v>646</v>
      </c>
      <c r="C8" s="433"/>
      <c r="D8" s="434"/>
    </row>
    <row r="9" spans="1:8" ht="15" customHeight="1">
      <c r="A9" s="428">
        <v>1.2</v>
      </c>
      <c r="B9" s="432" t="s">
        <v>24</v>
      </c>
      <c r="C9" s="433">
        <v>26914</v>
      </c>
      <c r="D9" s="434">
        <v>80298</v>
      </c>
    </row>
    <row r="10" spans="1:8" ht="15" customHeight="1">
      <c r="A10" s="428">
        <v>1.3</v>
      </c>
      <c r="B10" s="437" t="s">
        <v>79</v>
      </c>
      <c r="C10" s="436">
        <v>324433.90000000002</v>
      </c>
      <c r="D10" s="434">
        <v>198068.4</v>
      </c>
    </row>
    <row r="11" spans="1:8" ht="15" customHeight="1">
      <c r="A11" s="428">
        <v>2</v>
      </c>
      <c r="B11" s="429" t="s">
        <v>232</v>
      </c>
      <c r="C11" s="433">
        <v>957021.95345200039</v>
      </c>
      <c r="D11" s="434">
        <v>175364.60571645951</v>
      </c>
    </row>
    <row r="12" spans="1:8" ht="15" customHeight="1">
      <c r="A12" s="448">
        <v>3</v>
      </c>
      <c r="B12" s="449" t="s">
        <v>230</v>
      </c>
      <c r="C12" s="436">
        <v>7518974.3374999985</v>
      </c>
      <c r="D12" s="450">
        <v>7518974.3374999985</v>
      </c>
    </row>
    <row r="13" spans="1:8" ht="15" customHeight="1" thickBot="1">
      <c r="A13" s="142">
        <v>4</v>
      </c>
      <c r="B13" s="143" t="s">
        <v>291</v>
      </c>
      <c r="C13" s="302">
        <f>C6+C11+C12</f>
        <v>56079140.848951973</v>
      </c>
      <c r="D13" s="302">
        <f>D6+D11+D12</f>
        <v>55930529.63421645</v>
      </c>
    </row>
    <row r="14" spans="1:8">
      <c r="B14" s="24"/>
    </row>
    <row r="15" spans="1:8">
      <c r="B15" s="111"/>
    </row>
    <row r="16" spans="1:8">
      <c r="B16" s="111"/>
    </row>
    <row r="17" spans="2:4">
      <c r="B17" s="111"/>
      <c r="D17" s="543"/>
    </row>
    <row r="18" spans="2:4">
      <c r="B18" s="111"/>
      <c r="D18" s="543"/>
    </row>
    <row r="19" spans="2:4">
      <c r="D19" s="543"/>
    </row>
    <row r="20" spans="2:4">
      <c r="D20" s="543"/>
    </row>
    <row r="21" spans="2:4">
      <c r="D21" s="54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6"/>
  <sheetViews>
    <sheetView zoomScaleNormal="100" workbookViewId="0">
      <pane xSplit="1" ySplit="4" topLeftCell="B8" activePane="bottomRight" state="frozen"/>
      <selection pane="topRight" activeCell="B1" sqref="B1"/>
      <selection pane="bottomLeft" activeCell="A4" sqref="A4"/>
      <selection pane="bottomRight" activeCell="B29" sqref="B29"/>
    </sheetView>
  </sheetViews>
  <sheetFormatPr defaultRowHeight="14.4"/>
  <cols>
    <col min="1" max="1" width="9.5546875" style="2" bestFit="1" customWidth="1"/>
    <col min="2" max="2" width="90.44140625" style="2" bestFit="1" customWidth="1"/>
    <col min="3" max="3" width="9.109375" style="2"/>
  </cols>
  <sheetData>
    <row r="1" spans="1:3">
      <c r="A1" s="2" t="s">
        <v>227</v>
      </c>
      <c r="B1" s="380" t="str">
        <f>Info!C2</f>
        <v>სს სილქ როუდ ბანკი</v>
      </c>
    </row>
    <row r="2" spans="1:3">
      <c r="A2" s="2" t="s">
        <v>228</v>
      </c>
      <c r="B2" s="496">
        <f>'5. RWA'!B2</f>
        <v>43555</v>
      </c>
    </row>
    <row r="4" spans="1:3" ht="16.5" customHeight="1" thickBot="1">
      <c r="A4" s="256" t="s">
        <v>653</v>
      </c>
      <c r="B4" s="66" t="s">
        <v>187</v>
      </c>
      <c r="C4" s="14"/>
    </row>
    <row r="5" spans="1:3">
      <c r="A5" s="11"/>
      <c r="B5" s="568" t="s">
        <v>188</v>
      </c>
      <c r="C5" s="569"/>
    </row>
    <row r="6" spans="1:3" ht="15">
      <c r="A6" s="15">
        <v>1</v>
      </c>
      <c r="B6" s="68" t="s">
        <v>936</v>
      </c>
      <c r="C6" s="69"/>
    </row>
    <row r="7" spans="1:3" ht="15">
      <c r="A7" s="15">
        <v>2</v>
      </c>
      <c r="B7" s="68" t="s">
        <v>919</v>
      </c>
      <c r="C7" s="69"/>
    </row>
    <row r="8" spans="1:3" ht="15">
      <c r="A8" s="15">
        <v>3</v>
      </c>
      <c r="B8" s="68" t="s">
        <v>920</v>
      </c>
      <c r="C8" s="69"/>
    </row>
    <row r="9" spans="1:3" ht="15">
      <c r="A9" s="15">
        <v>4</v>
      </c>
      <c r="B9" s="68" t="s">
        <v>921</v>
      </c>
      <c r="C9" s="69"/>
    </row>
    <row r="10" spans="1:3" ht="15">
      <c r="A10" s="15">
        <v>5</v>
      </c>
      <c r="B10" s="68" t="s">
        <v>922</v>
      </c>
      <c r="C10" s="69"/>
    </row>
    <row r="11" spans="1:3" ht="15">
      <c r="A11" s="503">
        <v>6</v>
      </c>
      <c r="B11" s="504" t="s">
        <v>930</v>
      </c>
      <c r="C11" s="69"/>
    </row>
    <row r="12" spans="1:3" ht="15">
      <c r="A12" s="15"/>
      <c r="B12" s="570"/>
      <c r="C12" s="571"/>
    </row>
    <row r="13" spans="1:3">
      <c r="A13" s="15"/>
      <c r="B13" s="572" t="s">
        <v>189</v>
      </c>
      <c r="C13" s="573"/>
    </row>
    <row r="14" spans="1:3">
      <c r="A14" s="15">
        <v>1</v>
      </c>
      <c r="B14" s="28" t="s">
        <v>923</v>
      </c>
      <c r="C14" s="67"/>
    </row>
    <row r="15" spans="1:3">
      <c r="A15" s="15">
        <v>2</v>
      </c>
      <c r="B15" s="28" t="s">
        <v>924</v>
      </c>
      <c r="C15" s="67"/>
    </row>
    <row r="16" spans="1:3">
      <c r="A16" s="15">
        <v>3</v>
      </c>
      <c r="B16" s="28" t="s">
        <v>925</v>
      </c>
      <c r="C16" s="67"/>
    </row>
    <row r="17" spans="1:6" ht="15.75" customHeight="1">
      <c r="A17" s="15"/>
      <c r="B17" s="28"/>
      <c r="C17" s="29"/>
    </row>
    <row r="18" spans="1:6" ht="30" customHeight="1">
      <c r="A18" s="15"/>
      <c r="B18" s="574" t="s">
        <v>190</v>
      </c>
      <c r="C18" s="575"/>
    </row>
    <row r="19" spans="1:6" ht="15">
      <c r="A19" s="15">
        <v>1</v>
      </c>
      <c r="B19" s="68" t="s">
        <v>926</v>
      </c>
      <c r="C19" s="505">
        <v>0.99993948948752498</v>
      </c>
      <c r="E19" s="546"/>
      <c r="F19" s="554"/>
    </row>
    <row r="20" spans="1:6" ht="15">
      <c r="A20" s="503"/>
      <c r="B20" s="504"/>
      <c r="C20" s="69"/>
      <c r="E20" s="546"/>
      <c r="F20" s="554"/>
    </row>
    <row r="21" spans="1:6" ht="29.25" customHeight="1">
      <c r="A21" s="15"/>
      <c r="B21" s="574" t="s">
        <v>312</v>
      </c>
      <c r="C21" s="575"/>
      <c r="E21" s="546"/>
      <c r="F21" s="554"/>
    </row>
    <row r="22" spans="1:6" ht="15">
      <c r="A22" s="15">
        <v>1</v>
      </c>
      <c r="B22" s="68" t="s">
        <v>927</v>
      </c>
      <c r="C22" s="507">
        <v>0.99987669999999995</v>
      </c>
      <c r="E22" s="546"/>
      <c r="F22" s="554"/>
    </row>
    <row r="23" spans="1:6" ht="15">
      <c r="A23" s="502">
        <v>2</v>
      </c>
      <c r="B23" s="506" t="s">
        <v>928</v>
      </c>
      <c r="C23" s="508">
        <v>0.61992355399999999</v>
      </c>
      <c r="E23" s="546"/>
      <c r="F23" s="554"/>
    </row>
    <row r="24" spans="1:6" ht="15">
      <c r="A24" s="502">
        <v>3</v>
      </c>
      <c r="B24" s="506" t="s">
        <v>929</v>
      </c>
      <c r="C24" s="508">
        <v>0.2849648595</v>
      </c>
      <c r="E24" s="546"/>
      <c r="F24" s="554"/>
    </row>
    <row r="25" spans="1:6" ht="15">
      <c r="A25" s="502">
        <v>4</v>
      </c>
      <c r="B25" s="506" t="s">
        <v>930</v>
      </c>
      <c r="C25" s="508">
        <v>9.4988286500000005E-2</v>
      </c>
      <c r="E25" s="546"/>
      <c r="F25" s="554"/>
    </row>
    <row r="26" spans="1:6" ht="15.6" thickBot="1">
      <c r="A26" s="16"/>
      <c r="B26" s="70"/>
      <c r="C26" s="71"/>
    </row>
  </sheetData>
  <mergeCells count="5">
    <mergeCell ref="B5:C5"/>
    <mergeCell ref="B12:C12"/>
    <mergeCell ref="B13:C13"/>
    <mergeCell ref="B21:C21"/>
    <mergeCell ref="B18:C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B24" sqref="B24"/>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227</v>
      </c>
      <c r="B1" s="17" t="str">
        <f>Info!C2</f>
        <v>სს სილქ როუდ ბანკი</v>
      </c>
    </row>
    <row r="2" spans="1:7" s="22" customFormat="1" ht="15.75" customHeight="1">
      <c r="A2" s="22" t="s">
        <v>228</v>
      </c>
      <c r="B2" s="499">
        <f>'6. Administrators-shareholders'!B2</f>
        <v>43555</v>
      </c>
    </row>
    <row r="3" spans="1:7" s="22" customFormat="1" ht="15.75" customHeight="1"/>
    <row r="4" spans="1:7" s="22" customFormat="1" ht="29.4" customHeight="1" thickBot="1">
      <c r="A4" s="538" t="s">
        <v>654</v>
      </c>
      <c r="B4" s="579" t="s">
        <v>301</v>
      </c>
      <c r="C4" s="579"/>
      <c r="D4" s="579"/>
      <c r="E4" s="196" t="s">
        <v>131</v>
      </c>
    </row>
    <row r="5" spans="1:7" s="126" customFormat="1" ht="17.399999999999999" customHeight="1">
      <c r="A5" s="398"/>
      <c r="B5" s="399"/>
      <c r="C5" s="195" t="s">
        <v>0</v>
      </c>
      <c r="D5" s="195" t="s">
        <v>1</v>
      </c>
      <c r="E5" s="400" t="s">
        <v>2</v>
      </c>
    </row>
    <row r="6" spans="1:7" s="163" customFormat="1" ht="14.4" customHeight="1">
      <c r="A6" s="401"/>
      <c r="B6" s="576" t="s">
        <v>270</v>
      </c>
      <c r="C6" s="576" t="s">
        <v>269</v>
      </c>
      <c r="D6" s="577" t="s">
        <v>268</v>
      </c>
      <c r="E6" s="578"/>
      <c r="G6"/>
    </row>
    <row r="7" spans="1:7" s="163" customFormat="1" ht="99.6" customHeight="1">
      <c r="A7" s="401"/>
      <c r="B7" s="576"/>
      <c r="C7" s="576"/>
      <c r="D7" s="395" t="s">
        <v>267</v>
      </c>
      <c r="E7" s="396" t="s">
        <v>830</v>
      </c>
      <c r="G7"/>
    </row>
    <row r="8" spans="1:7">
      <c r="A8" s="402">
        <v>1</v>
      </c>
      <c r="B8" s="403" t="s">
        <v>192</v>
      </c>
      <c r="C8" s="404">
        <f>'2. RC'!E7</f>
        <v>11326345.68</v>
      </c>
      <c r="D8" s="404"/>
      <c r="E8" s="405">
        <f>C8-D8</f>
        <v>11326345.68</v>
      </c>
    </row>
    <row r="9" spans="1:7">
      <c r="A9" s="402">
        <v>2</v>
      </c>
      <c r="B9" s="403" t="s">
        <v>193</v>
      </c>
      <c r="C9" s="404">
        <f>'2. RC'!E8</f>
        <v>6244753.8500000006</v>
      </c>
      <c r="D9" s="404"/>
      <c r="E9" s="405">
        <f t="shared" ref="E9:E20" si="0">C9-D9</f>
        <v>6244753.8500000006</v>
      </c>
    </row>
    <row r="10" spans="1:7">
      <c r="A10" s="402">
        <v>3</v>
      </c>
      <c r="B10" s="403" t="s">
        <v>266</v>
      </c>
      <c r="C10" s="404">
        <f>'2. RC'!E9</f>
        <v>11144512.92</v>
      </c>
      <c r="D10" s="404"/>
      <c r="E10" s="405">
        <f t="shared" si="0"/>
        <v>11144512.92</v>
      </c>
    </row>
    <row r="11" spans="1:7" ht="27.6">
      <c r="A11" s="402">
        <v>4</v>
      </c>
      <c r="B11" s="403" t="s">
        <v>223</v>
      </c>
      <c r="C11" s="404">
        <v>0</v>
      </c>
      <c r="D11" s="404"/>
      <c r="E11" s="405">
        <f t="shared" si="0"/>
        <v>0</v>
      </c>
    </row>
    <row r="12" spans="1:7">
      <c r="A12" s="402">
        <v>5</v>
      </c>
      <c r="B12" s="403" t="s">
        <v>195</v>
      </c>
      <c r="C12" s="404">
        <f>'2. RC'!E11</f>
        <v>16379869.140000001</v>
      </c>
      <c r="D12" s="404"/>
      <c r="E12" s="405">
        <f t="shared" si="0"/>
        <v>16379869.140000001</v>
      </c>
    </row>
    <row r="13" spans="1:7">
      <c r="A13" s="402">
        <v>6.1</v>
      </c>
      <c r="B13" s="403" t="s">
        <v>196</v>
      </c>
      <c r="C13" s="406">
        <f>'2. RC'!E12</f>
        <v>21502780.770000003</v>
      </c>
      <c r="D13" s="404"/>
      <c r="E13" s="405">
        <f t="shared" si="0"/>
        <v>21502780.770000003</v>
      </c>
    </row>
    <row r="14" spans="1:7">
      <c r="A14" s="402">
        <v>6.2</v>
      </c>
      <c r="B14" s="407" t="s">
        <v>197</v>
      </c>
      <c r="C14" s="406">
        <f>'2. RC'!E13</f>
        <v>-2614276.13</v>
      </c>
      <c r="D14" s="404"/>
      <c r="E14" s="405">
        <f t="shared" si="0"/>
        <v>-2614276.13</v>
      </c>
    </row>
    <row r="15" spans="1:7">
      <c r="A15" s="402">
        <v>6</v>
      </c>
      <c r="B15" s="403" t="s">
        <v>265</v>
      </c>
      <c r="C15" s="404">
        <f>C13+C14</f>
        <v>18888504.640000004</v>
      </c>
      <c r="D15" s="404"/>
      <c r="E15" s="405">
        <f t="shared" si="0"/>
        <v>18888504.640000004</v>
      </c>
    </row>
    <row r="16" spans="1:7" ht="27.6">
      <c r="A16" s="402">
        <v>7</v>
      </c>
      <c r="B16" s="403" t="s">
        <v>199</v>
      </c>
      <c r="C16" s="404">
        <f>'2. RC'!E15</f>
        <v>470405.55</v>
      </c>
      <c r="D16" s="404"/>
      <c r="E16" s="405">
        <f t="shared" si="0"/>
        <v>470405.55</v>
      </c>
    </row>
    <row r="17" spans="1:7">
      <c r="A17" s="402">
        <v>8</v>
      </c>
      <c r="B17" s="403" t="s">
        <v>200</v>
      </c>
      <c r="C17" s="404">
        <f>'2. RC'!E16</f>
        <v>716490.9</v>
      </c>
      <c r="D17" s="404"/>
      <c r="E17" s="405">
        <f t="shared" si="0"/>
        <v>716490.9</v>
      </c>
      <c r="F17" s="6"/>
      <c r="G17" s="6"/>
    </row>
    <row r="18" spans="1:7">
      <c r="A18" s="402">
        <v>9</v>
      </c>
      <c r="B18" s="403" t="s">
        <v>201</v>
      </c>
      <c r="C18" s="404">
        <v>20000</v>
      </c>
      <c r="D18" s="404"/>
      <c r="E18" s="405">
        <f t="shared" si="0"/>
        <v>20000</v>
      </c>
      <c r="G18" s="6"/>
    </row>
    <row r="19" spans="1:7" ht="27.6">
      <c r="A19" s="402">
        <v>10</v>
      </c>
      <c r="B19" s="403" t="s">
        <v>202</v>
      </c>
      <c r="C19" s="404">
        <f>'2. RC'!E18</f>
        <v>14513397.699999999</v>
      </c>
      <c r="D19" s="404">
        <v>51256.800000000047</v>
      </c>
      <c r="E19" s="405">
        <f t="shared" si="0"/>
        <v>14462140.899999999</v>
      </c>
      <c r="G19" s="6"/>
    </row>
    <row r="20" spans="1:7">
      <c r="A20" s="402">
        <v>11</v>
      </c>
      <c r="B20" s="403" t="s">
        <v>203</v>
      </c>
      <c r="C20" s="404">
        <f>'2. RC'!E19</f>
        <v>1573073.98</v>
      </c>
      <c r="D20" s="404"/>
      <c r="E20" s="405">
        <f t="shared" si="0"/>
        <v>1573073.98</v>
      </c>
    </row>
    <row r="21" spans="1:7" ht="42" thickBot="1">
      <c r="A21" s="408"/>
      <c r="B21" s="409" t="s">
        <v>793</v>
      </c>
      <c r="C21" s="351">
        <f>SUM(C8:C12, C15:C20)</f>
        <v>81277354.359999999</v>
      </c>
      <c r="D21" s="351">
        <f>SUM(D8:D12, D15:D20)</f>
        <v>51256.800000000047</v>
      </c>
      <c r="E21" s="410">
        <f>SUM(E8:E12, E15:E20)</f>
        <v>81226097.560000002</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4">
    <mergeCell ref="B6:B7"/>
    <mergeCell ref="C6:C7"/>
    <mergeCell ref="D6:E6"/>
    <mergeCell ref="B4:D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21" sqref="B21"/>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227</v>
      </c>
      <c r="B1" s="17" t="str">
        <f>Info!C2</f>
        <v>სს სილქ როუდ ბანკი</v>
      </c>
    </row>
    <row r="2" spans="1:6" s="22" customFormat="1" ht="15.75" customHeight="1">
      <c r="A2" s="22" t="s">
        <v>228</v>
      </c>
      <c r="B2" s="499">
        <f>'7. LI1'!B2</f>
        <v>43555</v>
      </c>
      <c r="C2"/>
      <c r="D2"/>
      <c r="E2"/>
      <c r="F2"/>
    </row>
    <row r="3" spans="1:6" s="22" customFormat="1" ht="15.75" customHeight="1">
      <c r="C3"/>
      <c r="D3"/>
      <c r="E3"/>
      <c r="F3"/>
    </row>
    <row r="4" spans="1:6" s="22" customFormat="1" ht="28.2" thickBot="1">
      <c r="A4" s="22" t="s">
        <v>655</v>
      </c>
      <c r="B4" s="202" t="s">
        <v>305</v>
      </c>
      <c r="C4" s="196" t="s">
        <v>131</v>
      </c>
      <c r="D4"/>
      <c r="E4"/>
      <c r="F4"/>
    </row>
    <row r="5" spans="1:6" ht="27.6">
      <c r="A5" s="197">
        <v>1</v>
      </c>
      <c r="B5" s="198" t="s">
        <v>691</v>
      </c>
      <c r="C5" s="303">
        <f>'7. LI1'!E21</f>
        <v>81226097.560000002</v>
      </c>
    </row>
    <row r="6" spans="1:6" s="188" customFormat="1">
      <c r="A6" s="125">
        <v>2.1</v>
      </c>
      <c r="B6" s="204" t="s">
        <v>306</v>
      </c>
      <c r="C6" s="304">
        <f>'4. Off-Balance'!E10</f>
        <v>2150687.3200000003</v>
      </c>
    </row>
    <row r="7" spans="1:6" s="4" customFormat="1" ht="27.6" outlineLevel="1">
      <c r="A7" s="203">
        <v>2.2000000000000002</v>
      </c>
      <c r="B7" s="199" t="s">
        <v>307</v>
      </c>
      <c r="C7" s="305">
        <f>'4. Off-Balance'!E34</f>
        <v>16221695</v>
      </c>
    </row>
    <row r="8" spans="1:6" s="4" customFormat="1" ht="27.6">
      <c r="A8" s="203">
        <v>3</v>
      </c>
      <c r="B8" s="200" t="s">
        <v>692</v>
      </c>
      <c r="C8" s="306">
        <f>SUM(C5:C7)</f>
        <v>99598479.879999995</v>
      </c>
    </row>
    <row r="9" spans="1:6" s="188" customFormat="1">
      <c r="A9" s="125">
        <v>4</v>
      </c>
      <c r="B9" s="207" t="s">
        <v>302</v>
      </c>
      <c r="C9" s="509">
        <f>'9. Capital'!C46</f>
        <v>294434.97000000003</v>
      </c>
    </row>
    <row r="10" spans="1:6" s="4" customFormat="1" ht="27.6" outlineLevel="1">
      <c r="A10" s="203">
        <v>5.0999999999999996</v>
      </c>
      <c r="B10" s="199" t="s">
        <v>313</v>
      </c>
      <c r="C10" s="510">
        <f>-C6+'5. RWA'!C9</f>
        <v>-2123773.3200000003</v>
      </c>
    </row>
    <row r="11" spans="1:6" s="4" customFormat="1" ht="27.6" outlineLevel="1">
      <c r="A11" s="203">
        <v>5.2</v>
      </c>
      <c r="B11" s="199" t="s">
        <v>314</v>
      </c>
      <c r="C11" s="510">
        <f>-C7+'5. RWA'!C10</f>
        <v>-15897261.1</v>
      </c>
    </row>
    <row r="12" spans="1:6" s="4" customFormat="1">
      <c r="A12" s="203">
        <v>6</v>
      </c>
      <c r="B12" s="205" t="s">
        <v>303</v>
      </c>
      <c r="C12" s="511"/>
    </row>
    <row r="13" spans="1:6" s="4" customFormat="1" ht="15" thickBot="1">
      <c r="A13" s="206">
        <v>7</v>
      </c>
      <c r="B13" s="201" t="s">
        <v>304</v>
      </c>
      <c r="C13" s="307">
        <f>SUM(C8:C12)</f>
        <v>81871880.430000007</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2LxC23rv1ApymqWNr8gl673yiHpRIgX5LhRjmmGz07s=</DigestValue>
    </Reference>
    <Reference Type="http://www.w3.org/2000/09/xmldsig#Object" URI="#idOfficeObject">
      <DigestMethod Algorithm="http://www.w3.org/2001/04/xmlenc#sha256"/>
      <DigestValue>hTw9ZkyKV7i+RP7U1kQGWKEMO5MmJwmfwyrAjV1tz6Y=</DigestValue>
    </Reference>
    <Reference Type="http://uri.etsi.org/01903#SignedProperties" URI="#idSignedProperties">
      <Transforms>
        <Transform Algorithm="http://www.w3.org/TR/2001/REC-xml-c14n-20010315"/>
      </Transforms>
      <DigestMethod Algorithm="http://www.w3.org/2001/04/xmlenc#sha256"/>
      <DigestValue>dRBBldRs425D8RbY0cg3o5qNel/clwZLZ55WtrN4hU8=</DigestValue>
    </Reference>
  </SignedInfo>
  <SignatureValue>GSUaenHi/z56UbnG0UcSsvBhrA7BFZhIdmHMXxY8rUeslAS33HLKjq9her4XQF80x5sJbFxwD5+a
EwRGx0xvtaTO/R42jlY/TqfyDsj3s2IvnQY8nu5s0AohvRht//tkt3p+CA8qvtyT8rA+rYH3gFtQ
QMN/qx9HE0rxL32C1h09qkAjH9LaahiBo1smBGbkql/MJISvPxIizZ0FYNDTUEuwrTDrvHGXyGqi
c4Eo5378NdYvh+a7V8zQpwz7v5vv+WxVZg6OdamOl0KG9eQinRjR/62ILJgDeBJcaJ7wYxCYGy7q
XLFW/z9GL1ppt+OKjEboDlTTj47HBlvFnPkcog==</SignatureValue>
  <KeyInfo>
    <X509Data>
      <X509Certificate>MIIGTTCCBTWgAwIBAgIKJK46YwACAAELfjANBgkqhkiG9w0BAQsFADBKMRIwEAYKCZImiZPyLGQBGRYCZ2UxEzARBgoJkiaJk/IsZAEZFgNuYmcxHzAdBgNVBAMTFk5CRyBDbGFzcyAyIElOVCBTdWIgQ0EwHhcNMTkwMjExMTIzODU2WhcNMjEwMjEwMTIzODU2WjBLMSswKQYDVQQKEyJKb2ludCBTdG9jayBDb21wYW55IFNpbGsgUm9hZCBCYW5rMRwwGgYDVQQDExNCQlQgLSBUYW5hdG8gVWtsZWJhMIIBIjANBgkqhkiG9w0BAQEFAAOCAQ8AMIIBCgKCAQEAuEIn/4q7/ZvNY23nVKnXoy/352s6mWJsONkQTy7NJIxqhlDb/8hCebu9lQIegYRfa4w+dRWhpxOtbIuKQ7A8WdLFzcypDK+jIoxS2UrOz0TMPBdAt3hF+yAFFbfPdoG1RgsBU3lU3Z6b1S8iDaIasCF2RsvFPVbHFWpRCXQ8/D4QGdBrdf+ER9LYpGd07Uw4e4MvNYlXC0V8jjOImZzZYhRgGHDxBWRjhHnGwduv1pseMPuvp/9SPBd0yuHNWiZfNw4b8T0DeNSkf1+CriPeI0rEvgaDkxXicQcp1jYEHnby83b+5RIjJRw9uV2RmsQNS56LsC31mUojqU5+/peo7QIDAQABo4IDMjCCAy4wPAYJKwYBBAGCNxUHBC8wLQYlKwYBBAGCNxUI5rJgg431RIaBmQmDuKFKg76EcQSDxJEzhIOIXQIBZAIBIzAdBgNVHSUEFjAUBggrBgEFBQcDAgYIKwYBBQUHAwQwCwYDVR0PBAQDAgeAMCcGCSsGAQQBgjcVCgQaMBgwCgYIKwYBBQUHAwIwCgYIKwYBBQUHAwQwHQYDVR0OBBYEFMxV+Wgni7NGxQUPX93w05HgYxT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FjGnpFD3tKQgDyVaqHkywQ7Wz/LuIEFM0IpYDoqBmNB0zSwUaO5F4otbO8dCmjTQEn5h4cxR1QCMEFao4w0Z6Xb6bKS+UdLjR4xV5jY/8mLEVwowI7UNqmc5ZUe3BZwy95Ph2A3Ww6qnQ73CxIRSZb3K2RmHWba9G+9U1wAEaAAwCo0Rl1o1BhaSL+/MpOkEd2h+zJjcZ/JjQKeuQpG8MCXjtbMXQlvA01WMJIMlW4fgLbXO8IyJhPS+JSru/xsIpaYkIQX5XjZQGsHSlVYkIWUx6KN1CKVIJzaSeOJ/sfvqm4Y+rsPOQ57FxKslDsC54CALYd1zL6R+Jkf6MEcp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JEUiSe8oJuiY6PS9U8ymhdlOG7HBA1Za/80E6svuCtA=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JAYWQ026qYTbWuULJYReabZE20XZStG2pru+dWTxCx4=</DigestValue>
      </Reference>
      <Reference URI="/xl/styles.xml?ContentType=application/vnd.openxmlformats-officedocument.spreadsheetml.styles+xml">
        <DigestMethod Algorithm="http://www.w3.org/2001/04/xmlenc#sha256"/>
        <DigestValue>o3sMgFZ2KDApsvleYR6ud7jEg8YEJzI22Vu/29AHdHo=</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quByyF/kiBAEzm6a0HEXrJdcgpL1mMUiAlwh4Y5kIDM=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4H4+zoGf3HDKULVQZ5ZVI7TNJEfnGMEgijRDfJRGUjw=</DigestValue>
      </Reference>
      <Reference URI="/xl/worksheets/sheet10.xml?ContentType=application/vnd.openxmlformats-officedocument.spreadsheetml.worksheet+xml">
        <DigestMethod Algorithm="http://www.w3.org/2001/04/xmlenc#sha256"/>
        <DigestValue>ghu1xRGQfwJl0wx/S0gJ0d0LdVKekyhTGj5FZsbtCIY=</DigestValue>
      </Reference>
      <Reference URI="/xl/worksheets/sheet11.xml?ContentType=application/vnd.openxmlformats-officedocument.spreadsheetml.worksheet+xml">
        <DigestMethod Algorithm="http://www.w3.org/2001/04/xmlenc#sha256"/>
        <DigestValue>zxImpKNkIocSRdDkOHQhMVk5KZYB/erYyppKkWw4pZA=</DigestValue>
      </Reference>
      <Reference URI="/xl/worksheets/sheet12.xml?ContentType=application/vnd.openxmlformats-officedocument.spreadsheetml.worksheet+xml">
        <DigestMethod Algorithm="http://www.w3.org/2001/04/xmlenc#sha256"/>
        <DigestValue>DQezZEbeCxqO3qi9rfBhqUIM7kLSid/uJECikkONOd0=</DigestValue>
      </Reference>
      <Reference URI="/xl/worksheets/sheet13.xml?ContentType=application/vnd.openxmlformats-officedocument.spreadsheetml.worksheet+xml">
        <DigestMethod Algorithm="http://www.w3.org/2001/04/xmlenc#sha256"/>
        <DigestValue>jovGAgGSoNpSyDKPbKsXTVg9I4jR5BMRdyrcxIPQgE0=</DigestValue>
      </Reference>
      <Reference URI="/xl/worksheets/sheet14.xml?ContentType=application/vnd.openxmlformats-officedocument.spreadsheetml.worksheet+xml">
        <DigestMethod Algorithm="http://www.w3.org/2001/04/xmlenc#sha256"/>
        <DigestValue>vYZea4OA3hC0w0Ekg9gKSJlfulupfWpIDZH2i9rYTlY=</DigestValue>
      </Reference>
      <Reference URI="/xl/worksheets/sheet15.xml?ContentType=application/vnd.openxmlformats-officedocument.spreadsheetml.worksheet+xml">
        <DigestMethod Algorithm="http://www.w3.org/2001/04/xmlenc#sha256"/>
        <DigestValue>nSVM6JLTDdZM/SWo1BmypI/32goS2koulUnqC04ODqQ=</DigestValue>
      </Reference>
      <Reference URI="/xl/worksheets/sheet16.xml?ContentType=application/vnd.openxmlformats-officedocument.spreadsheetml.worksheet+xml">
        <DigestMethod Algorithm="http://www.w3.org/2001/04/xmlenc#sha256"/>
        <DigestValue>e3eMGv3R3UVFrB7U1K5bwwDQBNCmODKm/WJBCWznoGU=</DigestValue>
      </Reference>
      <Reference URI="/xl/worksheets/sheet17.xml?ContentType=application/vnd.openxmlformats-officedocument.spreadsheetml.worksheet+xml">
        <DigestMethod Algorithm="http://www.w3.org/2001/04/xmlenc#sha256"/>
        <DigestValue>S/jOGFJQklzAH5lGN/OTuTd2KVa6KXqqPDa+ymCqGe0=</DigestValue>
      </Reference>
      <Reference URI="/xl/worksheets/sheet18.xml?ContentType=application/vnd.openxmlformats-officedocument.spreadsheetml.worksheet+xml">
        <DigestMethod Algorithm="http://www.w3.org/2001/04/xmlenc#sha256"/>
        <DigestValue>PjkvqU7npR596Ae84AF3OiTTlhZBDI1T8PLuUTT+n54=</DigestValue>
      </Reference>
      <Reference URI="/xl/worksheets/sheet19.xml?ContentType=application/vnd.openxmlformats-officedocument.spreadsheetml.worksheet+xml">
        <DigestMethod Algorithm="http://www.w3.org/2001/04/xmlenc#sha256"/>
        <DigestValue>NUXYAgOo8nY8CNkLSbPuA3CgGIQTVURfkqrMQ75CgxU=</DigestValue>
      </Reference>
      <Reference URI="/xl/worksheets/sheet2.xml?ContentType=application/vnd.openxmlformats-officedocument.spreadsheetml.worksheet+xml">
        <DigestMethod Algorithm="http://www.w3.org/2001/04/xmlenc#sha256"/>
        <DigestValue>eDXkUCn9ZnM7Ob7BgMALq6QSczmz9H0XMpibYyQ4fQE=</DigestValue>
      </Reference>
      <Reference URI="/xl/worksheets/sheet3.xml?ContentType=application/vnd.openxmlformats-officedocument.spreadsheetml.worksheet+xml">
        <DigestMethod Algorithm="http://www.w3.org/2001/04/xmlenc#sha256"/>
        <DigestValue>qFAWEYJ33ErkUqKMlX1Hug0eklSxITEAr/ooKSUB/mg=</DigestValue>
      </Reference>
      <Reference URI="/xl/worksheets/sheet4.xml?ContentType=application/vnd.openxmlformats-officedocument.spreadsheetml.worksheet+xml">
        <DigestMethod Algorithm="http://www.w3.org/2001/04/xmlenc#sha256"/>
        <DigestValue>UjUZVCV4iywlMMgdopAtSiAfT/mS1UvmbK5sXkKO7yg=</DigestValue>
      </Reference>
      <Reference URI="/xl/worksheets/sheet5.xml?ContentType=application/vnd.openxmlformats-officedocument.spreadsheetml.worksheet+xml">
        <DigestMethod Algorithm="http://www.w3.org/2001/04/xmlenc#sha256"/>
        <DigestValue>kIA0tDsj2GEZZTfmi0tfe7ZjG4JRgtw+cJeIcslAEHg=</DigestValue>
      </Reference>
      <Reference URI="/xl/worksheets/sheet6.xml?ContentType=application/vnd.openxmlformats-officedocument.spreadsheetml.worksheet+xml">
        <DigestMethod Algorithm="http://www.w3.org/2001/04/xmlenc#sha256"/>
        <DigestValue>3iX9H8dZsUZRxU7RaGUnAaq/X0Zpip3NsVFocrhpqDo=</DigestValue>
      </Reference>
      <Reference URI="/xl/worksheets/sheet7.xml?ContentType=application/vnd.openxmlformats-officedocument.spreadsheetml.worksheet+xml">
        <DigestMethod Algorithm="http://www.w3.org/2001/04/xmlenc#sha256"/>
        <DigestValue>0kiJPlV/IzDDrMfPMhUg4wpvVQJR8s18XDoqc4BPo9k=</DigestValue>
      </Reference>
      <Reference URI="/xl/worksheets/sheet8.xml?ContentType=application/vnd.openxmlformats-officedocument.spreadsheetml.worksheet+xml">
        <DigestMethod Algorithm="http://www.w3.org/2001/04/xmlenc#sha256"/>
        <DigestValue>F2K1e7nMDaC4uxMSAppNvWWWAL62pkvB3l/bG1vMVfE=</DigestValue>
      </Reference>
      <Reference URI="/xl/worksheets/sheet9.xml?ContentType=application/vnd.openxmlformats-officedocument.spreadsheetml.worksheet+xml">
        <DigestMethod Algorithm="http://www.w3.org/2001/04/xmlenc#sha256"/>
        <DigestValue>Iy0X04duFgB2hKccXhFuLtAalsC7wqPO2uciFVa6g5Y=</DigestValue>
      </Reference>
    </Manifest>
    <SignatureProperties>
      <SignatureProperty Id="idSignatureTime" Target="#idPackageSignature">
        <mdssi:SignatureTime xmlns:mdssi="http://schemas.openxmlformats.org/package/2006/digital-signature">
          <mdssi:Format>YYYY-MM-DDThh:mm:ssTZD</mdssi:Format>
          <mdssi:Value>2019-04-30T10:34:26Z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16.0.11425/16</OfficeVersion>
          <ApplicationVersion>16.0.11425</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2019-04-30T10:34:26Z</xd:SigningTime>
          <xd:SigningCertificate>
            <xd:Cert>
              <xd:CertDigest>
                <DigestMethod Algorithm="http://www.w3.org/2001/04/xmlenc#sha256"/>
                <DigestValue>RKOqcJYsnNEGb45YCmep4md64ZKAn55Kil6rcAl3Ck8=</DigestValue>
              </xd:CertDigest>
              <xd:IssuerSerial>
                <X509IssuerName>CN=NBG Class 2 INT Sub CA, DC=nbg, DC=ge</X509IssuerName>
                <X509SerialNumber>173219134058618173852542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00iqoQjCnVOGHwD+sMGzVJn5cWeL5RPcpk+ivTh3OI8=</DigestValue>
    </Reference>
    <Reference Type="http://www.w3.org/2000/09/xmldsig#Object" URI="#idOfficeObject">
      <DigestMethod Algorithm="http://www.w3.org/2001/04/xmlenc#sha256"/>
      <DigestValue>hTw9ZkyKV7i+RP7U1kQGWKEMO5MmJwmfwyrAjV1tz6Y=</DigestValue>
    </Reference>
    <Reference Type="http://uri.etsi.org/01903#SignedProperties" URI="#idSignedProperties">
      <Transforms>
        <Transform Algorithm="http://www.w3.org/TR/2001/REC-xml-c14n-20010315"/>
      </Transforms>
      <DigestMethod Algorithm="http://www.w3.org/2001/04/xmlenc#sha256"/>
      <DigestValue>6VRybhacJ4lDhP/DQKOebxqkYmOVzqnVhK3usVwV44c=</DigestValue>
    </Reference>
  </SignedInfo>
  <SignatureValue>WshEi9Hy5tGxEqfyXECuUbizTcy6b2uUEuyUlIgxluIdIzIokM/me3aS2pnC/KDu/qmjPlLqmXBU
GTcJlzH5IT1O9HL462MTxI+XUDitKU5KaYEhq7JRAzeN15stiZeo/YtuhZfCX15U/rCoauBB9Qod
JC7wd2PdfFkt8u+XXLg7DXKUebjzf81r7Wx6RLOiJNizM7NEq6qzH+WfdScG8DWca8Uhkt9JrnQX
ZkaVQ2cP9EkJbYK74BHKxCwVRaQvGzbWGnL3nixtsz7ynoDE/yCJvA2G4JoDkMy72J6lnHxBC5oa
bRgGp1Q+oVTdDBMmxfnwFk7OtWxlX6be/nEE6w==</SignatureValue>
  <KeyInfo>
    <X509Data>
      <X509Certificate>MIIGUjCCBTqgAwIBAgIKJKptBgACAAELfTANBgkqhkiG9w0BAQsFADBKMRIwEAYKCZImiZPyLGQBGRYCZ2UxEzARBgoJkiaJk/IsZAEZFgNuYmcxHzAdBgNVBAMTFk5CRyBDbGFzcyAyIElOVCBTdWIgQ0EwHhcNMTkwMjExMTIzNDQ3WhcNMjEwMjEwMTIzNDQ3WjBQMSswKQYDVQQKEyJKb2ludCBTdG9jayBDb21wYW55IFNpbGsgUm9hZCBCYW5rMSEwHwYDVQQDExhCQlQgLSBOYXRpYSBNZXJhYmlzaHZpbGkwggEiMA0GCSqGSIb3DQEBAQUAA4IBDwAwggEKAoIBAQCpb4KCOK2WdSQT4obMBydqMiRG4hZSI46T7w4UeGZ5qAQC2ODB2miglM/8R6syrK/TjWlYpKVshVhMGQVetIdSyfmbO2k9BxgKuc2Yw5QWbgXX6OWCQWmq0hn11bXvDgfPQahuyjjvVFiUguPdDNynqdD2EHQMKV2ByBIM97YVup618Bj4Wgsb3Cex6aFcMukPXyXkXLWRuW+2GJwf4+6tuvuN5CadDB3lzC75IJozutqmFlCmIJ8dEFxyrNYXT009pv43lZe10MXNYJtOV05yWaUdHSEg4BW4bo6KOoifzk2q56iBu6r//Kyac6JjccWreKHTU3GUqG2Cd4W0A/lNAgMBAAGjggMyMIIDLjA8BgkrBgEEAYI3FQcELzAtBiUrBgEEAYI3FQjmsmCDjfVEhoGZCYO4oUqDvoRxBIPEkTOEg4hdAgFkAgEjMB0GA1UdJQQWMBQGCCsGAQUFBwMCBggrBgEFBQcDBDALBgNVHQ8EBAMCB4AwJwYJKwYBBAGCNxUKBBowGDAKBggrBgEFBQcDAjAKBggrBgEFBQcDBDAdBgNVHQ4EFgQUm6HT4o6xe/Ct1WtAtpzmbswiTz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K8iPmCL9R80b1hKdHGqnf/pmuAEsrouZvuQEwDPJBN3y4zkWX6UMz3DzfEQdvyyyPIFJ+mMdbgqAq1LT9e29Rdpp/92W2dwXfG4aZLQMEXwK8HdJdhtHo470hzEDb9Q26uLlbS3tue4qP/O4+D3JSzeghpwxivxepBvsjMCGiuoHXDisu2+CDdvHFUKewDq5kWoLsjUN2j3JbbfEHUOzd37j9vIjSEFc0w23GFXVG+DTldH8+MgpDiP9D9FqgwNfxe0Bou462Sz0VQl/jv6AcfUCNyyb9dwfk4kyN//Mcod8MN+G32QhXNSKPVWUVPg3/EmqeDaY18aiGKOap3pyD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JEUiSe8oJuiY6PS9U8ymhdlOG7HBA1Za/80E6svuCtA=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JAYWQ026qYTbWuULJYReabZE20XZStG2pru+dWTxCx4=</DigestValue>
      </Reference>
      <Reference URI="/xl/styles.xml?ContentType=application/vnd.openxmlformats-officedocument.spreadsheetml.styles+xml">
        <DigestMethod Algorithm="http://www.w3.org/2001/04/xmlenc#sha256"/>
        <DigestValue>o3sMgFZ2KDApsvleYR6ud7jEg8YEJzI22Vu/29AHdHo=</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quByyF/kiBAEzm6a0HEXrJdcgpL1mMUiAlwh4Y5kIDM=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4H4+zoGf3HDKULVQZ5ZVI7TNJEfnGMEgijRDfJRGUjw=</DigestValue>
      </Reference>
      <Reference URI="/xl/worksheets/sheet10.xml?ContentType=application/vnd.openxmlformats-officedocument.spreadsheetml.worksheet+xml">
        <DigestMethod Algorithm="http://www.w3.org/2001/04/xmlenc#sha256"/>
        <DigestValue>ghu1xRGQfwJl0wx/S0gJ0d0LdVKekyhTGj5FZsbtCIY=</DigestValue>
      </Reference>
      <Reference URI="/xl/worksheets/sheet11.xml?ContentType=application/vnd.openxmlformats-officedocument.spreadsheetml.worksheet+xml">
        <DigestMethod Algorithm="http://www.w3.org/2001/04/xmlenc#sha256"/>
        <DigestValue>zxImpKNkIocSRdDkOHQhMVk5KZYB/erYyppKkWw4pZA=</DigestValue>
      </Reference>
      <Reference URI="/xl/worksheets/sheet12.xml?ContentType=application/vnd.openxmlformats-officedocument.spreadsheetml.worksheet+xml">
        <DigestMethod Algorithm="http://www.w3.org/2001/04/xmlenc#sha256"/>
        <DigestValue>DQezZEbeCxqO3qi9rfBhqUIM7kLSid/uJECikkONOd0=</DigestValue>
      </Reference>
      <Reference URI="/xl/worksheets/sheet13.xml?ContentType=application/vnd.openxmlformats-officedocument.spreadsheetml.worksheet+xml">
        <DigestMethod Algorithm="http://www.w3.org/2001/04/xmlenc#sha256"/>
        <DigestValue>jovGAgGSoNpSyDKPbKsXTVg9I4jR5BMRdyrcxIPQgE0=</DigestValue>
      </Reference>
      <Reference URI="/xl/worksheets/sheet14.xml?ContentType=application/vnd.openxmlformats-officedocument.spreadsheetml.worksheet+xml">
        <DigestMethod Algorithm="http://www.w3.org/2001/04/xmlenc#sha256"/>
        <DigestValue>vYZea4OA3hC0w0Ekg9gKSJlfulupfWpIDZH2i9rYTlY=</DigestValue>
      </Reference>
      <Reference URI="/xl/worksheets/sheet15.xml?ContentType=application/vnd.openxmlformats-officedocument.spreadsheetml.worksheet+xml">
        <DigestMethod Algorithm="http://www.w3.org/2001/04/xmlenc#sha256"/>
        <DigestValue>nSVM6JLTDdZM/SWo1BmypI/32goS2koulUnqC04ODqQ=</DigestValue>
      </Reference>
      <Reference URI="/xl/worksheets/sheet16.xml?ContentType=application/vnd.openxmlformats-officedocument.spreadsheetml.worksheet+xml">
        <DigestMethod Algorithm="http://www.w3.org/2001/04/xmlenc#sha256"/>
        <DigestValue>e3eMGv3R3UVFrB7U1K5bwwDQBNCmODKm/WJBCWznoGU=</DigestValue>
      </Reference>
      <Reference URI="/xl/worksheets/sheet17.xml?ContentType=application/vnd.openxmlformats-officedocument.spreadsheetml.worksheet+xml">
        <DigestMethod Algorithm="http://www.w3.org/2001/04/xmlenc#sha256"/>
        <DigestValue>S/jOGFJQklzAH5lGN/OTuTd2KVa6KXqqPDa+ymCqGe0=</DigestValue>
      </Reference>
      <Reference URI="/xl/worksheets/sheet18.xml?ContentType=application/vnd.openxmlformats-officedocument.spreadsheetml.worksheet+xml">
        <DigestMethod Algorithm="http://www.w3.org/2001/04/xmlenc#sha256"/>
        <DigestValue>PjkvqU7npR596Ae84AF3OiTTlhZBDI1T8PLuUTT+n54=</DigestValue>
      </Reference>
      <Reference URI="/xl/worksheets/sheet19.xml?ContentType=application/vnd.openxmlformats-officedocument.spreadsheetml.worksheet+xml">
        <DigestMethod Algorithm="http://www.w3.org/2001/04/xmlenc#sha256"/>
        <DigestValue>NUXYAgOo8nY8CNkLSbPuA3CgGIQTVURfkqrMQ75CgxU=</DigestValue>
      </Reference>
      <Reference URI="/xl/worksheets/sheet2.xml?ContentType=application/vnd.openxmlformats-officedocument.spreadsheetml.worksheet+xml">
        <DigestMethod Algorithm="http://www.w3.org/2001/04/xmlenc#sha256"/>
        <DigestValue>eDXkUCn9ZnM7Ob7BgMALq6QSczmz9H0XMpibYyQ4fQE=</DigestValue>
      </Reference>
      <Reference URI="/xl/worksheets/sheet3.xml?ContentType=application/vnd.openxmlformats-officedocument.spreadsheetml.worksheet+xml">
        <DigestMethod Algorithm="http://www.w3.org/2001/04/xmlenc#sha256"/>
        <DigestValue>qFAWEYJ33ErkUqKMlX1Hug0eklSxITEAr/ooKSUB/mg=</DigestValue>
      </Reference>
      <Reference URI="/xl/worksheets/sheet4.xml?ContentType=application/vnd.openxmlformats-officedocument.spreadsheetml.worksheet+xml">
        <DigestMethod Algorithm="http://www.w3.org/2001/04/xmlenc#sha256"/>
        <DigestValue>UjUZVCV4iywlMMgdopAtSiAfT/mS1UvmbK5sXkKO7yg=</DigestValue>
      </Reference>
      <Reference URI="/xl/worksheets/sheet5.xml?ContentType=application/vnd.openxmlformats-officedocument.spreadsheetml.worksheet+xml">
        <DigestMethod Algorithm="http://www.w3.org/2001/04/xmlenc#sha256"/>
        <DigestValue>kIA0tDsj2GEZZTfmi0tfe7ZjG4JRgtw+cJeIcslAEHg=</DigestValue>
      </Reference>
      <Reference URI="/xl/worksheets/sheet6.xml?ContentType=application/vnd.openxmlformats-officedocument.spreadsheetml.worksheet+xml">
        <DigestMethod Algorithm="http://www.w3.org/2001/04/xmlenc#sha256"/>
        <DigestValue>3iX9H8dZsUZRxU7RaGUnAaq/X0Zpip3NsVFocrhpqDo=</DigestValue>
      </Reference>
      <Reference URI="/xl/worksheets/sheet7.xml?ContentType=application/vnd.openxmlformats-officedocument.spreadsheetml.worksheet+xml">
        <DigestMethod Algorithm="http://www.w3.org/2001/04/xmlenc#sha256"/>
        <DigestValue>0kiJPlV/IzDDrMfPMhUg4wpvVQJR8s18XDoqc4BPo9k=</DigestValue>
      </Reference>
      <Reference URI="/xl/worksheets/sheet8.xml?ContentType=application/vnd.openxmlformats-officedocument.spreadsheetml.worksheet+xml">
        <DigestMethod Algorithm="http://www.w3.org/2001/04/xmlenc#sha256"/>
        <DigestValue>F2K1e7nMDaC4uxMSAppNvWWWAL62pkvB3l/bG1vMVfE=</DigestValue>
      </Reference>
      <Reference URI="/xl/worksheets/sheet9.xml?ContentType=application/vnd.openxmlformats-officedocument.spreadsheetml.worksheet+xml">
        <DigestMethod Algorithm="http://www.w3.org/2001/04/xmlenc#sha256"/>
        <DigestValue>Iy0X04duFgB2hKccXhFuLtAalsC7wqPO2uciFVa6g5Y=</DigestValue>
      </Reference>
    </Manifest>
    <SignatureProperties>
      <SignatureProperty Id="idSignatureTime" Target="#idPackageSignature">
        <mdssi:SignatureTime xmlns:mdssi="http://schemas.openxmlformats.org/package/2006/digital-signature">
          <mdssi:Format>YYYY-MM-DDThh:mm:ssTZD</mdssi:Format>
          <mdssi:Value>2019-04-30T10:35:41Z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16.0.11425/16</OfficeVersion>
          <ApplicationVersion>16.0.11425</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2019-04-30T10:35:41Z</xd:SigningTime>
          <xd:SigningCertificate>
            <xd:Cert>
              <xd:CertDigest>
                <DigestMethod Algorithm="http://www.w3.org/2001/04/xmlenc#sha256"/>
                <DigestValue>1o+rgbtZU5hMPHtOMrLgQH0QHF5gXbYKUf9X3sQEOsw=</DigestValue>
              </xd:CertDigest>
              <xd:IssuerSerial>
                <X509IssuerName>CN=NBG Class 2 INT Sub CA, DC=nbg, DC=ge</X509IssuerName>
                <X509SerialNumber>173148995842446435879805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2019-04-30T07:21:36Z</dcterms:modified>
</cp:coreProperties>
</file>