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3.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15576" windowHeight="7752" tabRatio="919" activeTab="8"/>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80"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1">#REF!</definedName>
    <definedName name="ACC_BALACC" localSheetId="10">#REF!</definedName>
    <definedName name="ACC_BALACC">#REF!</definedName>
    <definedName name="ACC_CRS" localSheetId="11">#REF!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C9" i="73" l="1"/>
  <c r="C22" i="35" l="1"/>
  <c r="D22" i="35"/>
  <c r="E22" i="35"/>
  <c r="F22" i="35"/>
  <c r="G22" i="35"/>
  <c r="H22" i="35"/>
  <c r="I22" i="35"/>
  <c r="J22" i="35"/>
  <c r="K22" i="35"/>
  <c r="L22" i="35"/>
  <c r="M22" i="35"/>
  <c r="N22" i="35"/>
  <c r="O22" i="35"/>
  <c r="P22" i="35"/>
  <c r="Q22" i="35"/>
  <c r="R22" i="35"/>
  <c r="D43" i="75" l="1"/>
  <c r="C44" i="75"/>
  <c r="C43" i="75"/>
  <c r="C42" i="75"/>
  <c r="D42" i="75"/>
  <c r="K8" i="37" l="1"/>
  <c r="K24" i="36"/>
  <c r="K23" i="36"/>
  <c r="K25" i="36" s="1"/>
  <c r="J23" i="36"/>
  <c r="J25" i="36" s="1"/>
  <c r="I23" i="36"/>
  <c r="I25" i="36" s="1"/>
  <c r="H24" i="36"/>
  <c r="H23" i="36"/>
  <c r="H25" i="36" s="1"/>
  <c r="G23" i="36"/>
  <c r="G25" i="36" s="1"/>
  <c r="F23" i="36"/>
  <c r="F25" i="36" s="1"/>
  <c r="J21" i="36"/>
  <c r="I21" i="36"/>
  <c r="K19" i="36"/>
  <c r="K20" i="36"/>
  <c r="K18" i="36"/>
  <c r="J16" i="36"/>
  <c r="I16" i="36"/>
  <c r="K11" i="36"/>
  <c r="K12" i="36"/>
  <c r="K13" i="36"/>
  <c r="K14" i="36"/>
  <c r="K15" i="36"/>
  <c r="K10" i="36"/>
  <c r="K8" i="36"/>
  <c r="H19" i="36"/>
  <c r="H20" i="36"/>
  <c r="H18" i="36"/>
  <c r="G21" i="36"/>
  <c r="H21" i="36"/>
  <c r="F21" i="36"/>
  <c r="G16" i="36"/>
  <c r="H16" i="36" s="1"/>
  <c r="F16" i="36"/>
  <c r="H11" i="36"/>
  <c r="H12" i="36"/>
  <c r="H13" i="36"/>
  <c r="H14" i="36"/>
  <c r="H15" i="36"/>
  <c r="H10" i="36"/>
  <c r="H8" i="36"/>
  <c r="D21" i="36"/>
  <c r="C21" i="36"/>
  <c r="E19" i="36"/>
  <c r="E20" i="36"/>
  <c r="E18" i="36"/>
  <c r="D16" i="36"/>
  <c r="C16" i="36"/>
  <c r="E16" i="36" s="1"/>
  <c r="E11" i="36"/>
  <c r="E12" i="36"/>
  <c r="E13" i="36"/>
  <c r="E14" i="36"/>
  <c r="E15" i="36"/>
  <c r="E10" i="36"/>
  <c r="F21" i="74"/>
  <c r="G21" i="74" s="1"/>
  <c r="F20" i="74"/>
  <c r="G20" i="74" s="1"/>
  <c r="H20" i="74" s="1"/>
  <c r="F19" i="74"/>
  <c r="G19" i="74" s="1"/>
  <c r="H19" i="74" s="1"/>
  <c r="F18" i="74"/>
  <c r="G18" i="74" s="1"/>
  <c r="H18" i="74" s="1"/>
  <c r="F17" i="74"/>
  <c r="F16" i="74"/>
  <c r="F15" i="74"/>
  <c r="F14" i="74"/>
  <c r="F13" i="74"/>
  <c r="F12" i="74"/>
  <c r="F11" i="74"/>
  <c r="F10" i="74"/>
  <c r="G10" i="74" s="1"/>
  <c r="F9" i="74"/>
  <c r="F8" i="74"/>
  <c r="E14" i="74"/>
  <c r="C22" i="74"/>
  <c r="C21" i="74"/>
  <c r="C20" i="74"/>
  <c r="C19" i="74"/>
  <c r="C18" i="74"/>
  <c r="C17" i="74"/>
  <c r="C16" i="74"/>
  <c r="C15" i="74"/>
  <c r="C14" i="74"/>
  <c r="C13" i="74"/>
  <c r="C12" i="74"/>
  <c r="C11" i="74"/>
  <c r="C10" i="74"/>
  <c r="C9" i="74"/>
  <c r="C8" i="74"/>
  <c r="G17" i="74"/>
  <c r="H17" i="74" s="1"/>
  <c r="G16" i="74"/>
  <c r="H16" i="74" s="1"/>
  <c r="G15" i="74"/>
  <c r="G14" i="74"/>
  <c r="H14" i="74" s="1"/>
  <c r="G13" i="74"/>
  <c r="H13" i="74" s="1"/>
  <c r="G12" i="74"/>
  <c r="G11" i="74"/>
  <c r="H11" i="74" s="1"/>
  <c r="G9" i="74"/>
  <c r="G8" i="74"/>
  <c r="H8" i="74" s="1"/>
  <c r="B2" i="35"/>
  <c r="C42" i="80"/>
  <c r="C37" i="80"/>
  <c r="C44" i="80" s="1"/>
  <c r="C35" i="80"/>
  <c r="C33" i="80"/>
  <c r="C32" i="80"/>
  <c r="C29" i="80"/>
  <c r="C28" i="80"/>
  <c r="C27" i="80"/>
  <c r="C23" i="80"/>
  <c r="C22" i="80"/>
  <c r="C21" i="80"/>
  <c r="C16" i="80"/>
  <c r="C15" i="80"/>
  <c r="C12" i="80"/>
  <c r="C11" i="80"/>
  <c r="C10" i="80"/>
  <c r="C8" i="80"/>
  <c r="C7" i="80"/>
  <c r="C6" i="80"/>
  <c r="C36" i="80"/>
  <c r="B2" i="80"/>
  <c r="C11" i="73"/>
  <c r="C10" i="73"/>
  <c r="C20" i="72"/>
  <c r="E20" i="72" s="1"/>
  <c r="C19" i="72"/>
  <c r="E19" i="72" s="1"/>
  <c r="C17" i="72"/>
  <c r="C16" i="72"/>
  <c r="E16" i="72" s="1"/>
  <c r="C14" i="72"/>
  <c r="E14" i="72" s="1"/>
  <c r="C13" i="72"/>
  <c r="E13" i="72" s="1"/>
  <c r="C12" i="72"/>
  <c r="E12" i="72" s="1"/>
  <c r="C10" i="72"/>
  <c r="E10" i="72" s="1"/>
  <c r="C9" i="72"/>
  <c r="E9" i="72" s="1"/>
  <c r="C8" i="72"/>
  <c r="E8" i="72" s="1"/>
  <c r="D21" i="72"/>
  <c r="E18" i="72"/>
  <c r="E17" i="72"/>
  <c r="E11" i="72"/>
  <c r="K21" i="36" l="1"/>
  <c r="K16" i="36"/>
  <c r="E21" i="36"/>
  <c r="H21" i="74"/>
  <c r="H15" i="74"/>
  <c r="H12" i="74"/>
  <c r="H10" i="74"/>
  <c r="H9" i="74"/>
  <c r="C14" i="80"/>
  <c r="C25" i="80" s="1"/>
  <c r="C15" i="72"/>
  <c r="E15" i="72" s="1"/>
  <c r="E21" i="72" s="1"/>
  <c r="C21" i="72" l="1"/>
  <c r="C13" i="71" l="1"/>
  <c r="B2" i="62"/>
  <c r="B2" i="53" s="1"/>
  <c r="B2" i="75" s="1"/>
  <c r="B2" i="71" s="1"/>
  <c r="B2" i="52" s="1"/>
  <c r="B2" i="72" s="1"/>
  <c r="B2" i="73" s="1"/>
  <c r="B2" i="28" s="1"/>
  <c r="B2" i="77" s="1"/>
  <c r="B2" i="64" s="1"/>
  <c r="B2" i="74" s="1"/>
  <c r="B2" i="36" s="1"/>
  <c r="B2" i="37" s="1"/>
  <c r="B2" i="79" s="1"/>
  <c r="B1" i="79" l="1"/>
  <c r="B1" i="37"/>
  <c r="B1" i="36"/>
  <c r="B1" i="74"/>
  <c r="B1" i="64"/>
  <c r="B1" i="35"/>
  <c r="B1" i="77"/>
  <c r="B1" i="28"/>
  <c r="B1" i="73"/>
  <c r="B1" i="72"/>
  <c r="B1" i="52"/>
  <c r="B1" i="71"/>
  <c r="B1" i="75"/>
  <c r="B1" i="53"/>
  <c r="B1" i="62"/>
  <c r="B1" i="6"/>
  <c r="C21" i="77" l="1"/>
  <c r="B17" i="6" s="1"/>
  <c r="D21" i="77"/>
  <c r="D16" i="77"/>
  <c r="D17" i="77"/>
  <c r="D15" i="77"/>
  <c r="D12" i="77"/>
  <c r="D13" i="77"/>
  <c r="D11" i="77"/>
  <c r="D8" i="77"/>
  <c r="D9" i="77"/>
  <c r="D7" i="77"/>
  <c r="C20" i="77"/>
  <c r="B16" i="6" s="1"/>
  <c r="C19" i="77"/>
  <c r="B15" i="6" s="1"/>
  <c r="D20" i="77" l="1"/>
  <c r="D19" i="77"/>
  <c r="C30" i="79"/>
  <c r="C26" i="79"/>
  <c r="C18" i="79"/>
  <c r="C8" i="79"/>
  <c r="C36" i="79" l="1"/>
  <c r="C38" i="79" s="1"/>
  <c r="D6" i="71"/>
  <c r="D13" i="71"/>
  <c r="C6" i="7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5" i="73" l="1"/>
  <c r="S21" i="35" l="1"/>
  <c r="S20" i="35"/>
  <c r="S19" i="35"/>
  <c r="S18" i="35"/>
  <c r="S17" i="35"/>
  <c r="S16" i="35"/>
  <c r="S15" i="35"/>
  <c r="S14" i="35"/>
  <c r="S13" i="35"/>
  <c r="S12" i="35"/>
  <c r="S11" i="35"/>
  <c r="S10" i="35"/>
  <c r="S9" i="35"/>
  <c r="S8" i="35"/>
  <c r="S22" i="35" l="1"/>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F54" i="53" s="1"/>
  <c r="D34" i="53"/>
  <c r="D45" i="53" s="1"/>
  <c r="C34" i="53"/>
  <c r="C45" i="53" s="1"/>
  <c r="D54" i="53" l="1"/>
  <c r="C54" i="53"/>
  <c r="G54" i="53"/>
  <c r="G30" i="53"/>
  <c r="F30" i="53"/>
  <c r="D30" i="53"/>
  <c r="C30" i="53"/>
  <c r="G9" i="53"/>
  <c r="G22" i="53" s="1"/>
  <c r="G31" i="53" s="1"/>
  <c r="G56" i="53" s="1"/>
  <c r="G63" i="53" s="1"/>
  <c r="G65" i="53" s="1"/>
  <c r="G67" i="53" s="1"/>
  <c r="F9" i="53"/>
  <c r="F22" i="53" s="1"/>
  <c r="D9" i="53"/>
  <c r="D22" i="53" s="1"/>
  <c r="D31" i="53" s="1"/>
  <c r="D56" i="53" s="1"/>
  <c r="D63" i="53" s="1"/>
  <c r="D65" i="53" s="1"/>
  <c r="D67" i="53" s="1"/>
  <c r="C9" i="53"/>
  <c r="C22" i="53" s="1"/>
  <c r="D31" i="62"/>
  <c r="D41" i="62" s="1"/>
  <c r="C31" i="62"/>
  <c r="C41" i="62" s="1"/>
  <c r="C14" i="62"/>
  <c r="C20" i="62" s="1"/>
  <c r="C31" i="53" l="1"/>
  <c r="C56" i="53" s="1"/>
  <c r="C63" i="53" s="1"/>
  <c r="C65" i="53" s="1"/>
  <c r="C67" i="53" s="1"/>
  <c r="E22" i="53"/>
  <c r="F31" i="53"/>
  <c r="F56" i="53" s="1"/>
  <c r="F63" i="53" s="1"/>
  <c r="F65" i="53" s="1"/>
  <c r="F67" i="53" s="1"/>
  <c r="H22" i="53"/>
  <c r="G31" i="62"/>
  <c r="G41" i="62" s="1"/>
  <c r="F31" i="62"/>
  <c r="F41" i="62" s="1"/>
  <c r="F14" i="62"/>
  <c r="F20" i="62" s="1"/>
  <c r="G14" i="62"/>
  <c r="G20" i="62" s="1"/>
  <c r="D14" i="62"/>
  <c r="D20" i="62" s="1"/>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alcChain>
</file>

<file path=xl/sharedStrings.xml><?xml version="1.0" encoding="utf-8"?>
<sst xmlns="http://schemas.openxmlformats.org/spreadsheetml/2006/main" count="1223" uniqueCount="939">
  <si>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</si>
  <si>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</si>
  <si>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</si>
  <si>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</si>
  <si>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</si>
  <si>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</si>
  <si>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</si>
  <si>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</si>
  <si>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</si>
  <si>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</si>
  <si>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</si>
  <si>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</si>
  <si>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</si>
  <si>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</si>
  <si>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</si>
  <si>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</si>
  <si>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</si>
  <si>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</si>
  <si>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</si>
  <si>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</si>
  <si>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</si>
  <si>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</si>
  <si>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</si>
  <si>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</si>
  <si>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</si>
  <si>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</si>
  <si>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</si>
  <si>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</si>
  <si>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</si>
  <si>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</si>
  <si>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</si>
  <si>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</si>
  <si>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</si>
  <si>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</si>
  <si>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</si>
  <si>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</si>
  <si>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</si>
  <si>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</si>
  <si>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</si>
  <si>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</si>
  <si>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</si>
  <si>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</si>
  <si>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</si>
  <si>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</si>
  <si>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</si>
  <si>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</si>
  <si>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</si>
  <si>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</si>
  <si>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</si>
  <si>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</si>
  <si>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</si>
  <si>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</si>
  <si>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</si>
  <si>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</si>
  <si>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</si>
  <si>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</si>
  <si>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</si>
  <si>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</si>
  <si>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</si>
  <si>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</si>
  <si>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</si>
  <si>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</si>
  <si>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</si>
  <si>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</si>
  <si>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</si>
  <si>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</si>
  <si>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</si>
  <si>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</si>
  <si>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</si>
  <si>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</si>
  <si>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</si>
  <si>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</si>
  <si>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</si>
  <si>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</si>
  <si>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</si>
  <si>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</si>
  <si>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</si>
  <si>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</si>
  <si>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</si>
  <si>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</si>
  <si>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</si>
  <si>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</si>
  <si>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</si>
  <si>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</si>
  <si>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</si>
  <si>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</si>
  <si>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</si>
  <si>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</si>
  <si>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</si>
  <si>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</si>
  <si>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</si>
  <si>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</si>
  <si>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</si>
  <si>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</si>
  <si>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</si>
  <si>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</si>
  <si>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</si>
  <si>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</si>
  <si>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</si>
  <si>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</si>
  <si>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</si>
  <si>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</si>
  <si>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</si>
  <si>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</si>
  <si>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</si>
  <si>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</si>
  <si>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</si>
  <si>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</si>
  <si>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</si>
  <si>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</si>
  <si>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</si>
  <si>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</si>
  <si>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</si>
  <si>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</si>
  <si>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</si>
  <si>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</si>
  <si>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</si>
  <si>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</si>
  <si>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</si>
  <si>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</si>
  <si>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</si>
  <si>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</si>
  <si>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</si>
  <si>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</si>
  <si>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</si>
  <si>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</si>
  <si>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</si>
  <si>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</si>
  <si>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</si>
  <si>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</si>
  <si>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</si>
  <si>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</si>
  <si>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</si>
  <si>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</si>
  <si>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</si>
  <si>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</si>
  <si>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</si>
  <si>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</si>
  <si>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</si>
  <si>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</si>
  <si>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</si>
  <si>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</si>
  <si>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</si>
  <si>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</si>
  <si>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</si>
  <si>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</si>
  <si>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</si>
  <si>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</si>
  <si>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</si>
  <si>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</si>
  <si>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</si>
  <si>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</si>
  <si>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</si>
  <si>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</si>
  <si>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</si>
  <si>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</si>
  <si>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</si>
  <si>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</si>
  <si>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</si>
  <si>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</si>
  <si>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</si>
  <si>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</si>
  <si>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</si>
  <si>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</si>
  <si>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</si>
  <si>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</si>
  <si>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</si>
  <si>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</si>
  <si>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</si>
  <si>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</si>
  <si>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</si>
  <si>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</si>
  <si>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</si>
  <si>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</si>
  <si>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</si>
  <si>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</si>
  <si>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</si>
  <si>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</si>
  <si>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</si>
  <si>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</si>
  <si>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</si>
  <si>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</si>
  <si>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</si>
  <si>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</si>
  <si>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</si>
  <si>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</si>
  <si>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</si>
  <si>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</si>
  <si>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</si>
  <si>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</si>
  <si>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</si>
  <si>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</si>
  <si>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</si>
  <si>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</si>
  <si>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</si>
  <si>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</si>
  <si>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</si>
  <si>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</si>
  <si>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</si>
  <si>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</si>
  <si>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</si>
  <si>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</si>
  <si>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</si>
  <si>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</si>
  <si>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</si>
  <si>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</si>
  <si>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</si>
  <si>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</si>
  <si>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</si>
  <si>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</si>
  <si>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</si>
  <si>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</si>
  <si>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</si>
  <si>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</si>
  <si>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</si>
  <si>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</si>
  <si>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</si>
  <si>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</si>
  <si>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</si>
  <si>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</si>
  <si>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</si>
  <si>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</si>
  <si>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</si>
  <si>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</si>
  <si>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</si>
  <si>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</si>
  <si>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</si>
  <si>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</si>
  <si>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</si>
  <si>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</si>
  <si>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</si>
  <si>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</si>
  <si>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</si>
  <si>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</si>
  <si>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</si>
  <si>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</si>
  <si>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</si>
  <si>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</si>
  <si>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</si>
  <si>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</si>
  <si>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</si>
  <si>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</si>
  <si>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</si>
  <si>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</si>
  <si>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</si>
  <si>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</si>
  <si>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</si>
  <si>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</si>
  <si>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</si>
  <si>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</si>
  <si>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</si>
  <si>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</si>
  <si>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</si>
  <si>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</si>
  <si>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</si>
  <si>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</si>
  <si>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</si>
  <si>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</si>
  <si>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</si>
  <si>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</si>
  <si>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</si>
  <si>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</si>
  <si>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</si>
  <si>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</si>
  <si>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</si>
  <si>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</si>
  <si>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</si>
  <si>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</si>
  <si>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</si>
  <si>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</si>
  <si>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</si>
  <si>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</si>
  <si>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</si>
  <si>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</si>
  <si>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</si>
  <si>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</si>
  <si>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</si>
  <si>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</si>
  <si>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</si>
  <si>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</si>
  <si>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</si>
  <si>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</si>
  <si>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</si>
  <si>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</si>
  <si>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</si>
  <si>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</si>
  <si>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</si>
  <si>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</si>
  <si>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</si>
  <si>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</si>
  <si>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</si>
  <si>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</si>
  <si>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</si>
  <si>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</si>
  <si>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</si>
  <si>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</si>
  <si>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</si>
  <si>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</si>
  <si>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</si>
  <si>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</si>
  <si>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</si>
  <si>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</si>
  <si>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</si>
  <si>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</si>
  <si>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</si>
  <si>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</si>
  <si>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</si>
  <si>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</si>
  <si>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</si>
  <si>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</si>
  <si>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</si>
  <si>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</si>
  <si>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</si>
  <si>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</si>
  <si>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</si>
  <si>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</si>
  <si>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</si>
  <si>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</si>
  <si>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</si>
  <si>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</si>
  <si>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</si>
  <si>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</si>
  <si>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</si>
  <si>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</si>
  <si>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</si>
  <si>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</si>
  <si>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</si>
  <si>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</si>
  <si>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</si>
  <si>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</si>
  <si>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</si>
  <si>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</si>
  <si>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</si>
  <si>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</si>
  <si>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</si>
  <si>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</si>
  <si>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</si>
  <si>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</si>
  <si>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</si>
  <si>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</si>
  <si>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</si>
  <si>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</si>
  <si>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</si>
  <si>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</si>
  <si>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</si>
  <si>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</si>
  <si>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</si>
  <si>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</si>
  <si>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</si>
  <si>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</si>
  <si>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</si>
  <si>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</si>
  <si>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</si>
  <si>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</si>
  <si>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</si>
  <si>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</si>
  <si>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</si>
  <si>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</si>
  <si>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</si>
  <si>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</si>
  <si>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</si>
  <si>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</si>
  <si>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</si>
  <si>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</si>
  <si>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</si>
  <si>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</si>
  <si>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</si>
  <si>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</si>
  <si>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</si>
  <si>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</si>
  <si>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</si>
  <si>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</si>
  <si>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</si>
  <si>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</si>
  <si>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</si>
  <si>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</si>
  <si>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</si>
  <si>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</si>
  <si>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</si>
  <si>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</si>
  <si>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</si>
  <si>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</si>
  <si>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</si>
  <si>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</si>
  <si>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</si>
  <si>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</si>
  <si>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</si>
  <si>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</si>
  <si>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</si>
  <si>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</si>
  <si>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</si>
  <si>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</si>
  <si>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</si>
  <si>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</si>
  <si>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</si>
  <si>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</si>
  <si>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</si>
  <si>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</si>
  <si>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</si>
  <si>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</si>
  <si>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</si>
  <si>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</si>
  <si>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</si>
  <si>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</si>
  <si>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</si>
  <si>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</si>
  <si>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</si>
  <si>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</si>
  <si>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</si>
  <si>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</si>
  <si>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</si>
  <si>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</si>
  <si>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</si>
  <si>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</si>
  <si>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</si>
  <si>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</si>
  <si>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</si>
  <si>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</si>
  <si>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</si>
  <si>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</si>
  <si>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</si>
  <si>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</si>
  <si>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</si>
  <si>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</si>
  <si>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</si>
  <si>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</si>
  <si>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</si>
  <si>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</si>
  <si>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</si>
  <si>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</si>
  <si>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</si>
  <si>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</si>
  <si>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</si>
  <si>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</si>
  <si>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</si>
  <si>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</si>
  <si>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</si>
  <si>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</si>
  <si>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</si>
  <si>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</si>
  <si>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</si>
  <si>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</si>
  <si>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</si>
  <si>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</si>
  <si>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</si>
  <si>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</si>
  <si>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</si>
  <si>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</si>
  <si>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</si>
  <si>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</si>
  <si>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</si>
  <si>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</si>
  <si>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</si>
  <si>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</si>
  <si>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</si>
  <si>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</si>
  <si>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</si>
  <si>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</si>
  <si>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</si>
  <si>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</si>
  <si>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</si>
  <si>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</si>
  <si>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</si>
  <si>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</si>
  <si>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</si>
  <si>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</si>
  <si>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</si>
  <si>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</si>
  <si>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</si>
  <si>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</si>
  <si>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</si>
  <si>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</si>
  <si>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</si>
  <si>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</si>
  <si>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</si>
  <si>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</si>
  <si>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</si>
  <si>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</si>
  <si>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</si>
  <si>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</si>
  <si>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</si>
  <si>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</si>
  <si>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</si>
  <si>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</si>
  <si>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</si>
  <si>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</si>
  <si>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</si>
  <si>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</si>
  <si>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</si>
  <si>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</si>
  <si>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</si>
  <si>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</si>
  <si>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</si>
  <si>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</si>
  <si>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</si>
  <si>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</si>
  <si>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</si>
  <si>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</si>
  <si>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</si>
  <si>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</si>
  <si>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</si>
  <si>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</si>
  <si>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</si>
  <si>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</si>
  <si>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</si>
  <si>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</si>
  <si>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</si>
  <si>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</si>
  <si>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</si>
  <si>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</si>
  <si>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</si>
  <si>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</si>
  <si>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</si>
  <si>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</si>
  <si>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</si>
  <si>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</si>
  <si>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</si>
  <si>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</si>
  <si>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</si>
  <si>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</si>
  <si>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</si>
  <si>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</si>
  <si>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</si>
  <si>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</si>
  <si>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</si>
  <si>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</si>
  <si>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</si>
  <si>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</si>
  <si>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</si>
  <si>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</si>
  <si>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</si>
  <si>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</si>
  <si>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</si>
  <si>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</si>
  <si>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</si>
  <si>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</si>
  <si>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</si>
  <si>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</si>
  <si>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</si>
  <si>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</si>
  <si>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</si>
  <si>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</si>
  <si>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</si>
  <si>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</si>
  <si>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</si>
  <si>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</si>
  <si>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</si>
  <si>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</si>
  <si>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</si>
  <si>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</si>
  <si>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</si>
  <si>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</si>
  <si>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</si>
  <si>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</si>
  <si>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</si>
  <si>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</si>
  <si>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</si>
  <si>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</si>
  <si>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</si>
  <si>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</si>
  <si>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</si>
  <si>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</si>
  <si>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</si>
  <si>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</si>
  <si>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</si>
  <si>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</si>
  <si>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</si>
  <si>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</si>
  <si>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</si>
  <si>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</si>
  <si>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</si>
  <si>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</si>
  <si>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</si>
  <si>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</si>
  <si>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</si>
  <si>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</si>
  <si>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</si>
  <si>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</si>
  <si>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</si>
  <si>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</si>
  <si>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</si>
  <si>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</si>
  <si>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</si>
  <si>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</si>
  <si>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</si>
  <si>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</si>
  <si>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</si>
  <si>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</si>
  <si>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</si>
  <si>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</si>
  <si>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</si>
  <si>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</si>
  <si>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</si>
  <si>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</si>
  <si>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</si>
  <si>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</si>
  <si>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</si>
  <si>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</si>
  <si>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</si>
  <si>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</si>
  <si>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</si>
  <si>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</si>
  <si>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</si>
  <si>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</si>
  <si>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</si>
  <si>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</si>
  <si>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</si>
  <si>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</si>
  <si>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</si>
  <si>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</si>
  <si>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</si>
  <si>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</si>
  <si>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</si>
  <si>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</si>
  <si>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</si>
  <si>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</si>
  <si>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</si>
  <si>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</si>
  <si>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</si>
  <si>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</si>
  <si>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</si>
  <si>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</si>
  <si>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</si>
  <si>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</si>
  <si>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</si>
  <si>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</si>
  <si>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</si>
  <si>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</si>
  <si>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</si>
  <si>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</si>
  <si>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</si>
  <si>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</si>
  <si>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</si>
  <si>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</si>
  <si>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</si>
  <si>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</si>
  <si>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</si>
  <si>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</si>
  <si>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</si>
  <si>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</si>
  <si>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</si>
  <si>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</si>
  <si>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</si>
  <si>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</si>
  <si>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</si>
  <si>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</si>
  <si>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</si>
  <si>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</si>
  <si>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</si>
  <si>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</si>
  <si>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</si>
  <si>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</si>
  <si>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</si>
  <si>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</si>
  <si>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</si>
  <si>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</si>
  <si>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</si>
  <si>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</si>
  <si>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</si>
  <si>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</si>
  <si>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</si>
  <si>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</si>
  <si>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</si>
  <si>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</si>
  <si>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</si>
  <si>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</si>
  <si>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</si>
  <si>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</si>
  <si>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</si>
  <si>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</si>
  <si>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</si>
  <si>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</si>
  <si>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</si>
  <si>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</si>
  <si>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</si>
  <si>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</si>
  <si>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</si>
  <si>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</si>
  <si>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</si>
  <si>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</si>
  <si>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</si>
  <si>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</si>
  <si>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</si>
  <si>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</si>
  <si>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</si>
  <si>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</si>
  <si>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</si>
  <si>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</si>
  <si>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</si>
  <si>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</si>
  <si>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</si>
  <si>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</si>
  <si>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</si>
  <si>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</si>
  <si>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</si>
  <si>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</si>
  <si>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</si>
  <si>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</si>
  <si>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</si>
  <si>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</si>
  <si>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</si>
  <si>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</si>
  <si>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</si>
  <si>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</si>
  <si>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</si>
  <si>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</si>
  <si>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</si>
  <si>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</si>
  <si>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</si>
  <si>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</si>
  <si>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</si>
  <si>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</si>
  <si>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</si>
  <si>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</si>
  <si>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</si>
  <si>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</si>
  <si>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</si>
  <si>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</si>
  <si>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</si>
  <si>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</si>
  <si>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</si>
  <si>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</si>
  <si>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</si>
  <si>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</si>
  <si>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</si>
  <si>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</si>
  <si>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</si>
  <si>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</si>
  <si>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</si>
  <si>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</si>
  <si>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</si>
  <si>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</si>
  <si>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</si>
  <si>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</si>
  <si>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</si>
  <si>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</si>
  <si>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</si>
  <si>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</si>
  <si>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</si>
  <si>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</si>
  <si>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</si>
  <si>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</si>
  <si>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</si>
  <si>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</si>
  <si>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</si>
  <si>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</si>
  <si>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</si>
  <si>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</si>
  <si>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</si>
  <si>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</si>
  <si>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</si>
  <si>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</si>
  <si>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</si>
  <si>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</si>
  <si>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</si>
  <si>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</si>
  <si>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</si>
  <si>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</si>
  <si>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</si>
  <si>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</si>
  <si>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</si>
  <si>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</si>
  <si>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</si>
  <si>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</si>
  <si>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</si>
  <si>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</si>
  <si>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</si>
  <si>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</si>
  <si>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</si>
  <si>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</si>
  <si>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</si>
  <si>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</si>
  <si>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</si>
  <si>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</si>
  <si>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</si>
  <si>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</si>
  <si>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</si>
  <si>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</si>
  <si>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</si>
  <si>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</si>
  <si>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</si>
  <si>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</si>
  <si>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</si>
  <si>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</si>
  <si>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</si>
  <si>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</si>
  <si>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</si>
  <si>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</si>
  <si>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</si>
  <si>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</si>
  <si>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</si>
  <si>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</si>
  <si>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</si>
  <si>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</si>
  <si>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</si>
  <si>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</si>
  <si>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</si>
  <si>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</si>
  <si>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</si>
  <si>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</si>
  <si>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</si>
  <si>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</si>
  <si>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</si>
  <si>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</si>
  <si>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</si>
  <si>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</si>
  <si>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</si>
  <si>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</si>
  <si>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</si>
  <si>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</si>
  <si>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</si>
  <si>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</si>
  <si>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</si>
  <si>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</si>
  <si>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</si>
  <si>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</si>
  <si>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</si>
  <si>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</si>
  <si>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</si>
  <si>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</si>
  <si>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</si>
  <si>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</si>
  <si>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</si>
  <si>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</si>
  <si>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</si>
  <si>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</si>
  <si>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</si>
  <si>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</si>
  <si>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</si>
  <si>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</si>
  <si>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</si>
  <si>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</si>
  <si>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</si>
  <si>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</si>
  <si>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</si>
  <si>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</si>
  <si>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</si>
  <si>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</si>
  <si>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</si>
  <si>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</si>
  <si>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</si>
  <si>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</si>
  <si>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</si>
  <si>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</si>
  <si>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</si>
  <si>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</si>
  <si>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</si>
  <si>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</si>
  <si>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</si>
  <si>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</si>
  <si>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</si>
  <si>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</si>
  <si>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</si>
  <si>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</si>
  <si>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</si>
  <si>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</si>
  <si>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</si>
  <si>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</si>
  <si>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</si>
  <si>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</si>
  <si>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</si>
  <si>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</si>
  <si>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</si>
  <si>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</si>
  <si>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</si>
  <si>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</si>
  <si>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</si>
  <si>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</si>
  <si>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</si>
  <si>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</si>
  <si>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</si>
  <si>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</si>
  <si>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</si>
  <si>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</si>
  <si>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</si>
  <si>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</si>
  <si>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</si>
  <si>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</si>
  <si>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</si>
  <si>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</si>
  <si>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</si>
  <si>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</si>
  <si>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</si>
  <si>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</si>
  <si>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</si>
  <si>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</si>
  <si>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</si>
  <si>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</si>
  <si>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</si>
  <si>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</si>
  <si>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</si>
  <si>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</si>
  <si>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</si>
  <si>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</si>
  <si>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</si>
  <si>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</si>
  <si>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</si>
  <si>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</si>
  <si>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</si>
  <si>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</si>
  <si>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</si>
  <si>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</si>
  <si>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</si>
  <si>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</si>
  <si>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</si>
  <si>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</si>
  <si>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</si>
  <si>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</si>
  <si>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</si>
  <si>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</si>
  <si>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</si>
  <si>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</si>
  <si>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სილქ როუდ ბანკი</t>
  </si>
  <si>
    <t>დ.ბორგერი</t>
  </si>
  <si>
    <t>ა.ძნელაძე</t>
  </si>
  <si>
    <t>www.silkroadbank.ge</t>
  </si>
  <si>
    <t>4Q 2018</t>
  </si>
  <si>
    <t>3Q 2018</t>
  </si>
  <si>
    <t>2Q 2018</t>
  </si>
  <si>
    <t>1Q 2018</t>
  </si>
  <si>
    <t>4Q 2017</t>
  </si>
  <si>
    <t>დევიდ ფრანც ბორგერი</t>
  </si>
  <si>
    <t>ვასილ კენკიშვილი</t>
  </si>
  <si>
    <t>გიორგი მარრი</t>
  </si>
  <si>
    <t>მამუკა შურღაია</t>
  </si>
  <si>
    <t>მზია ქოქუაშვილი</t>
  </si>
  <si>
    <t>ალექსანდრე ძნელაძე</t>
  </si>
  <si>
    <t>ნათია მერაბიშვილი</t>
  </si>
  <si>
    <t>გიორგი ღიბრაძე</t>
  </si>
  <si>
    <t xml:space="preserve">სს "სილქ როუდ საფინანსო ჯგუფი" </t>
  </si>
  <si>
    <t xml:space="preserve">ურანუს ჰოლდინგს (მალტა) ლიმიტედ (C67480) </t>
  </si>
  <si>
    <t xml:space="preserve">გიორგი რამიშვილი </t>
  </si>
  <si>
    <t xml:space="preserve">ალექსი თოფურია </t>
  </si>
  <si>
    <t xml:space="preserve">დევიდ ფრანც ბორგერი, გერმანია </t>
  </si>
  <si>
    <t>ცხრილი 9 (Capital), N39</t>
  </si>
  <si>
    <t>მათ შორის სხვა აქტივების შესაძლო დანაკარგების საერთო რეზერვი</t>
  </si>
  <si>
    <t>ცხრილი 9 (Capital), N2</t>
  </si>
  <si>
    <t>ცხრილი 9 (Capital), N6</t>
  </si>
  <si>
    <t>ცხრილი 9 (Capital), N5</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</si>
</sst>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9">
    <font>
      <sz val="11"/>
      <color theme="1"/>
      <name val="Sylfaen"/>
      <family val="2"/>
      <scheme val="minor"/>
    </font>
    <font>
      <sz val="11"/>
      <color theme="1"/>
      <name val="Sylfaen"/>
      <family val="2"/>
      <scheme val="minor"/>
    </font>
    <font>
      <sz val="10"/>
      <name val="Arial"/>
      <family val="2"/>
    </font>
    <font>
      <b/>
      <sz val="11"/>
      <color theme="1"/>
      <name val="Sylfaen"/>
      <family val="2"/>
      <scheme val="minor"/>
    </font>
    <font>
      <sz val="10"/>
      <color theme="1"/>
      <name val="Sylfaen"/>
      <family val="2"/>
      <scheme val="minor"/>
    </font>
    <font>
      <i/>
      <sz val="11"/>
      <color theme="1"/>
      <name val="Sylfaen"/>
      <family val="2"/>
      <scheme val="minor"/>
    </font>
    <font>
      <b/>
      <sz val="10"/>
      <color theme="1"/>
      <name val="Sylfaen"/>
      <family val="2"/>
      <scheme val="minor"/>
    </font>
    <font>
      <sz val="10"/>
      <name val="Sylfaen"/>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Sylfaen"/>
      <family val="2"/>
      <scheme val="minor"/>
    </font>
    <font>
      <sz val="10"/>
      <name val="Geo_Arial"/>
      <family val="2"/>
    </font>
    <font>
      <i/>
      <sz val="10"/>
      <color theme="1"/>
      <name val="Sylfaen"/>
      <family val="2"/>
      <scheme val="minor"/>
    </font>
    <font>
      <b/>
      <sz val="10"/>
      <name val="Sylfaen"/>
      <family val="2"/>
      <scheme val="minor"/>
    </font>
    <font>
      <b/>
      <i/>
      <sz val="10"/>
      <name val="Sylfaen"/>
      <family val="2"/>
      <scheme val="minor"/>
    </font>
    <font>
      <sz val="10"/>
      <color rgb="FF333333"/>
      <name val="Sylfaen"/>
      <family val="1"/>
    </font>
    <font>
      <i/>
      <sz val="10"/>
      <name val="Sylfaen"/>
      <family val="1"/>
    </font>
    <font>
      <i/>
      <sz val="10"/>
      <color theme="1"/>
      <name val="Sylfaen"/>
      <family val="1"/>
    </font>
    <font>
      <sz val="10"/>
      <name val="Sylfaen"/>
      <family val="2"/>
      <charset val="204"/>
      <scheme val="minor"/>
    </font>
    <font>
      <b/>
      <sz val="10"/>
      <name val="Sylfaen"/>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Sylfaen"/>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Sylfaen"/>
      <family val="2"/>
      <scheme val="minor"/>
    </font>
    <font>
      <sz val="10"/>
      <color indexed="9"/>
      <name val="Calibri"/>
      <family val="2"/>
    </font>
    <font>
      <sz val="11"/>
      <color indexed="20"/>
      <name val="Calibri"/>
      <family val="2"/>
    </font>
    <font>
      <sz val="10"/>
      <color rgb="FF9C0006"/>
      <name val="Sylfaen"/>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Sylfaen"/>
      <family val="2"/>
      <scheme val="minor"/>
    </font>
    <font>
      <b/>
      <sz val="10"/>
      <color indexed="52"/>
      <name val="Calibri"/>
      <family val="2"/>
    </font>
    <font>
      <b/>
      <sz val="11"/>
      <color indexed="9"/>
      <name val="Calibri"/>
      <family val="2"/>
    </font>
    <font>
      <b/>
      <sz val="10"/>
      <color theme="0"/>
      <name val="Sylfaen"/>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Sylfaen"/>
      <family val="2"/>
      <scheme val="minor"/>
    </font>
    <font>
      <i/>
      <sz val="10"/>
      <color indexed="23"/>
      <name val="Calibri"/>
      <family val="2"/>
    </font>
    <font>
      <sz val="11"/>
      <color indexed="17"/>
      <name val="Calibri"/>
      <family val="2"/>
    </font>
    <font>
      <sz val="10"/>
      <color rgb="FF006100"/>
      <name val="Sylfaen"/>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Sylfaen"/>
      <family val="2"/>
      <scheme val="minor"/>
    </font>
    <font>
      <sz val="10"/>
      <color indexed="62"/>
      <name val="Calibri"/>
      <family val="2"/>
    </font>
    <font>
      <sz val="11"/>
      <color indexed="52"/>
      <name val="Calibri"/>
      <family val="2"/>
    </font>
    <font>
      <sz val="10"/>
      <color rgb="FFFA7D00"/>
      <name val="Sylfaen"/>
      <family val="2"/>
      <scheme val="minor"/>
    </font>
    <font>
      <sz val="10"/>
      <color indexed="52"/>
      <name val="Calibri"/>
      <family val="2"/>
    </font>
    <font>
      <sz val="11"/>
      <color indexed="60"/>
      <name val="Calibri"/>
      <family val="2"/>
    </font>
    <font>
      <sz val="10"/>
      <color rgb="FF9C6500"/>
      <name val="Sylfaen"/>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Sylfaen"/>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Sylfaen"/>
      <family val="2"/>
      <scheme val="minor"/>
    </font>
    <font>
      <sz val="8"/>
      <color theme="1"/>
      <name val="Sylfaen"/>
      <family val="1"/>
    </font>
    <font>
      <b/>
      <i/>
      <u/>
      <sz val="8"/>
      <name val="Sylfaen"/>
      <family val="1"/>
    </font>
    <font>
      <sz val="10"/>
      <color theme="1"/>
      <name val="Sylfaen"/>
      <family val="1"/>
      <scheme val="minor"/>
    </font>
    <font>
      <b/>
      <sz val="10"/>
      <name val="Sylfaen"/>
      <family val="1"/>
      <scheme val="minor"/>
    </font>
    <font>
      <sz val="10"/>
      <name val="Sylfaen"/>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9"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9"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0" fontId="71"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9"/>
    <xf numFmtId="169" fontId="28" fillId="0" borderId="49"/>
    <xf numFmtId="168"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9"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9"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9"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27" fillId="0" borderId="53"/>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1" applyNumberFormat="0" applyFill="0" applyAlignment="0" applyProtection="0"/>
    <xf numFmtId="168" fontId="96" fillId="0" borderId="121" applyNumberFormat="0" applyFill="0" applyAlignment="0" applyProtection="0"/>
    <xf numFmtId="169" fontId="96" fillId="0" borderId="121" applyNumberFormat="0" applyFill="0" applyAlignment="0" applyProtection="0"/>
    <xf numFmtId="168" fontId="96" fillId="0" borderId="121" applyNumberFormat="0" applyFill="0" applyAlignment="0" applyProtection="0"/>
    <xf numFmtId="168" fontId="96" fillId="0" borderId="121" applyNumberFormat="0" applyFill="0" applyAlignment="0" applyProtection="0"/>
    <xf numFmtId="169" fontId="96" fillId="0" borderId="121" applyNumberFormat="0" applyFill="0" applyAlignment="0" applyProtection="0"/>
    <xf numFmtId="168" fontId="96" fillId="0" borderId="121" applyNumberFormat="0" applyFill="0" applyAlignment="0" applyProtection="0"/>
    <xf numFmtId="168" fontId="96" fillId="0" borderId="121" applyNumberFormat="0" applyFill="0" applyAlignment="0" applyProtection="0"/>
    <xf numFmtId="169" fontId="96" fillId="0" borderId="121" applyNumberFormat="0" applyFill="0" applyAlignment="0" applyProtection="0"/>
    <xf numFmtId="168" fontId="96" fillId="0" borderId="121" applyNumberFormat="0" applyFill="0" applyAlignment="0" applyProtection="0"/>
    <xf numFmtId="168" fontId="96" fillId="0" borderId="121" applyNumberFormat="0" applyFill="0" applyAlignment="0" applyProtection="0"/>
    <xf numFmtId="169" fontId="96" fillId="0" borderId="121" applyNumberFormat="0" applyFill="0" applyAlignment="0" applyProtection="0"/>
    <xf numFmtId="168" fontId="96"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169" fontId="96"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168" fontId="96"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168" fontId="96"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188" fontId="2" fillId="70" borderId="115" applyFont="0">
      <alignment horizontal="right" vertical="center"/>
    </xf>
    <xf numFmtId="3" fontId="2" fillId="70" borderId="115" applyFont="0">
      <alignment horizontal="right" vertical="center"/>
    </xf>
    <xf numFmtId="0" fontId="85" fillId="64" borderId="120" applyNumberFormat="0" applyAlignment="0" applyProtection="0"/>
    <xf numFmtId="168" fontId="87" fillId="64" borderId="120" applyNumberFormat="0" applyAlignment="0" applyProtection="0"/>
    <xf numFmtId="169" fontId="87" fillId="64" borderId="120" applyNumberFormat="0" applyAlignment="0" applyProtection="0"/>
    <xf numFmtId="168" fontId="87" fillId="64" borderId="120" applyNumberFormat="0" applyAlignment="0" applyProtection="0"/>
    <xf numFmtId="168" fontId="87" fillId="64" borderId="120" applyNumberFormat="0" applyAlignment="0" applyProtection="0"/>
    <xf numFmtId="169" fontId="87" fillId="64" borderId="120" applyNumberFormat="0" applyAlignment="0" applyProtection="0"/>
    <xf numFmtId="168" fontId="87" fillId="64" borderId="120" applyNumberFormat="0" applyAlignment="0" applyProtection="0"/>
    <xf numFmtId="168" fontId="87" fillId="64" borderId="120" applyNumberFormat="0" applyAlignment="0" applyProtection="0"/>
    <xf numFmtId="169" fontId="87" fillId="64" borderId="120" applyNumberFormat="0" applyAlignment="0" applyProtection="0"/>
    <xf numFmtId="168" fontId="87" fillId="64" borderId="120" applyNumberFormat="0" applyAlignment="0" applyProtection="0"/>
    <xf numFmtId="168" fontId="87" fillId="64" borderId="120" applyNumberFormat="0" applyAlignment="0" applyProtection="0"/>
    <xf numFmtId="169" fontId="87" fillId="64" borderId="120" applyNumberFormat="0" applyAlignment="0" applyProtection="0"/>
    <xf numFmtId="168" fontId="87"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169" fontId="87"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168" fontId="87"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168" fontId="87"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3" fontId="2" fillId="75" borderId="115" applyFont="0">
      <alignment horizontal="right" vertical="center"/>
      <protection locked="0"/>
    </xf>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3" fontId="2" fillId="72" borderId="115" applyFont="0">
      <alignment horizontal="right" vertical="center"/>
      <protection locked="0"/>
    </xf>
    <xf numFmtId="0" fontId="68" fillId="43" borderId="118" applyNumberFormat="0" applyAlignment="0" applyProtection="0"/>
    <xf numFmtId="168" fontId="70" fillId="43" borderId="118" applyNumberFormat="0" applyAlignment="0" applyProtection="0"/>
    <xf numFmtId="169" fontId="70" fillId="43" borderId="118" applyNumberFormat="0" applyAlignment="0" applyProtection="0"/>
    <xf numFmtId="168" fontId="70" fillId="43" borderId="118" applyNumberFormat="0" applyAlignment="0" applyProtection="0"/>
    <xf numFmtId="168" fontId="70" fillId="43" borderId="118" applyNumberFormat="0" applyAlignment="0" applyProtection="0"/>
    <xf numFmtId="169" fontId="70" fillId="43" borderId="118" applyNumberFormat="0" applyAlignment="0" applyProtection="0"/>
    <xf numFmtId="168" fontId="70" fillId="43" borderId="118" applyNumberFormat="0" applyAlignment="0" applyProtection="0"/>
    <xf numFmtId="168" fontId="70" fillId="43" borderId="118" applyNumberFormat="0" applyAlignment="0" applyProtection="0"/>
    <xf numFmtId="169" fontId="70" fillId="43" borderId="118" applyNumberFormat="0" applyAlignment="0" applyProtection="0"/>
    <xf numFmtId="168" fontId="70" fillId="43" borderId="118" applyNumberFormat="0" applyAlignment="0" applyProtection="0"/>
    <xf numFmtId="168" fontId="70" fillId="43" borderId="118" applyNumberFormat="0" applyAlignment="0" applyProtection="0"/>
    <xf numFmtId="169" fontId="70" fillId="43" borderId="118" applyNumberFormat="0" applyAlignment="0" applyProtection="0"/>
    <xf numFmtId="168" fontId="70"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169" fontId="70"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168" fontId="70"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168" fontId="70"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2" fillId="71" borderId="116" applyNumberFormat="0" applyFont="0" applyBorder="0" applyProtection="0">
      <alignment horizontal="left" vertical="center"/>
    </xf>
    <xf numFmtId="9" fontId="2" fillId="71" borderId="115" applyFont="0" applyProtection="0">
      <alignment horizontal="right" vertical="center"/>
    </xf>
    <xf numFmtId="3" fontId="2" fillId="71" borderId="115" applyFont="0" applyProtection="0">
      <alignment horizontal="right" vertical="center"/>
    </xf>
    <xf numFmtId="0" fontId="64" fillId="70" borderId="116" applyFont="0" applyBorder="0">
      <alignment horizontal="center" wrapText="1"/>
    </xf>
    <xf numFmtId="168" fontId="56" fillId="0" borderId="113">
      <alignment horizontal="left" vertical="center"/>
    </xf>
    <xf numFmtId="0" fontId="56" fillId="0" borderId="113">
      <alignment horizontal="left" vertical="center"/>
    </xf>
    <xf numFmtId="0" fontId="56" fillId="0" borderId="113">
      <alignment horizontal="left" vertical="center"/>
    </xf>
    <xf numFmtId="0" fontId="2" fillId="69" borderId="115" applyNumberFormat="0" applyFont="0" applyBorder="0" applyProtection="0">
      <alignment horizontal="center" vertical="center"/>
    </xf>
    <xf numFmtId="0" fontId="38" fillId="0" borderId="115" applyNumberFormat="0" applyAlignment="0">
      <alignment horizontal="right"/>
      <protection locked="0"/>
    </xf>
    <xf numFmtId="0" fontId="38" fillId="0" borderId="115" applyNumberFormat="0" applyAlignment="0">
      <alignment horizontal="right"/>
      <protection locked="0"/>
    </xf>
    <xf numFmtId="0" fontId="38" fillId="0" borderId="115" applyNumberFormat="0" applyAlignment="0">
      <alignment horizontal="right"/>
      <protection locked="0"/>
    </xf>
    <xf numFmtId="0" fontId="38" fillId="0" borderId="115" applyNumberFormat="0" applyAlignment="0">
      <alignment horizontal="right"/>
      <protection locked="0"/>
    </xf>
    <xf numFmtId="0" fontId="38" fillId="0" borderId="115" applyNumberFormat="0" applyAlignment="0">
      <alignment horizontal="right"/>
      <protection locked="0"/>
    </xf>
    <xf numFmtId="0" fontId="38" fillId="0" borderId="115" applyNumberFormat="0" applyAlignment="0">
      <alignment horizontal="right"/>
      <protection locked="0"/>
    </xf>
    <xf numFmtId="0" fontId="38" fillId="0" borderId="115" applyNumberFormat="0" applyAlignment="0">
      <alignment horizontal="right"/>
      <protection locked="0"/>
    </xf>
    <xf numFmtId="0" fontId="38" fillId="0" borderId="115" applyNumberFormat="0" applyAlignment="0">
      <alignment horizontal="right"/>
      <protection locked="0"/>
    </xf>
    <xf numFmtId="0" fontId="38" fillId="0" borderId="115" applyNumberFormat="0" applyAlignment="0">
      <alignment horizontal="right"/>
      <protection locked="0"/>
    </xf>
    <xf numFmtId="0" fontId="38" fillId="0" borderId="115" applyNumberFormat="0" applyAlignment="0">
      <alignment horizontal="right"/>
      <protection locked="0"/>
    </xf>
    <xf numFmtId="0" fontId="40" fillId="64" borderId="118" applyNumberFormat="0" applyAlignment="0" applyProtection="0"/>
    <xf numFmtId="168" fontId="42" fillId="64" borderId="118" applyNumberFormat="0" applyAlignment="0" applyProtection="0"/>
    <xf numFmtId="169" fontId="42" fillId="64" borderId="118" applyNumberFormat="0" applyAlignment="0" applyProtection="0"/>
    <xf numFmtId="168" fontId="42" fillId="64" borderId="118" applyNumberFormat="0" applyAlignment="0" applyProtection="0"/>
    <xf numFmtId="168" fontId="42" fillId="64" borderId="118" applyNumberFormat="0" applyAlignment="0" applyProtection="0"/>
    <xf numFmtId="169" fontId="42" fillId="64" borderId="118" applyNumberFormat="0" applyAlignment="0" applyProtection="0"/>
    <xf numFmtId="168" fontId="42" fillId="64" borderId="118" applyNumberFormat="0" applyAlignment="0" applyProtection="0"/>
    <xf numFmtId="168" fontId="42" fillId="64" borderId="118" applyNumberFormat="0" applyAlignment="0" applyProtection="0"/>
    <xf numFmtId="169" fontId="42" fillId="64" borderId="118" applyNumberFormat="0" applyAlignment="0" applyProtection="0"/>
    <xf numFmtId="168" fontId="42" fillId="64" borderId="118" applyNumberFormat="0" applyAlignment="0" applyProtection="0"/>
    <xf numFmtId="168" fontId="42" fillId="64" borderId="118" applyNumberFormat="0" applyAlignment="0" applyProtection="0"/>
    <xf numFmtId="169" fontId="42" fillId="64" borderId="118" applyNumberFormat="0" applyAlignment="0" applyProtection="0"/>
    <xf numFmtId="168" fontId="42"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169" fontId="42"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168" fontId="42"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168" fontId="42"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1" fillId="0" borderId="0"/>
    <xf numFmtId="169" fontId="28" fillId="37" borderId="0"/>
    <xf numFmtId="0" fontId="2" fillId="0" borderId="0">
      <alignment vertical="center"/>
    </xf>
  </cellStyleXfs>
  <cellXfs count="66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1"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8"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67" fontId="25" fillId="0" borderId="65" xfId="0" applyNumberFormat="1" applyFont="1" applyBorder="1" applyAlignment="1">
      <alignment horizontal="center"/>
    </xf>
    <xf numFmtId="167" fontId="19" fillId="0" borderId="65" xfId="0" applyNumberFormat="1" applyFont="1" applyBorder="1" applyAlignment="1">
      <alignment horizontal="center"/>
    </xf>
    <xf numFmtId="167" fontId="25" fillId="0" borderId="67" xfId="0" applyNumberFormat="1" applyFont="1" applyBorder="1" applyAlignment="1">
      <alignment horizontal="center"/>
    </xf>
    <xf numFmtId="167" fontId="24" fillId="36" borderId="60" xfId="0" applyNumberFormat="1" applyFont="1" applyFill="1" applyBorder="1" applyAlignment="1">
      <alignment horizontal="center"/>
    </xf>
    <xf numFmtId="167" fontId="25" fillId="0" borderId="64" xfId="0" applyNumberFormat="1" applyFont="1" applyBorder="1" applyAlignment="1">
      <alignment horizontal="center"/>
    </xf>
    <xf numFmtId="0" fontId="25" fillId="0" borderId="25" xfId="0" applyFont="1" applyBorder="1" applyAlignment="1">
      <alignment horizontal="center"/>
    </xf>
    <xf numFmtId="0" fontId="24" fillId="36" borderId="61" xfId="0" applyFont="1" applyFill="1" applyBorder="1" applyAlignment="1">
      <alignment wrapText="1"/>
    </xf>
    <xf numFmtId="167" fontId="24"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20" xfId="0" applyFont="1" applyBorder="1"/>
    <xf numFmtId="0" fontId="4" fillId="0" borderId="25" xfId="0" applyFont="1" applyBorder="1"/>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69"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1"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5" xfId="0" applyNumberFormat="1" applyFont="1" applyFill="1" applyBorder="1" applyAlignment="1">
      <alignment horizontal="right" vertical="center"/>
    </xf>
    <xf numFmtId="0" fontId="108" fillId="0" borderId="92" xfId="0" applyNumberFormat="1" applyFont="1" applyFill="1" applyBorder="1" applyAlignment="1">
      <alignment vertical="center" wrapText="1"/>
    </xf>
    <xf numFmtId="0" fontId="108" fillId="0" borderId="92" xfId="0" applyFont="1" applyFill="1" applyBorder="1" applyAlignment="1">
      <alignment horizontal="left" vertical="center" wrapText="1"/>
    </xf>
    <xf numFmtId="0" fontId="108" fillId="0" borderId="92" xfId="12672" applyFont="1" applyFill="1" applyBorder="1" applyAlignment="1">
      <alignment horizontal="left" vertical="center" wrapText="1"/>
    </xf>
    <xf numFmtId="0" fontId="108" fillId="0" borderId="92" xfId="0" applyNumberFormat="1" applyFont="1" applyFill="1" applyBorder="1" applyAlignment="1">
      <alignment horizontal="left" vertical="center" wrapText="1"/>
    </xf>
    <xf numFmtId="0" fontId="108" fillId="0" borderId="92" xfId="0" applyNumberFormat="1" applyFont="1" applyFill="1" applyBorder="1" applyAlignment="1">
      <alignment horizontal="right" vertical="center" wrapText="1"/>
    </xf>
    <xf numFmtId="0" fontId="108" fillId="0" borderId="92" xfId="0" applyNumberFormat="1" applyFont="1" applyFill="1" applyBorder="1" applyAlignment="1">
      <alignment horizontal="right" vertical="center"/>
    </xf>
    <xf numFmtId="0" fontId="108" fillId="0" borderId="92" xfId="0" applyFont="1" applyFill="1" applyBorder="1" applyAlignment="1">
      <alignment vertical="center" wrapText="1"/>
    </xf>
    <xf numFmtId="0" fontId="108" fillId="0" borderId="95"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1" xfId="0" applyNumberFormat="1" applyFont="1" applyFill="1" applyBorder="1" applyAlignment="1">
      <alignment horizontal="right" vertical="center"/>
    </xf>
    <xf numFmtId="0" fontId="108" fillId="0" borderId="92"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99" xfId="0" applyFont="1" applyFill="1" applyBorder="1" applyAlignment="1">
      <alignment vertical="center" wrapText="1"/>
    </xf>
    <xf numFmtId="0" fontId="108" fillId="0" borderId="99" xfId="0" applyFont="1" applyFill="1" applyBorder="1" applyAlignment="1">
      <alignment horizontal="left" vertical="center" wrapText="1"/>
    </xf>
    <xf numFmtId="167" fontId="18" fillId="77" borderId="65" xfId="0" applyNumberFormat="1" applyFont="1" applyFill="1" applyBorder="1" applyAlignment="1">
      <alignment horizontal="center"/>
    </xf>
    <xf numFmtId="0" fontId="108" fillId="0" borderId="92" xfId="0" applyNumberFormat="1" applyFont="1" applyFill="1" applyBorder="1" applyAlignment="1">
      <alignment vertical="center"/>
    </xf>
    <xf numFmtId="0" fontId="108" fillId="0" borderId="92" xfId="0" applyNumberFormat="1" applyFont="1" applyFill="1" applyBorder="1" applyAlignment="1">
      <alignment horizontal="left" vertical="center" wrapText="1"/>
    </xf>
    <xf numFmtId="0" fontId="110" fillId="0" borderId="92"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2"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24" fillId="36" borderId="62"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08"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57" xfId="0" applyFont="1" applyFill="1" applyBorder="1" applyAlignment="1">
      <alignment vertical="center"/>
    </xf>
    <xf numFmtId="0" fontId="4" fillId="0" borderId="115" xfId="0" applyFont="1" applyFill="1" applyBorder="1" applyAlignment="1">
      <alignment vertical="center"/>
    </xf>
    <xf numFmtId="0" fontId="4" fillId="0" borderId="116" xfId="0" applyFont="1" applyFill="1" applyBorder="1" applyAlignment="1">
      <alignment vertical="center"/>
    </xf>
    <xf numFmtId="0" fontId="6" fillId="0" borderId="115" xfId="0" applyFont="1" applyFill="1" applyBorder="1" applyAlignment="1">
      <alignment vertical="center"/>
    </xf>
    <xf numFmtId="0" fontId="4" fillId="0" borderId="20" xfId="0" applyFont="1" applyFill="1" applyBorder="1" applyAlignment="1">
      <alignment vertical="center"/>
    </xf>
    <xf numFmtId="0" fontId="4" fillId="0" borderId="110" xfId="0" applyFont="1" applyFill="1" applyBorder="1" applyAlignment="1">
      <alignment vertical="center"/>
    </xf>
    <xf numFmtId="0" fontId="4" fillId="0" borderId="112" xfId="0" applyFont="1" applyFill="1" applyBorder="1" applyAlignment="1">
      <alignment vertical="center"/>
    </xf>
    <xf numFmtId="0" fontId="4" fillId="0" borderId="69" xfId="0" applyFont="1" applyFill="1" applyBorder="1" applyAlignment="1">
      <alignment vertical="center"/>
    </xf>
    <xf numFmtId="0" fontId="4" fillId="0" borderId="19" xfId="0" applyFont="1" applyFill="1" applyBorder="1" applyAlignment="1">
      <alignment horizontal="center" vertical="center"/>
    </xf>
    <xf numFmtId="0" fontId="4" fillId="0" borderId="123" xfId="0" applyFont="1" applyFill="1" applyBorder="1" applyAlignment="1">
      <alignment horizontal="center" vertical="center"/>
    </xf>
    <xf numFmtId="0" fontId="4" fillId="0" borderId="125" xfId="0" applyFont="1" applyFill="1" applyBorder="1" applyAlignment="1">
      <alignment horizontal="center" vertical="center"/>
    </xf>
    <xf numFmtId="169" fontId="28" fillId="37" borderId="34" xfId="20" applyBorder="1"/>
    <xf numFmtId="169" fontId="28" fillId="37" borderId="127" xfId="20" applyBorder="1"/>
    <xf numFmtId="169" fontId="28" fillId="37" borderId="117" xfId="20" applyBorder="1"/>
    <xf numFmtId="169" fontId="28" fillId="37" borderId="59" xfId="20" applyBorder="1"/>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13" xfId="0" applyFont="1" applyFill="1" applyBorder="1" applyAlignment="1">
      <alignment vertical="center"/>
    </xf>
    <xf numFmtId="0" fontId="14" fillId="3" borderId="128" xfId="0" applyFont="1" applyFill="1" applyBorder="1" applyAlignment="1">
      <alignment horizontal="left"/>
    </xf>
    <xf numFmtId="0" fontId="14" fillId="3" borderId="129" xfId="0" applyFont="1" applyFill="1" applyBorder="1" applyAlignment="1">
      <alignment horizontal="left"/>
    </xf>
    <xf numFmtId="0" fontId="4" fillId="0" borderId="0" xfId="0" applyFont="1"/>
    <xf numFmtId="0" fontId="4" fillId="0" borderId="0" xfId="0" applyFont="1" applyFill="1"/>
    <xf numFmtId="0" fontId="4" fillId="0" borderId="115" xfId="0" applyFont="1" applyFill="1" applyBorder="1" applyAlignment="1">
      <alignment horizontal="center" vertical="center" wrapText="1"/>
    </xf>
    <xf numFmtId="0" fontId="108" fillId="78" borderId="99" xfId="0" applyFont="1" applyFill="1" applyBorder="1" applyAlignment="1">
      <alignment horizontal="left" vertical="center"/>
    </xf>
    <xf numFmtId="0" fontId="108" fillId="78" borderId="92" xfId="0" applyFont="1" applyFill="1" applyBorder="1" applyAlignment="1">
      <alignment vertical="center" wrapText="1"/>
    </xf>
    <xf numFmtId="0" fontId="108" fillId="78" borderId="92" xfId="0" applyFont="1" applyFill="1" applyBorder="1" applyAlignment="1">
      <alignment horizontal="left" vertical="center" wrapText="1"/>
    </xf>
    <xf numFmtId="0" fontId="108" fillId="0" borderId="99" xfId="0" applyFont="1" applyFill="1" applyBorder="1" applyAlignment="1">
      <alignment horizontal="right" vertical="center"/>
    </xf>
    <xf numFmtId="0" fontId="4" fillId="0" borderId="133" xfId="0" applyFont="1" applyFill="1" applyBorder="1" applyAlignment="1">
      <alignment horizontal="center" vertical="center" wrapText="1"/>
    </xf>
    <xf numFmtId="0" fontId="6" fillId="3" borderId="134" xfId="0" applyFont="1" applyFill="1" applyBorder="1" applyAlignment="1">
      <alignment vertical="center"/>
    </xf>
    <xf numFmtId="0" fontId="4" fillId="3" borderId="24" xfId="0" applyFont="1" applyFill="1" applyBorder="1" applyAlignment="1">
      <alignment vertical="center"/>
    </xf>
    <xf numFmtId="0" fontId="4" fillId="0" borderId="135" xfId="0" applyFont="1" applyFill="1" applyBorder="1" applyAlignment="1">
      <alignment horizontal="center" vertical="center"/>
    </xf>
    <xf numFmtId="0" fontId="4" fillId="0" borderId="133" xfId="0" applyFont="1" applyFill="1" applyBorder="1" applyAlignment="1">
      <alignment vertical="center"/>
    </xf>
    <xf numFmtId="0" fontId="6" fillId="0" borderId="26" xfId="0" applyFont="1" applyFill="1" applyBorder="1" applyAlignment="1">
      <alignment vertical="center"/>
    </xf>
    <xf numFmtId="0" fontId="4" fillId="0" borderId="28"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5" xfId="0" applyBorder="1"/>
    <xf numFmtId="0" fontId="0" fillId="0" borderId="135" xfId="0" applyBorder="1" applyAlignment="1">
      <alignment horizontal="center"/>
    </xf>
    <xf numFmtId="0" fontId="4" fillId="0" borderId="114" xfId="0" applyFont="1" applyBorder="1" applyAlignment="1">
      <alignment vertical="center" wrapText="1"/>
    </xf>
    <xf numFmtId="167" fontId="4" fillId="0" borderId="115" xfId="0" applyNumberFormat="1" applyFont="1" applyBorder="1" applyAlignment="1">
      <alignment horizontal="center" vertical="center"/>
    </xf>
    <xf numFmtId="167" fontId="4" fillId="0" borderId="133" xfId="0" applyNumberFormat="1" applyFont="1" applyBorder="1" applyAlignment="1">
      <alignment horizontal="center" vertical="center"/>
    </xf>
    <xf numFmtId="167" fontId="14" fillId="0" borderId="115" xfId="0" applyNumberFormat="1" applyFont="1" applyBorder="1" applyAlignment="1">
      <alignment horizontal="center" vertical="center"/>
    </xf>
    <xf numFmtId="0" fontId="14" fillId="0" borderId="114" xfId="0" applyFont="1" applyBorder="1" applyAlignment="1">
      <alignment vertical="center" wrapText="1"/>
    </xf>
    <xf numFmtId="0" fontId="0" fillId="0" borderId="25" xfId="0" applyBorder="1"/>
    <xf numFmtId="0" fontId="6" fillId="36" borderId="136"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5" xfId="0" applyFont="1" applyFill="1" applyBorder="1" applyAlignment="1">
      <alignment horizontal="left" vertical="center" wrapText="1"/>
    </xf>
    <xf numFmtId="0" fontId="6" fillId="36" borderId="115" xfId="0" applyFont="1" applyFill="1" applyBorder="1" applyAlignment="1">
      <alignment horizontal="left" vertical="center" wrapText="1"/>
    </xf>
    <xf numFmtId="0" fontId="6" fillId="36" borderId="133" xfId="0" applyFont="1" applyFill="1" applyBorder="1" applyAlignment="1">
      <alignment horizontal="left" vertical="center" wrapText="1"/>
    </xf>
    <xf numFmtId="0" fontId="4" fillId="0" borderId="135" xfId="0" applyFont="1" applyFill="1" applyBorder="1" applyAlignment="1">
      <alignment horizontal="right" vertical="center" wrapText="1"/>
    </xf>
    <xf numFmtId="0" fontId="4" fillId="0" borderId="115" xfId="0" applyFont="1" applyFill="1" applyBorder="1" applyAlignment="1">
      <alignment horizontal="left" vertical="center" wrapText="1"/>
    </xf>
    <xf numFmtId="0" fontId="112" fillId="0" borderId="135" xfId="0" applyFont="1" applyFill="1" applyBorder="1" applyAlignment="1">
      <alignment horizontal="right" vertical="center" wrapText="1"/>
    </xf>
    <xf numFmtId="0" fontId="112" fillId="0" borderId="115" xfId="0" applyFont="1" applyFill="1" applyBorder="1" applyAlignment="1">
      <alignment horizontal="left" vertical="center" wrapText="1"/>
    </xf>
    <xf numFmtId="0" fontId="6" fillId="0" borderId="13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5" xfId="0" applyFont="1" applyBorder="1" applyAlignment="1">
      <alignment horizontal="center" vertical="center" wrapText="1"/>
    </xf>
    <xf numFmtId="0" fontId="22" fillId="0" borderId="115" xfId="0" applyFont="1" applyBorder="1" applyAlignment="1">
      <alignment vertical="center" wrapText="1"/>
    </xf>
    <xf numFmtId="3" fontId="23" fillId="36" borderId="115" xfId="0" applyNumberFormat="1" applyFont="1" applyFill="1" applyBorder="1" applyAlignment="1">
      <alignment vertical="center" wrapText="1"/>
    </xf>
    <xf numFmtId="3" fontId="23" fillId="36" borderId="133" xfId="0" applyNumberFormat="1" applyFont="1" applyFill="1" applyBorder="1" applyAlignment="1">
      <alignment vertical="center" wrapText="1"/>
    </xf>
    <xf numFmtId="14" fontId="7" fillId="3" borderId="115" xfId="8" quotePrefix="1" applyNumberFormat="1" applyFont="1" applyFill="1" applyBorder="1" applyAlignment="1" applyProtection="1">
      <alignment horizontal="left" vertical="center" wrapText="1" indent="2"/>
      <protection locked="0"/>
    </xf>
    <xf numFmtId="3" fontId="23" fillId="0" borderId="115" xfId="0" applyNumberFormat="1" applyFont="1" applyBorder="1" applyAlignment="1">
      <alignment vertical="center" wrapText="1"/>
    </xf>
    <xf numFmtId="3" fontId="23" fillId="0" borderId="133" xfId="0" applyNumberFormat="1" applyFont="1" applyBorder="1" applyAlignment="1">
      <alignment vertical="center" wrapText="1"/>
    </xf>
    <xf numFmtId="14" fontId="7" fillId="3" borderId="115" xfId="8" quotePrefix="1" applyNumberFormat="1" applyFont="1" applyFill="1" applyBorder="1" applyAlignment="1" applyProtection="1">
      <alignment horizontal="left" vertical="center" wrapText="1" indent="3"/>
      <protection locked="0"/>
    </xf>
    <xf numFmtId="3" fontId="23" fillId="0" borderId="115" xfId="0" applyNumberFormat="1" applyFont="1" applyFill="1" applyBorder="1" applyAlignment="1">
      <alignment vertical="center" wrapText="1"/>
    </xf>
    <xf numFmtId="0" fontId="22" fillId="0" borderId="115" xfId="0" applyFont="1" applyFill="1" applyBorder="1" applyAlignment="1">
      <alignment horizontal="left" vertical="center" wrapText="1" indent="2"/>
    </xf>
    <xf numFmtId="0" fontId="11" fillId="0" borderId="115" xfId="17" applyFill="1" applyBorder="1" applyAlignment="1" applyProtection="1"/>
    <xf numFmtId="49" fontId="112" fillId="0" borderId="135" xfId="0" applyNumberFormat="1" applyFont="1" applyFill="1" applyBorder="1" applyAlignment="1">
      <alignment horizontal="right" vertical="center" wrapText="1"/>
    </xf>
    <xf numFmtId="0" fontId="7" fillId="3" borderId="115" xfId="20960" applyFont="1" applyFill="1" applyBorder="1" applyAlignment="1" applyProtection="1"/>
    <xf numFmtId="0" fontId="105" fillId="0" borderId="115" xfId="20960" applyFont="1" applyFill="1" applyBorder="1" applyAlignment="1" applyProtection="1">
      <alignment horizontal="center" vertical="center"/>
    </xf>
    <xf numFmtId="0" fontId="4" fillId="0" borderId="115" xfId="0" applyFont="1" applyBorder="1"/>
    <xf numFmtId="0" fontId="11" fillId="0" borderId="115" xfId="17" applyFill="1" applyBorder="1" applyAlignment="1" applyProtection="1">
      <alignment horizontal="left" vertical="center" wrapText="1"/>
    </xf>
    <xf numFmtId="49" fontId="112" fillId="0" borderId="115" xfId="0" applyNumberFormat="1" applyFont="1" applyFill="1" applyBorder="1" applyAlignment="1">
      <alignment horizontal="right" vertical="center" wrapText="1"/>
    </xf>
    <xf numFmtId="0" fontId="11" fillId="0" borderId="115" xfId="17" applyFill="1" applyBorder="1" applyAlignment="1" applyProtection="1">
      <alignment horizontal="left" vertical="center"/>
    </xf>
    <xf numFmtId="0" fontId="11" fillId="0" borderId="115" xfId="17" applyBorder="1" applyAlignment="1" applyProtection="1"/>
    <xf numFmtId="0" fontId="4" fillId="0" borderId="115" xfId="0" applyFont="1" applyFill="1" applyBorder="1"/>
    <xf numFmtId="0" fontId="22" fillId="0" borderId="135" xfId="0" applyFont="1" applyFill="1" applyBorder="1" applyAlignment="1">
      <alignment horizontal="center" vertical="center" wrapText="1"/>
    </xf>
    <xf numFmtId="0" fontId="22" fillId="0" borderId="115" xfId="0" applyFont="1" applyFill="1" applyBorder="1" applyAlignment="1">
      <alignment vertical="center" wrapText="1"/>
    </xf>
    <xf numFmtId="3" fontId="23" fillId="0" borderId="133" xfId="0" applyNumberFormat="1" applyFont="1" applyFill="1" applyBorder="1" applyAlignment="1">
      <alignment vertical="center" wrapText="1"/>
    </xf>
    <xf numFmtId="0" fontId="115" fillId="79" borderId="116" xfId="21412" applyFont="1" applyFill="1" applyBorder="1" applyAlignment="1" applyProtection="1">
      <alignment vertical="center" wrapText="1"/>
      <protection locked="0"/>
    </xf>
    <xf numFmtId="0" fontId="116" fillId="70" borderId="110" xfId="21412" applyFont="1" applyFill="1" applyBorder="1" applyAlignment="1" applyProtection="1">
      <alignment horizontal="center" vertical="center"/>
      <protection locked="0"/>
    </xf>
    <xf numFmtId="0" fontId="115" fillId="80" borderId="115" xfId="21412" applyFont="1" applyFill="1" applyBorder="1" applyAlignment="1" applyProtection="1">
      <alignment horizontal="center" vertical="center"/>
      <protection locked="0"/>
    </xf>
    <xf numFmtId="0" fontId="115" fillId="79" borderId="116" xfId="21412" applyFont="1" applyFill="1" applyBorder="1" applyAlignment="1" applyProtection="1">
      <alignment vertical="center"/>
      <protection locked="0"/>
    </xf>
    <xf numFmtId="0" fontId="117" fillId="70" borderId="110" xfId="21412" applyFont="1" applyFill="1" applyBorder="1" applyAlignment="1" applyProtection="1">
      <alignment horizontal="center" vertical="center"/>
      <protection locked="0"/>
    </xf>
    <xf numFmtId="0" fontId="117" fillId="3" borderId="110" xfId="21412" applyFont="1" applyFill="1" applyBorder="1" applyAlignment="1" applyProtection="1">
      <alignment horizontal="center" vertical="center"/>
      <protection locked="0"/>
    </xf>
    <xf numFmtId="0" fontId="117" fillId="0" borderId="110" xfId="21412" applyFont="1" applyFill="1" applyBorder="1" applyAlignment="1" applyProtection="1">
      <alignment horizontal="center" vertical="center"/>
      <protection locked="0"/>
    </xf>
    <xf numFmtId="0" fontId="118" fillId="80" borderId="115" xfId="21412" applyFont="1" applyFill="1" applyBorder="1" applyAlignment="1" applyProtection="1">
      <alignment horizontal="center" vertical="center"/>
      <protection locked="0"/>
    </xf>
    <xf numFmtId="0" fontId="115" fillId="79" borderId="116" xfId="21412" applyFont="1" applyFill="1" applyBorder="1" applyAlignment="1" applyProtection="1">
      <alignment horizontal="center" vertical="center"/>
      <protection locked="0"/>
    </xf>
    <xf numFmtId="0" fontId="64" fillId="79" borderId="116" xfId="21412" applyFont="1" applyFill="1" applyBorder="1" applyAlignment="1" applyProtection="1">
      <alignment vertical="center"/>
      <protection locked="0"/>
    </xf>
    <xf numFmtId="0" fontId="117" fillId="70" borderId="115" xfId="21412" applyFont="1" applyFill="1" applyBorder="1" applyAlignment="1" applyProtection="1">
      <alignment horizontal="center" vertical="center"/>
      <protection locked="0"/>
    </xf>
    <xf numFmtId="0" fontId="38" fillId="70" borderId="115" xfId="21412" applyFont="1" applyFill="1" applyBorder="1" applyAlignment="1" applyProtection="1">
      <alignment horizontal="center" vertical="center"/>
      <protection locked="0"/>
    </xf>
    <xf numFmtId="0" fontId="64" fillId="79" borderId="114" xfId="21412" applyFont="1" applyFill="1" applyBorder="1" applyAlignment="1" applyProtection="1">
      <alignment vertical="center"/>
      <protection locked="0"/>
    </xf>
    <xf numFmtId="0" fontId="116" fillId="0" borderId="114" xfId="21412" applyFont="1" applyFill="1" applyBorder="1" applyAlignment="1" applyProtection="1">
      <alignment horizontal="left" vertical="center" wrapText="1"/>
      <protection locked="0"/>
    </xf>
    <xf numFmtId="164" fontId="116" fillId="0" borderId="115" xfId="948" applyNumberFormat="1" applyFont="1" applyFill="1" applyBorder="1" applyAlignment="1" applyProtection="1">
      <alignment horizontal="right" vertical="center"/>
      <protection locked="0"/>
    </xf>
    <xf numFmtId="0" fontId="115" fillId="80" borderId="114" xfId="21412" applyFont="1" applyFill="1" applyBorder="1" applyAlignment="1" applyProtection="1">
      <alignment vertical="top" wrapText="1"/>
      <protection locked="0"/>
    </xf>
    <xf numFmtId="164" fontId="116" fillId="80" borderId="115" xfId="948" applyNumberFormat="1" applyFont="1" applyFill="1" applyBorder="1" applyAlignment="1" applyProtection="1">
      <alignment horizontal="right" vertical="center"/>
    </xf>
    <xf numFmtId="164" fontId="64" fillId="79" borderId="114" xfId="948" applyNumberFormat="1" applyFont="1" applyFill="1" applyBorder="1" applyAlignment="1" applyProtection="1">
      <alignment horizontal="right" vertical="center"/>
      <protection locked="0"/>
    </xf>
    <xf numFmtId="0" fontId="116" fillId="70" borderId="114" xfId="21412" applyFont="1" applyFill="1" applyBorder="1" applyAlignment="1" applyProtection="1">
      <alignment vertical="center" wrapText="1"/>
      <protection locked="0"/>
    </xf>
    <xf numFmtId="0" fontId="116" fillId="70" borderId="114" xfId="21412" applyFont="1" applyFill="1" applyBorder="1" applyAlignment="1" applyProtection="1">
      <alignment horizontal="left" vertical="center" wrapText="1"/>
      <protection locked="0"/>
    </xf>
    <xf numFmtId="0" fontId="116" fillId="0" borderId="114" xfId="21412" applyFont="1" applyFill="1" applyBorder="1" applyAlignment="1" applyProtection="1">
      <alignment vertical="center" wrapText="1"/>
      <protection locked="0"/>
    </xf>
    <xf numFmtId="0" fontId="116" fillId="3" borderId="114" xfId="21412" applyFont="1" applyFill="1" applyBorder="1" applyAlignment="1" applyProtection="1">
      <alignment horizontal="left" vertical="center" wrapText="1"/>
      <protection locked="0"/>
    </xf>
    <xf numFmtId="0" fontId="115" fillId="80" borderId="114" xfId="21412" applyFont="1" applyFill="1" applyBorder="1" applyAlignment="1" applyProtection="1">
      <alignment vertical="center" wrapText="1"/>
      <protection locked="0"/>
    </xf>
    <xf numFmtId="164" fontId="115" fillId="79" borderId="114" xfId="948" applyNumberFormat="1" applyFont="1" applyFill="1" applyBorder="1" applyAlignment="1" applyProtection="1">
      <alignment horizontal="right" vertical="center"/>
      <protection locked="0"/>
    </xf>
    <xf numFmtId="164" fontId="116" fillId="3" borderId="115" xfId="948" applyNumberFormat="1" applyFont="1" applyFill="1" applyBorder="1" applyAlignment="1" applyProtection="1">
      <alignment horizontal="right" vertical="center"/>
      <protection locked="0"/>
    </xf>
    <xf numFmtId="1" fontId="6" fillId="36" borderId="133" xfId="0" applyNumberFormat="1" applyFont="1" applyFill="1" applyBorder="1" applyAlignment="1">
      <alignment horizontal="right" vertical="center" wrapText="1"/>
    </xf>
    <xf numFmtId="1" fontId="6" fillId="36" borderId="133" xfId="0" applyNumberFormat="1" applyFont="1" applyFill="1" applyBorder="1" applyAlignment="1">
      <alignment horizontal="center" vertical="center" wrapText="1"/>
    </xf>
    <xf numFmtId="10" fontId="7" fillId="0" borderId="115" xfId="20961" applyNumberFormat="1" applyFont="1" applyFill="1" applyBorder="1" applyAlignment="1">
      <alignment horizontal="left" vertical="center" wrapText="1"/>
    </xf>
    <xf numFmtId="10" fontId="4" fillId="0" borderId="115" xfId="20961" applyNumberFormat="1" applyFont="1" applyFill="1" applyBorder="1" applyAlignment="1">
      <alignment horizontal="left" vertical="center" wrapText="1"/>
    </xf>
    <xf numFmtId="10" fontId="6" fillId="36" borderId="115" xfId="0" applyNumberFormat="1" applyFont="1" applyFill="1" applyBorder="1" applyAlignment="1">
      <alignment horizontal="left" vertical="center" wrapText="1"/>
    </xf>
    <xf numFmtId="10" fontId="112" fillId="0" borderId="115" xfId="20961" applyNumberFormat="1" applyFont="1" applyFill="1" applyBorder="1" applyAlignment="1">
      <alignment horizontal="left" vertical="center" wrapText="1"/>
    </xf>
    <xf numFmtId="10" fontId="6" fillId="36" borderId="115" xfId="20961" applyNumberFormat="1" applyFont="1" applyFill="1" applyBorder="1" applyAlignment="1">
      <alignment horizontal="left" vertical="center" wrapText="1"/>
    </xf>
    <xf numFmtId="10" fontId="6" fillId="36" borderId="115"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43" fontId="7" fillId="0" borderId="0" xfId="7" applyFont="1"/>
    <xf numFmtId="0" fontId="4" fillId="0" borderId="66" xfId="0" applyFont="1" applyFill="1" applyBorder="1" applyAlignment="1">
      <alignment horizontal="center" vertical="center" wrapText="1"/>
    </xf>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28" fillId="37" borderId="0" xfId="20961" applyNumberFormat="1" applyFont="1" applyFill="1" applyBorder="1"/>
    <xf numFmtId="10" fontId="28" fillId="37" borderId="108" xfId="20961" applyNumberFormat="1" applyFont="1" applyFill="1" applyBorder="1"/>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93" fontId="20" fillId="0" borderId="3" xfId="0" applyNumberFormat="1" applyFont="1" applyFill="1" applyBorder="1" applyAlignment="1" applyProtection="1">
      <alignment horizontal="right" indent="1"/>
      <protection locked="0"/>
    </xf>
    <xf numFmtId="14" fontId="7" fillId="0" borderId="0" xfId="0" applyNumberFormat="1" applyFont="1" applyAlignment="1">
      <alignment horizontal="left"/>
    </xf>
    <xf numFmtId="0" fontId="4" fillId="0" borderId="0" xfId="0" applyFont="1" applyAlignment="1">
      <alignment horizontal="left"/>
    </xf>
    <xf numFmtId="14" fontId="4" fillId="0" borderId="0" xfId="0" applyNumberFormat="1" applyFont="1" applyAlignment="1">
      <alignment horizontal="left"/>
    </xf>
    <xf numFmtId="0" fontId="7" fillId="0" borderId="0" xfId="0" applyFont="1" applyAlignment="1">
      <alignment horizontal="left"/>
    </xf>
    <xf numFmtId="14" fontId="0" fillId="0" borderId="0" xfId="0" applyNumberFormat="1" applyAlignment="1">
      <alignment horizontal="left"/>
    </xf>
    <xf numFmtId="14" fontId="9" fillId="0" borderId="0" xfId="11" applyNumberFormat="1" applyFont="1" applyFill="1" applyBorder="1" applyAlignment="1" applyProtection="1">
      <alignment horizontal="left"/>
    </xf>
    <xf numFmtId="14" fontId="4" fillId="0" borderId="0" xfId="0" applyNumberFormat="1" applyFont="1" applyFill="1" applyAlignment="1">
      <alignment horizontal="left"/>
    </xf>
    <xf numFmtId="14" fontId="25" fillId="0" borderId="0" xfId="0" applyNumberFormat="1" applyFont="1" applyAlignment="1">
      <alignment horizontal="left"/>
    </xf>
    <xf numFmtId="0" fontId="9" fillId="0" borderId="123" xfId="0" applyFont="1" applyBorder="1" applyAlignment="1">
      <alignment vertical="center"/>
    </xf>
    <xf numFmtId="0" fontId="9" fillId="0" borderId="135" xfId="0" applyFont="1" applyBorder="1" applyAlignment="1">
      <alignment vertical="center"/>
    </xf>
    <xf numFmtId="0" fontId="13" fillId="0" borderId="116" xfId="0" applyFont="1" applyBorder="1" applyAlignment="1">
      <alignment wrapText="1"/>
    </xf>
    <xf numFmtId="10" fontId="4" fillId="0" borderId="24" xfId="20961" applyNumberFormat="1" applyFont="1" applyBorder="1" applyAlignment="1"/>
    <xf numFmtId="0" fontId="13" fillId="0" borderId="111" xfId="0" applyFont="1" applyBorder="1" applyAlignment="1">
      <alignment horizontal="left" wrapText="1" indent="2"/>
    </xf>
    <xf numFmtId="10" fontId="4" fillId="0" borderId="24" xfId="0" applyNumberFormat="1" applyFont="1" applyBorder="1" applyAlignment="1"/>
    <xf numFmtId="10" fontId="4" fillId="0" borderId="138" xfId="0" applyNumberFormat="1" applyFont="1" applyBorder="1" applyAlignment="1"/>
    <xf numFmtId="193" fontId="0" fillId="0" borderId="133" xfId="0" applyNumberFormat="1" applyBorder="1" applyAlignment="1"/>
    <xf numFmtId="193" fontId="0" fillId="0" borderId="133" xfId="0" applyNumberFormat="1" applyBorder="1" applyAlignment="1">
      <alignment wrapText="1"/>
    </xf>
    <xf numFmtId="193" fontId="0" fillId="0" borderId="133" xfId="0" applyNumberFormat="1" applyFill="1" applyBorder="1" applyAlignment="1">
      <alignment wrapText="1"/>
    </xf>
    <xf numFmtId="164" fontId="4" fillId="0" borderId="133"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112" fillId="0" borderId="133" xfId="7" applyNumberFormat="1" applyFont="1" applyFill="1" applyBorder="1" applyAlignment="1">
      <alignment horizontal="right" vertical="center" wrapText="1"/>
    </xf>
    <xf numFmtId="0" fontId="25" fillId="0" borderId="135" xfId="0" applyFont="1" applyBorder="1" applyAlignment="1">
      <alignment horizontal="center"/>
    </xf>
    <xf numFmtId="0" fontId="25" fillId="0" borderId="139" xfId="0" applyFont="1" applyBorder="1" applyAlignment="1">
      <alignment wrapText="1"/>
    </xf>
    <xf numFmtId="193" fontId="25" fillId="0" borderId="140" xfId="0" applyNumberFormat="1" applyFont="1" applyBorder="1" applyAlignment="1">
      <alignment vertical="center"/>
    </xf>
    <xf numFmtId="167" fontId="25" fillId="0" borderId="141" xfId="0" applyNumberFormat="1" applyFont="1" applyBorder="1" applyAlignment="1">
      <alignment horizontal="center"/>
    </xf>
    <xf numFmtId="0" fontId="19" fillId="0" borderId="142" xfId="0" applyFont="1" applyBorder="1" applyAlignment="1">
      <alignment horizontal="left" wrapText="1" indent="5"/>
    </xf>
    <xf numFmtId="0" fontId="25" fillId="0" borderId="13" xfId="0" applyFont="1" applyFill="1" applyBorder="1" applyAlignment="1">
      <alignment wrapText="1"/>
    </xf>
    <xf numFmtId="0" fontId="7" fillId="3" borderId="23" xfId="13" applyFont="1" applyFill="1" applyBorder="1" applyAlignment="1" applyProtection="1">
      <alignment horizontal="left" vertical="center" wrapText="1"/>
      <protection locked="0"/>
    </xf>
    <xf numFmtId="193" fontId="4" fillId="0" borderId="115" xfId="0" applyNumberFormat="1" applyFont="1" applyBorder="1"/>
    <xf numFmtId="193" fontId="4" fillId="0" borderId="115" xfId="0" applyNumberFormat="1" applyFont="1" applyFill="1" applyBorder="1"/>
    <xf numFmtId="193" fontId="4" fillId="0" borderId="116" xfId="0" applyNumberFormat="1" applyFont="1" applyBorder="1"/>
    <xf numFmtId="43" fontId="28" fillId="37" borderId="0" xfId="7" applyFont="1" applyFill="1" applyBorder="1"/>
    <xf numFmtId="43" fontId="4" fillId="0" borderId="57" xfId="7" applyFont="1" applyFill="1" applyBorder="1" applyAlignment="1">
      <alignment vertical="center"/>
    </xf>
    <xf numFmtId="43" fontId="4" fillId="3" borderId="113" xfId="7" applyFont="1" applyFill="1" applyBorder="1" applyAlignment="1">
      <alignment vertical="center"/>
    </xf>
    <xf numFmtId="43" fontId="4" fillId="0" borderId="115" xfId="7" applyFont="1" applyFill="1" applyBorder="1" applyAlignment="1">
      <alignment vertical="center"/>
    </xf>
    <xf numFmtId="43" fontId="4" fillId="0" borderId="116" xfId="7" applyFont="1" applyFill="1" applyBorder="1" applyAlignment="1">
      <alignment vertical="center"/>
    </xf>
    <xf numFmtId="43" fontId="4" fillId="0" borderId="26" xfId="7" applyFont="1" applyFill="1" applyBorder="1" applyAlignment="1">
      <alignment vertical="center"/>
    </xf>
    <xf numFmtId="164" fontId="4" fillId="0" borderId="30" xfId="7" applyNumberFormat="1" applyFont="1" applyFill="1" applyBorder="1" applyAlignment="1">
      <alignment vertical="center"/>
    </xf>
    <xf numFmtId="164" fontId="4" fillId="0" borderId="111" xfId="7" applyNumberFormat="1" applyFont="1" applyFill="1" applyBorder="1" applyAlignment="1">
      <alignment vertical="center"/>
    </xf>
    <xf numFmtId="2" fontId="4" fillId="0" borderId="30" xfId="0" applyNumberFormat="1" applyFont="1" applyFill="1" applyBorder="1" applyAlignment="1">
      <alignment vertical="center"/>
    </xf>
    <xf numFmtId="2" fontId="4" fillId="0" borderId="21" xfId="0" applyNumberFormat="1" applyFont="1" applyFill="1" applyBorder="1" applyAlignment="1">
      <alignment vertical="center"/>
    </xf>
    <xf numFmtId="2" fontId="4" fillId="0" borderId="111" xfId="0" applyNumberFormat="1" applyFont="1" applyFill="1" applyBorder="1" applyAlignment="1">
      <alignment vertical="center"/>
    </xf>
    <xf numFmtId="2" fontId="4" fillId="0" borderId="124" xfId="0" applyNumberFormat="1" applyFont="1" applyFill="1" applyBorder="1" applyAlignment="1">
      <alignment vertical="center"/>
    </xf>
    <xf numFmtId="10" fontId="6" fillId="0" borderId="109" xfId="20961" applyNumberFormat="1" applyFont="1" applyFill="1" applyBorder="1" applyAlignment="1">
      <alignment vertical="center"/>
    </xf>
    <xf numFmtId="10" fontId="6" fillId="0" borderId="126" xfId="20961" applyNumberFormat="1" applyFont="1" applyFill="1" applyBorder="1" applyAlignment="1">
      <alignment vertical="center"/>
    </xf>
    <xf numFmtId="0" fontId="9" fillId="0" borderId="1" xfId="11" applyFont="1" applyFill="1" applyBorder="1" applyAlignment="1" applyProtection="1">
      <alignment vertical="center"/>
    </xf>
    <xf numFmtId="164" fontId="4" fillId="36" borderId="27" xfId="7" applyNumberFormat="1" applyFont="1" applyFill="1" applyBorder="1"/>
    <xf numFmtId="0" fontId="106" fillId="0" borderId="71" xfId="0" applyFont="1" applyBorder="1" applyAlignment="1">
      <alignment horizontal="left" vertical="center" wrapText="1"/>
    </xf>
    <xf numFmtId="0" fontId="106" fillId="0" borderId="70"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xf>
    <xf numFmtId="0" fontId="4" fillId="0" borderId="24" xfId="0" applyFont="1" applyFill="1" applyBorder="1" applyAlignment="1">
      <alignment horizontal="center"/>
    </xf>
    <xf numFmtId="0" fontId="114" fillId="0" borderId="1" xfId="11" applyFont="1" applyFill="1" applyBorder="1" applyAlignment="1" applyProtection="1">
      <alignment horizontal="left" vertical="center" wrapText="1"/>
    </xf>
    <xf numFmtId="0" fontId="6" fillId="36" borderId="13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4" xfId="0" applyFont="1" applyFill="1" applyBorder="1" applyAlignment="1">
      <alignment horizontal="center" vertical="center" wrapText="1"/>
    </xf>
    <xf numFmtId="0" fontId="6" fillId="36" borderId="114" xfId="0" applyFont="1" applyFill="1" applyBorder="1" applyAlignment="1">
      <alignment horizontal="center" vertical="center" wrapText="1"/>
    </xf>
    <xf numFmtId="0" fontId="103" fillId="3" borderId="72" xfId="13" applyFont="1" applyFill="1" applyBorder="1" applyAlignment="1" applyProtection="1">
      <alignment horizontal="center" vertical="center" wrapText="1"/>
      <protection locked="0"/>
    </xf>
    <xf numFmtId="0" fontId="103"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106" xfId="1" applyNumberFormat="1" applyFont="1" applyFill="1" applyBorder="1" applyAlignment="1" applyProtection="1">
      <alignment horizontal="center" vertical="center" wrapText="1"/>
      <protection locked="0"/>
    </xf>
    <xf numFmtId="164" fontId="15" fillId="0" borderId="10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22"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87"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88" xfId="0" applyFont="1" applyFill="1" applyBorder="1" applyAlignment="1">
      <alignment horizontal="center" vertical="center" wrapText="1"/>
    </xf>
    <xf numFmtId="0" fontId="107" fillId="0" borderId="100" xfId="0" applyFont="1" applyFill="1" applyBorder="1" applyAlignment="1">
      <alignment horizontal="center" vertical="center"/>
    </xf>
    <xf numFmtId="0" fontId="108" fillId="0" borderId="93" xfId="0" applyFont="1" applyFill="1" applyBorder="1" applyAlignment="1">
      <alignment horizontal="left" vertical="center"/>
    </xf>
    <xf numFmtId="0" fontId="108" fillId="0" borderId="94" xfId="0" applyFont="1" applyFill="1" applyBorder="1" applyAlignment="1">
      <alignment horizontal="left" vertical="center"/>
    </xf>
    <xf numFmtId="0" fontId="107" fillId="76" borderId="103" xfId="0" applyFont="1" applyFill="1" applyBorder="1" applyAlignment="1">
      <alignment horizontal="center" vertical="center"/>
    </xf>
    <xf numFmtId="0" fontId="107" fillId="76" borderId="104" xfId="0" applyFont="1" applyFill="1" applyBorder="1" applyAlignment="1">
      <alignment horizontal="center" vertical="center"/>
    </xf>
    <xf numFmtId="0" fontId="107" fillId="76" borderId="105" xfId="0" applyFont="1" applyFill="1" applyBorder="1" applyAlignment="1">
      <alignment horizontal="center" vertical="center"/>
    </xf>
    <xf numFmtId="0" fontId="108" fillId="0" borderId="96" xfId="0" applyFont="1" applyFill="1" applyBorder="1" applyAlignment="1">
      <alignment horizontal="left" vertical="center" wrapText="1"/>
    </xf>
    <xf numFmtId="0" fontId="108" fillId="0" borderId="97" xfId="0" applyFont="1" applyFill="1" applyBorder="1" applyAlignment="1">
      <alignment horizontal="left" vertical="center" wrapText="1"/>
    </xf>
    <xf numFmtId="0" fontId="108" fillId="0" borderId="92" xfId="0" applyFont="1" applyFill="1" applyBorder="1" applyAlignment="1">
      <alignment horizontal="left" vertical="center" wrapText="1"/>
    </xf>
    <xf numFmtId="0" fontId="108" fillId="0" borderId="101" xfId="0" applyFont="1" applyFill="1" applyBorder="1" applyAlignment="1">
      <alignment horizontal="left" vertical="center" wrapText="1"/>
    </xf>
    <xf numFmtId="0" fontId="107" fillId="76" borderId="89" xfId="0" applyFont="1" applyFill="1" applyBorder="1" applyAlignment="1">
      <alignment horizontal="center" vertical="center" wrapText="1"/>
    </xf>
    <xf numFmtId="0" fontId="107" fillId="76" borderId="9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7" fillId="0" borderId="102" xfId="0" applyFont="1" applyFill="1" applyBorder="1" applyAlignment="1">
      <alignment horizontal="center" vertical="center"/>
    </xf>
    <xf numFmtId="0" fontId="107" fillId="0" borderId="103" xfId="0" applyFont="1" applyFill="1" applyBorder="1" applyAlignment="1">
      <alignment horizontal="center" vertical="center"/>
    </xf>
    <xf numFmtId="0" fontId="107" fillId="0" borderId="104" xfId="0" applyFont="1" applyFill="1" applyBorder="1" applyAlignment="1">
      <alignment horizontal="center" vertical="center"/>
    </xf>
    <xf numFmtId="0" fontId="107" fillId="0" borderId="105" xfId="0" applyFont="1" applyFill="1" applyBorder="1" applyAlignment="1">
      <alignment horizontal="center" vertical="center"/>
    </xf>
    <xf numFmtId="0" fontId="107" fillId="0" borderId="98" xfId="0" applyFont="1" applyFill="1" applyBorder="1" applyAlignment="1">
      <alignment horizontal="center" vertical="center"/>
    </xf>
    <xf numFmtId="0" fontId="108" fillId="0" borderId="95"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2" xfId="0" applyFont="1" applyFill="1" applyBorder="1" applyAlignment="1">
      <alignment horizontal="left" vertical="center" wrapText="1"/>
    </xf>
    <xf numFmtId="0" fontId="108" fillId="0" borderId="83" xfId="0" applyFont="1" applyFill="1" applyBorder="1" applyAlignment="1">
      <alignment horizontal="left" vertical="center" wrapText="1"/>
    </xf>
    <xf numFmtId="0" fontId="107" fillId="76" borderId="130" xfId="0" applyFont="1" applyFill="1" applyBorder="1" applyAlignment="1">
      <alignment horizontal="center" vertical="center" wrapText="1"/>
    </xf>
    <xf numFmtId="0" fontId="107" fillId="76" borderId="131" xfId="0" applyFont="1" applyFill="1" applyBorder="1" applyAlignment="1">
      <alignment horizontal="center" vertical="center" wrapText="1"/>
    </xf>
    <xf numFmtId="0" fontId="107" fillId="76" borderId="132" xfId="0" applyFont="1" applyFill="1" applyBorder="1" applyAlignment="1">
      <alignment horizontal="center" vertical="center" wrapText="1"/>
    </xf>
    <xf numFmtId="0" fontId="107" fillId="0" borderId="75" xfId="0" applyFont="1" applyFill="1" applyBorder="1" applyAlignment="1">
      <alignment horizontal="center" vertical="center"/>
    </xf>
    <xf numFmtId="0" fontId="107" fillId="0" borderId="76" xfId="0" applyFont="1" applyFill="1" applyBorder="1" applyAlignment="1">
      <alignment horizontal="center" vertical="center"/>
    </xf>
    <xf numFmtId="0" fontId="107" fillId="0" borderId="77" xfId="0" applyFont="1" applyFill="1" applyBorder="1" applyAlignment="1">
      <alignment horizontal="center" vertical="center"/>
    </xf>
    <xf numFmtId="49" fontId="108" fillId="0" borderId="93" xfId="0" applyNumberFormat="1" applyFont="1" applyFill="1" applyBorder="1" applyAlignment="1">
      <alignment horizontal="left" vertical="center" wrapText="1"/>
    </xf>
    <xf numFmtId="49" fontId="108" fillId="0" borderId="94" xfId="0" applyNumberFormat="1" applyFont="1" applyFill="1" applyBorder="1" applyAlignment="1">
      <alignment horizontal="left" vertical="center" wrapText="1"/>
    </xf>
    <xf numFmtId="0" fontId="107" fillId="76" borderId="78" xfId="0" applyFont="1" applyFill="1" applyBorder="1" applyAlignment="1">
      <alignment horizontal="center" vertical="center" wrapText="1"/>
    </xf>
    <xf numFmtId="0" fontId="107" fillId="76" borderId="79" xfId="0" applyFont="1" applyFill="1" applyBorder="1" applyAlignment="1">
      <alignment horizontal="center" vertical="center" wrapText="1"/>
    </xf>
    <xf numFmtId="0" fontId="107" fillId="76" borderId="80" xfId="0" applyFont="1" applyFill="1" applyBorder="1" applyAlignment="1">
      <alignment horizontal="center" vertical="center" wrapText="1"/>
    </xf>
    <xf numFmtId="0" fontId="108" fillId="0" borderId="57"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16" xfId="0" applyFont="1" applyFill="1" applyBorder="1" applyAlignment="1">
      <alignment horizontal="left" vertical="center" wrapText="1"/>
    </xf>
    <xf numFmtId="0" fontId="108" fillId="0" borderId="114"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2" xfId="0" applyFont="1" applyFill="1" applyBorder="1" applyAlignment="1">
      <alignment vertical="center" wrapText="1"/>
    </xf>
    <xf numFmtId="0" fontId="108" fillId="0" borderId="83" xfId="0" applyFont="1" applyFill="1" applyBorder="1" applyAlignment="1">
      <alignment vertical="center" wrapText="1"/>
    </xf>
    <xf numFmtId="0" fontId="108" fillId="0" borderId="57" xfId="0" applyFont="1" applyFill="1" applyBorder="1" applyAlignment="1">
      <alignment vertical="center" wrapText="1"/>
    </xf>
    <xf numFmtId="0" fontId="108" fillId="0" borderId="11" xfId="0" applyFont="1" applyFill="1" applyBorder="1" applyAlignment="1">
      <alignment vertical="center" wrapText="1"/>
    </xf>
    <xf numFmtId="0" fontId="108" fillId="3" borderId="82" xfId="0" applyFont="1" applyFill="1" applyBorder="1" applyAlignment="1">
      <alignment horizontal="left" vertical="center" wrapText="1"/>
    </xf>
    <xf numFmtId="0" fontId="108" fillId="3" borderId="83"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43" fontId="116" fillId="80" borderId="115" xfId="948" applyNumberFormat="1" applyFont="1" applyFill="1" applyBorder="1" applyAlignment="1" applyProtection="1">
      <alignment horizontal="right" vertical="center"/>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A5" sqref="A5"/>
    </sheetView>
  </sheetViews>
  <sheetFormatPr defaultRowHeight="14.4"/>
  <cols>
    <col min="1" max="1" width="10.33203125" style="2" customWidth="1"/>
    <col min="2" max="2" width="134.6640625" bestFit="1" customWidth="1"/>
    <col min="3" max="3" width="39.44140625" customWidth="1"/>
    <col min="7" max="7" width="25" customWidth="1"/>
  </cols>
  <sheetData>
    <row r="1" spans="1:3">
      <c r="A1" s="10"/>
      <c r="B1" s="192" t="s">
        <v>292</v>
      </c>
      <c r="C1" s="99"/>
    </row>
    <row r="2" spans="1:3" s="189" customFormat="1">
      <c r="A2" s="257">
        <v>1</v>
      </c>
      <c r="B2" s="190" t="s">
        <v>293</v>
      </c>
      <c r="C2" s="187" t="s">
        <v>912</v>
      </c>
    </row>
    <row r="3" spans="1:3" s="189" customFormat="1">
      <c r="A3" s="257">
        <v>2</v>
      </c>
      <c r="B3" s="191" t="s">
        <v>294</v>
      </c>
      <c r="C3" s="187" t="s">
        <v>913</v>
      </c>
    </row>
    <row r="4" spans="1:3" s="189" customFormat="1">
      <c r="A4" s="257">
        <v>3</v>
      </c>
      <c r="B4" s="191" t="s">
        <v>295</v>
      </c>
      <c r="C4" s="187" t="s">
        <v>914</v>
      </c>
    </row>
    <row r="5" spans="1:3" s="189" customFormat="1">
      <c r="A5" s="258">
        <v>4</v>
      </c>
      <c r="B5" s="194" t="s">
        <v>296</v>
      </c>
      <c r="C5" s="187" t="s">
        <v>915</v>
      </c>
    </row>
    <row r="6" spans="1:3" s="193" customFormat="1" ht="65.25" customHeight="1">
      <c r="A6" s="555" t="s">
        <v>798</v>
      </c>
      <c r="B6" s="556"/>
      <c r="C6" s="556"/>
    </row>
    <row r="7" spans="1:3">
      <c r="A7" s="448" t="s">
        <v>647</v>
      </c>
      <c r="B7" s="449" t="s">
        <v>297</v>
      </c>
    </row>
    <row r="8" spans="1:3">
      <c r="A8" s="450">
        <v>1</v>
      </c>
      <c r="B8" s="446" t="s">
        <v>262</v>
      </c>
    </row>
    <row r="9" spans="1:3">
      <c r="A9" s="450">
        <v>2</v>
      </c>
      <c r="B9" s="446" t="s">
        <v>298</v>
      </c>
    </row>
    <row r="10" spans="1:3">
      <c r="A10" s="450">
        <v>3</v>
      </c>
      <c r="B10" s="446" t="s">
        <v>299</v>
      </c>
    </row>
    <row r="11" spans="1:3">
      <c r="A11" s="450">
        <v>4</v>
      </c>
      <c r="B11" s="446" t="s">
        <v>300</v>
      </c>
      <c r="C11" s="188"/>
    </row>
    <row r="12" spans="1:3">
      <c r="A12" s="450">
        <v>5</v>
      </c>
      <c r="B12" s="446" t="s">
        <v>226</v>
      </c>
    </row>
    <row r="13" spans="1:3">
      <c r="A13" s="450">
        <v>6</v>
      </c>
      <c r="B13" s="451" t="s">
        <v>187</v>
      </c>
    </row>
    <row r="14" spans="1:3">
      <c r="A14" s="450">
        <v>7</v>
      </c>
      <c r="B14" s="446" t="s">
        <v>301</v>
      </c>
    </row>
    <row r="15" spans="1:3">
      <c r="A15" s="450">
        <v>8</v>
      </c>
      <c r="B15" s="446" t="s">
        <v>305</v>
      </c>
    </row>
    <row r="16" spans="1:3">
      <c r="A16" s="450">
        <v>9</v>
      </c>
      <c r="B16" s="446" t="s">
        <v>90</v>
      </c>
    </row>
    <row r="17" spans="1:2">
      <c r="A17" s="452" t="s">
        <v>857</v>
      </c>
      <c r="B17" s="446" t="s">
        <v>836</v>
      </c>
    </row>
    <row r="18" spans="1:2">
      <c r="A18" s="450">
        <v>10</v>
      </c>
      <c r="B18" s="446" t="s">
        <v>308</v>
      </c>
    </row>
    <row r="19" spans="1:2">
      <c r="A19" s="450">
        <v>11</v>
      </c>
      <c r="B19" s="451" t="s">
        <v>288</v>
      </c>
    </row>
    <row r="20" spans="1:2">
      <c r="A20" s="450">
        <v>12</v>
      </c>
      <c r="B20" s="451" t="s">
        <v>285</v>
      </c>
    </row>
    <row r="21" spans="1:2">
      <c r="A21" s="450">
        <v>13</v>
      </c>
      <c r="B21" s="453" t="s">
        <v>768</v>
      </c>
    </row>
    <row r="22" spans="1:2">
      <c r="A22" s="450">
        <v>14</v>
      </c>
      <c r="B22" s="454" t="s">
        <v>828</v>
      </c>
    </row>
    <row r="23" spans="1:2">
      <c r="A23" s="455">
        <v>15</v>
      </c>
      <c r="B23" s="451" t="s">
        <v>79</v>
      </c>
    </row>
    <row r="24" spans="1:2">
      <c r="A24" s="455">
        <v>15.1</v>
      </c>
      <c r="B24" s="446" t="s">
        <v>866</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5" zoomScaleNormal="85" workbookViewId="0">
      <pane xSplit="1" ySplit="5" topLeftCell="B6" activePane="bottomRight" state="frozen"/>
      <selection pane="topRight" activeCell="B1" sqref="B1"/>
      <selection pane="bottomLeft" activeCell="A5" sqref="A5"/>
      <selection pane="bottomRight" activeCell="C52" activeCellId="1" sqref="C28 C52"/>
    </sheetView>
  </sheetViews>
  <sheetFormatPr defaultRowHeight="14.4"/>
  <cols>
    <col min="1" max="1" width="9.5546875" style="5" bestFit="1" customWidth="1"/>
    <col min="2" max="2" width="112.6640625" style="2" customWidth="1"/>
    <col min="3" max="3" width="18.44140625" style="2" customWidth="1"/>
  </cols>
  <sheetData>
    <row r="1" spans="1:6">
      <c r="A1" s="18" t="s">
        <v>227</v>
      </c>
      <c r="B1" s="17" t="str">
        <f>Info!C2</f>
        <v>სს სილქ როუდ ბანკი</v>
      </c>
      <c r="D1" s="2"/>
      <c r="E1" s="2"/>
      <c r="F1" s="2"/>
    </row>
    <row r="2" spans="1:6" s="22" customFormat="1" ht="15.75" customHeight="1">
      <c r="A2" s="22" t="s">
        <v>228</v>
      </c>
      <c r="B2" s="513">
        <f>'8. LI2'!B2</f>
        <v>43465</v>
      </c>
    </row>
    <row r="3" spans="1:6" s="22" customFormat="1" ht="15.75" customHeight="1"/>
    <row r="4" spans="1:6" ht="15" thickBot="1">
      <c r="A4" s="5" t="s">
        <v>656</v>
      </c>
      <c r="B4" s="65" t="s">
        <v>90</v>
      </c>
    </row>
    <row r="5" spans="1:6">
      <c r="A5" s="145" t="s">
        <v>28</v>
      </c>
      <c r="B5" s="146"/>
      <c r="C5" s="147" t="s">
        <v>29</v>
      </c>
    </row>
    <row r="6" spans="1:6">
      <c r="A6" s="148">
        <v>1</v>
      </c>
      <c r="B6" s="89" t="s">
        <v>30</v>
      </c>
      <c r="C6" s="312">
        <f>SUM(C7:C11)</f>
        <v>55419741.049999997</v>
      </c>
    </row>
    <row r="7" spans="1:6">
      <c r="A7" s="148">
        <v>2</v>
      </c>
      <c r="B7" s="86" t="s">
        <v>31</v>
      </c>
      <c r="C7" s="313">
        <v>61146400</v>
      </c>
    </row>
    <row r="8" spans="1:6">
      <c r="A8" s="148">
        <v>3</v>
      </c>
      <c r="B8" s="80" t="s">
        <v>32</v>
      </c>
      <c r="C8" s="313"/>
    </row>
    <row r="9" spans="1:6">
      <c r="A9" s="148">
        <v>4</v>
      </c>
      <c r="B9" s="80" t="s">
        <v>33</v>
      </c>
      <c r="C9" s="313"/>
    </row>
    <row r="10" spans="1:6">
      <c r="A10" s="148">
        <v>5</v>
      </c>
      <c r="B10" s="80" t="s">
        <v>34</v>
      </c>
      <c r="C10" s="313">
        <v>4982432.3</v>
      </c>
    </row>
    <row r="11" spans="1:6">
      <c r="A11" s="148">
        <v>6</v>
      </c>
      <c r="B11" s="87" t="s">
        <v>35</v>
      </c>
      <c r="C11" s="313">
        <v>-10709091.25</v>
      </c>
    </row>
    <row r="12" spans="1:6" s="4" customFormat="1">
      <c r="A12" s="148">
        <v>7</v>
      </c>
      <c r="B12" s="89" t="s">
        <v>36</v>
      </c>
      <c r="C12" s="314">
        <f>SUM(C13:C27)</f>
        <v>5038800.3</v>
      </c>
    </row>
    <row r="13" spans="1:6" s="4" customFormat="1">
      <c r="A13" s="148">
        <v>8</v>
      </c>
      <c r="B13" s="88" t="s">
        <v>37</v>
      </c>
      <c r="C13" s="315">
        <v>4982432.3</v>
      </c>
    </row>
    <row r="14" spans="1:6" s="4" customFormat="1" ht="27.6">
      <c r="A14" s="148">
        <v>9</v>
      </c>
      <c r="B14" s="81" t="s">
        <v>38</v>
      </c>
      <c r="C14" s="315"/>
    </row>
    <row r="15" spans="1:6" s="4" customFormat="1">
      <c r="A15" s="148">
        <v>10</v>
      </c>
      <c r="B15" s="82" t="s">
        <v>39</v>
      </c>
      <c r="C15" s="315">
        <v>56368</v>
      </c>
    </row>
    <row r="16" spans="1:6" s="4" customFormat="1">
      <c r="A16" s="148">
        <v>11</v>
      </c>
      <c r="B16" s="83" t="s">
        <v>40</v>
      </c>
      <c r="C16" s="315"/>
    </row>
    <row r="17" spans="1:3" s="4" customFormat="1">
      <c r="A17" s="148">
        <v>12</v>
      </c>
      <c r="B17" s="82" t="s">
        <v>41</v>
      </c>
      <c r="C17" s="315"/>
    </row>
    <row r="18" spans="1:3" s="4" customFormat="1">
      <c r="A18" s="148">
        <v>13</v>
      </c>
      <c r="B18" s="82" t="s">
        <v>42</v>
      </c>
      <c r="C18" s="315"/>
    </row>
    <row r="19" spans="1:3" s="4" customFormat="1">
      <c r="A19" s="148">
        <v>14</v>
      </c>
      <c r="B19" s="82" t="s">
        <v>43</v>
      </c>
      <c r="C19" s="315"/>
    </row>
    <row r="20" spans="1:3" s="4" customFormat="1" ht="27.6">
      <c r="A20" s="148">
        <v>15</v>
      </c>
      <c r="B20" s="82" t="s">
        <v>44</v>
      </c>
      <c r="C20" s="315"/>
    </row>
    <row r="21" spans="1:3" s="4" customFormat="1" ht="27.6">
      <c r="A21" s="148">
        <v>16</v>
      </c>
      <c r="B21" s="81" t="s">
        <v>45</v>
      </c>
      <c r="C21" s="315"/>
    </row>
    <row r="22" spans="1:3" s="4" customFormat="1">
      <c r="A22" s="148">
        <v>17</v>
      </c>
      <c r="B22" s="149" t="s">
        <v>46</v>
      </c>
      <c r="C22" s="315"/>
    </row>
    <row r="23" spans="1:3" s="4" customFormat="1" ht="27.6">
      <c r="A23" s="148">
        <v>18</v>
      </c>
      <c r="B23" s="81" t="s">
        <v>47</v>
      </c>
      <c r="C23" s="315"/>
    </row>
    <row r="24" spans="1:3" s="4" customFormat="1" ht="27.6">
      <c r="A24" s="148">
        <v>19</v>
      </c>
      <c r="B24" s="81" t="s">
        <v>48</v>
      </c>
      <c r="C24" s="315"/>
    </row>
    <row r="25" spans="1:3" s="4" customFormat="1" ht="27.6">
      <c r="A25" s="148">
        <v>20</v>
      </c>
      <c r="B25" s="84" t="s">
        <v>49</v>
      </c>
      <c r="C25" s="315"/>
    </row>
    <row r="26" spans="1:3" s="4" customFormat="1" ht="27.6">
      <c r="A26" s="148">
        <v>21</v>
      </c>
      <c r="B26" s="84" t="s">
        <v>50</v>
      </c>
      <c r="C26" s="315"/>
    </row>
    <row r="27" spans="1:3" s="4" customFormat="1" ht="27.6">
      <c r="A27" s="148">
        <v>22</v>
      </c>
      <c r="B27" s="84" t="s">
        <v>51</v>
      </c>
      <c r="C27" s="315"/>
    </row>
    <row r="28" spans="1:3" s="4" customFormat="1">
      <c r="A28" s="148">
        <v>23</v>
      </c>
      <c r="B28" s="90" t="s">
        <v>25</v>
      </c>
      <c r="C28" s="314">
        <f>C6-C12</f>
        <v>50380940.75</v>
      </c>
    </row>
    <row r="29" spans="1:3" s="4" customFormat="1">
      <c r="A29" s="150"/>
      <c r="B29" s="85"/>
      <c r="C29" s="315"/>
    </row>
    <row r="30" spans="1:3" s="4" customFormat="1">
      <c r="A30" s="150">
        <v>24</v>
      </c>
      <c r="B30" s="90" t="s">
        <v>52</v>
      </c>
      <c r="C30" s="314">
        <f>C31+C34</f>
        <v>0</v>
      </c>
    </row>
    <row r="31" spans="1:3" s="4" customFormat="1">
      <c r="A31" s="150">
        <v>25</v>
      </c>
      <c r="B31" s="80" t="s">
        <v>53</v>
      </c>
      <c r="C31" s="316">
        <f>C32+C33</f>
        <v>0</v>
      </c>
    </row>
    <row r="32" spans="1:3" s="4" customFormat="1">
      <c r="A32" s="150">
        <v>26</v>
      </c>
      <c r="B32" s="185" t="s">
        <v>54</v>
      </c>
      <c r="C32" s="315"/>
    </row>
    <row r="33" spans="1:3" s="4" customFormat="1">
      <c r="A33" s="150">
        <v>27</v>
      </c>
      <c r="B33" s="185" t="s">
        <v>55</v>
      </c>
      <c r="C33" s="315"/>
    </row>
    <row r="34" spans="1:3" s="4" customFormat="1">
      <c r="A34" s="150">
        <v>28</v>
      </c>
      <c r="B34" s="80" t="s">
        <v>56</v>
      </c>
      <c r="C34" s="315"/>
    </row>
    <row r="35" spans="1:3" s="4" customFormat="1">
      <c r="A35" s="150">
        <v>29</v>
      </c>
      <c r="B35" s="90" t="s">
        <v>57</v>
      </c>
      <c r="C35" s="314">
        <f>SUM(C36:C40)</f>
        <v>0</v>
      </c>
    </row>
    <row r="36" spans="1:3" s="4" customFormat="1">
      <c r="A36" s="150">
        <v>30</v>
      </c>
      <c r="B36" s="81" t="s">
        <v>58</v>
      </c>
      <c r="C36" s="315"/>
    </row>
    <row r="37" spans="1:3" s="4" customFormat="1">
      <c r="A37" s="150">
        <v>31</v>
      </c>
      <c r="B37" s="82" t="s">
        <v>59</v>
      </c>
      <c r="C37" s="315"/>
    </row>
    <row r="38" spans="1:3" s="4" customFormat="1" ht="27.6">
      <c r="A38" s="150">
        <v>32</v>
      </c>
      <c r="B38" s="81" t="s">
        <v>60</v>
      </c>
      <c r="C38" s="315"/>
    </row>
    <row r="39" spans="1:3" s="4" customFormat="1" ht="27.6">
      <c r="A39" s="150">
        <v>33</v>
      </c>
      <c r="B39" s="81" t="s">
        <v>48</v>
      </c>
      <c r="C39" s="315"/>
    </row>
    <row r="40" spans="1:3" s="4" customFormat="1" ht="27.6">
      <c r="A40" s="150">
        <v>34</v>
      </c>
      <c r="B40" s="84" t="s">
        <v>61</v>
      </c>
      <c r="C40" s="315"/>
    </row>
    <row r="41" spans="1:3" s="4" customFormat="1">
      <c r="A41" s="150">
        <v>35</v>
      </c>
      <c r="B41" s="90" t="s">
        <v>26</v>
      </c>
      <c r="C41" s="314">
        <f>C30-C35</f>
        <v>0</v>
      </c>
    </row>
    <row r="42" spans="1:3" s="4" customFormat="1">
      <c r="A42" s="150"/>
      <c r="B42" s="85"/>
      <c r="C42" s="315"/>
    </row>
    <row r="43" spans="1:3" s="4" customFormat="1">
      <c r="A43" s="150">
        <v>36</v>
      </c>
      <c r="B43" s="91" t="s">
        <v>62</v>
      </c>
      <c r="C43" s="314">
        <f>SUM(C44:C46)</f>
        <v>244293.68</v>
      </c>
    </row>
    <row r="44" spans="1:3" s="4" customFormat="1">
      <c r="A44" s="150">
        <v>37</v>
      </c>
      <c r="B44" s="80" t="s">
        <v>63</v>
      </c>
      <c r="C44" s="315"/>
    </row>
    <row r="45" spans="1:3" s="4" customFormat="1">
      <c r="A45" s="150">
        <v>38</v>
      </c>
      <c r="B45" s="80" t="s">
        <v>64</v>
      </c>
      <c r="C45" s="315"/>
    </row>
    <row r="46" spans="1:3" s="4" customFormat="1">
      <c r="A46" s="150">
        <v>39</v>
      </c>
      <c r="B46" s="80" t="s">
        <v>65</v>
      </c>
      <c r="C46" s="315">
        <v>244293.68</v>
      </c>
    </row>
    <row r="47" spans="1:3" s="4" customFormat="1">
      <c r="A47" s="150">
        <v>40</v>
      </c>
      <c r="B47" s="91" t="s">
        <v>66</v>
      </c>
      <c r="C47" s="314">
        <f>SUM(C48:C51)</f>
        <v>0</v>
      </c>
    </row>
    <row r="48" spans="1:3" s="4" customFormat="1">
      <c r="A48" s="150">
        <v>41</v>
      </c>
      <c r="B48" s="81" t="s">
        <v>67</v>
      </c>
      <c r="C48" s="315"/>
    </row>
    <row r="49" spans="1:3" s="4" customFormat="1">
      <c r="A49" s="150">
        <v>42</v>
      </c>
      <c r="B49" s="82" t="s">
        <v>68</v>
      </c>
      <c r="C49" s="315"/>
    </row>
    <row r="50" spans="1:3" s="4" customFormat="1" ht="27.6">
      <c r="A50" s="150">
        <v>43</v>
      </c>
      <c r="B50" s="81" t="s">
        <v>69</v>
      </c>
      <c r="C50" s="315"/>
    </row>
    <row r="51" spans="1:3" s="4" customFormat="1" ht="27.6">
      <c r="A51" s="150">
        <v>44</v>
      </c>
      <c r="B51" s="81" t="s">
        <v>48</v>
      </c>
      <c r="C51" s="315"/>
    </row>
    <row r="52" spans="1:3" s="4" customFormat="1" ht="15" thickBot="1">
      <c r="A52" s="151">
        <v>45</v>
      </c>
      <c r="B52" s="152" t="s">
        <v>27</v>
      </c>
      <c r="C52" s="317">
        <f>C43-C47</f>
        <v>244293.68</v>
      </c>
    </row>
    <row r="55" spans="1:3">
      <c r="B55" s="2" t="s">
        <v>264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C12" sqref="C12"/>
    </sheetView>
  </sheetViews>
  <sheetFormatPr defaultColWidth="9.109375" defaultRowHeight="13.8"/>
  <cols>
    <col min="1" max="1" width="10.88671875" style="388" bestFit="1" customWidth="1"/>
    <col min="2" max="2" width="59" style="388" customWidth="1"/>
    <col min="3" max="3" width="16.6640625" style="388" bestFit="1" customWidth="1"/>
    <col min="4" max="4" width="22.109375" style="388" customWidth="1"/>
    <col min="5" max="16384" width="9.109375" style="388"/>
  </cols>
  <sheetData>
    <row r="1" spans="1:4">
      <c r="A1" s="18" t="s">
        <v>227</v>
      </c>
      <c r="B1" s="17" t="str">
        <f>Info!C2</f>
        <v>სს სილქ როუდ ბანკი</v>
      </c>
    </row>
    <row r="2" spans="1:4" s="22" customFormat="1" ht="15.75" customHeight="1">
      <c r="A2" s="22" t="s">
        <v>228</v>
      </c>
      <c r="B2" s="513">
        <f>'9. Capital'!B2</f>
        <v>43465</v>
      </c>
    </row>
    <row r="3" spans="1:4" s="22" customFormat="1" ht="15.75" customHeight="1"/>
    <row r="4" spans="1:4" ht="14.4" thickBot="1">
      <c r="A4" s="389" t="s">
        <v>835</v>
      </c>
      <c r="B4" s="430" t="s">
        <v>836</v>
      </c>
    </row>
    <row r="5" spans="1:4" s="431" customFormat="1">
      <c r="A5" s="579" t="s">
        <v>837</v>
      </c>
      <c r="B5" s="580"/>
      <c r="C5" s="420" t="s">
        <v>838</v>
      </c>
      <c r="D5" s="421" t="s">
        <v>839</v>
      </c>
    </row>
    <row r="6" spans="1:4" s="432" customFormat="1">
      <c r="A6" s="422">
        <v>1</v>
      </c>
      <c r="B6" s="423" t="s">
        <v>840</v>
      </c>
      <c r="C6" s="423"/>
      <c r="D6" s="424"/>
    </row>
    <row r="7" spans="1:4" s="432" customFormat="1">
      <c r="A7" s="425" t="s">
        <v>841</v>
      </c>
      <c r="B7" s="426" t="s">
        <v>842</v>
      </c>
      <c r="C7" s="486">
        <v>4.4999999999999998E-2</v>
      </c>
      <c r="D7" s="526">
        <f>C7*'5. RWA'!$C$13</f>
        <v>2516873.8335397402</v>
      </c>
    </row>
    <row r="8" spans="1:4" s="432" customFormat="1">
      <c r="A8" s="425" t="s">
        <v>843</v>
      </c>
      <c r="B8" s="426" t="s">
        <v>844</v>
      </c>
      <c r="C8" s="487">
        <v>0.06</v>
      </c>
      <c r="D8" s="526">
        <f>C8*'5. RWA'!$C$13</f>
        <v>3355831.7780529871</v>
      </c>
    </row>
    <row r="9" spans="1:4" s="432" customFormat="1">
      <c r="A9" s="425" t="s">
        <v>845</v>
      </c>
      <c r="B9" s="426" t="s">
        <v>846</v>
      </c>
      <c r="C9" s="487">
        <v>0.08</v>
      </c>
      <c r="D9" s="526">
        <f>C9*'5. RWA'!$C$13</f>
        <v>4474442.3707373161</v>
      </c>
    </row>
    <row r="10" spans="1:4" s="432" customFormat="1">
      <c r="A10" s="422" t="s">
        <v>847</v>
      </c>
      <c r="B10" s="423" t="s">
        <v>848</v>
      </c>
      <c r="C10" s="488"/>
      <c r="D10" s="484"/>
    </row>
    <row r="11" spans="1:4" s="433" customFormat="1">
      <c r="A11" s="427" t="s">
        <v>849</v>
      </c>
      <c r="B11" s="428" t="s">
        <v>850</v>
      </c>
      <c r="C11" s="489">
        <v>2.5000000000000001E-2</v>
      </c>
      <c r="D11" s="528">
        <f>C11*'5. RWA'!$C$13</f>
        <v>1398263.2408554114</v>
      </c>
    </row>
    <row r="12" spans="1:4" s="433" customFormat="1">
      <c r="A12" s="427" t="s">
        <v>851</v>
      </c>
      <c r="B12" s="428" t="s">
        <v>852</v>
      </c>
      <c r="C12" s="489">
        <v>0</v>
      </c>
      <c r="D12" s="528">
        <f>C12*'5. RWA'!$C$13</f>
        <v>0</v>
      </c>
    </row>
    <row r="13" spans="1:4" s="433" customFormat="1">
      <c r="A13" s="427" t="s">
        <v>853</v>
      </c>
      <c r="B13" s="428" t="s">
        <v>854</v>
      </c>
      <c r="C13" s="489"/>
      <c r="D13" s="528">
        <f>C13*'5. RWA'!$C$13</f>
        <v>0</v>
      </c>
    </row>
    <row r="14" spans="1:4" s="432" customFormat="1">
      <c r="A14" s="422" t="s">
        <v>855</v>
      </c>
      <c r="B14" s="423" t="s">
        <v>910</v>
      </c>
      <c r="C14" s="490"/>
      <c r="D14" s="484"/>
    </row>
    <row r="15" spans="1:4" s="432" customFormat="1">
      <c r="A15" s="447" t="s">
        <v>858</v>
      </c>
      <c r="B15" s="428" t="s">
        <v>911</v>
      </c>
      <c r="C15" s="489">
        <v>3.0928468114854685E-2</v>
      </c>
      <c r="D15" s="528">
        <f>C15*'5. RWA'!$C$13</f>
        <v>1729845.6024387986</v>
      </c>
    </row>
    <row r="16" spans="1:4" s="432" customFormat="1">
      <c r="A16" s="447" t="s">
        <v>859</v>
      </c>
      <c r="B16" s="428" t="s">
        <v>861</v>
      </c>
      <c r="C16" s="489">
        <v>4.1256168733079399E-2</v>
      </c>
      <c r="D16" s="528">
        <f>C16*'5. RWA'!$C$13</f>
        <v>2307479.3679197314</v>
      </c>
    </row>
    <row r="17" spans="1:6" s="432" customFormat="1">
      <c r="A17" s="447" t="s">
        <v>860</v>
      </c>
      <c r="B17" s="428" t="s">
        <v>908</v>
      </c>
      <c r="C17" s="489">
        <v>0.19125656521504736</v>
      </c>
      <c r="D17" s="528">
        <f>C17*'5. RWA'!$C$13</f>
        <v>10697080.988498658</v>
      </c>
    </row>
    <row r="18" spans="1:6" s="431" customFormat="1">
      <c r="A18" s="581" t="s">
        <v>909</v>
      </c>
      <c r="B18" s="582"/>
      <c r="C18" s="491" t="s">
        <v>838</v>
      </c>
      <c r="D18" s="485" t="s">
        <v>839</v>
      </c>
    </row>
    <row r="19" spans="1:6" s="432" customFormat="1">
      <c r="A19" s="429">
        <v>4</v>
      </c>
      <c r="B19" s="428" t="s">
        <v>25</v>
      </c>
      <c r="C19" s="489">
        <f>C7+C11+C12+C13+C15</f>
        <v>0.10092846811485469</v>
      </c>
      <c r="D19" s="526">
        <f>C19*'5. RWA'!$C$13</f>
        <v>5644982.67683395</v>
      </c>
    </row>
    <row r="20" spans="1:6" s="432" customFormat="1">
      <c r="A20" s="429">
        <v>5</v>
      </c>
      <c r="B20" s="428" t="s">
        <v>126</v>
      </c>
      <c r="C20" s="489">
        <f>C8+C11+C12+C13+C16</f>
        <v>0.12625616873307938</v>
      </c>
      <c r="D20" s="526">
        <f>C20*'5. RWA'!$C$13</f>
        <v>7061574.3868281282</v>
      </c>
    </row>
    <row r="21" spans="1:6" s="432" customFormat="1" ht="14.4" thickBot="1">
      <c r="A21" s="434" t="s">
        <v>856</v>
      </c>
      <c r="B21" s="435" t="s">
        <v>90</v>
      </c>
      <c r="C21" s="492">
        <f>C9+C11+C12+C13+C17</f>
        <v>0.2962565652150474</v>
      </c>
      <c r="D21" s="527">
        <f>C21*'5. RWA'!$C$13</f>
        <v>16569786.600091387</v>
      </c>
    </row>
    <row r="22" spans="1:6">
      <c r="F22" s="389"/>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6"/>
  <sheetViews>
    <sheetView zoomScale="85" zoomScaleNormal="85" workbookViewId="0">
      <pane xSplit="1" ySplit="5" topLeftCell="B30" activePane="bottomRight" state="frozen"/>
      <selection pane="topRight" activeCell="B1" sqref="B1"/>
      <selection pane="bottomLeft" activeCell="A5" sqref="A5"/>
      <selection pane="bottomRight" activeCell="C36" sqref="C36"/>
    </sheetView>
  </sheetViews>
  <sheetFormatPr defaultRowHeight="14.4"/>
  <cols>
    <col min="1" max="1" width="10.6640625" style="76" customWidth="1"/>
    <col min="2" max="2" width="79" style="76" customWidth="1"/>
    <col min="3" max="3" width="42.44140625" style="76" customWidth="1"/>
    <col min="4" max="4" width="32.33203125" style="76" customWidth="1"/>
    <col min="5" max="5" width="9.44140625" customWidth="1"/>
  </cols>
  <sheetData>
    <row r="1" spans="1:6">
      <c r="A1" s="18" t="s">
        <v>227</v>
      </c>
      <c r="B1" s="511" t="s">
        <v>912</v>
      </c>
      <c r="E1" s="388"/>
      <c r="F1" s="388"/>
    </row>
    <row r="2" spans="1:6" s="22" customFormat="1" ht="15.75" customHeight="1">
      <c r="A2" s="22" t="s">
        <v>228</v>
      </c>
      <c r="B2" s="508">
        <f>'9. Capital'!B2</f>
        <v>43465</v>
      </c>
    </row>
    <row r="3" spans="1:6" s="22" customFormat="1" ht="15.75" customHeight="1">
      <c r="A3" s="27"/>
    </row>
    <row r="4" spans="1:6" s="22" customFormat="1" ht="15.75" customHeight="1" thickBot="1">
      <c r="A4" s="22" t="s">
        <v>657</v>
      </c>
      <c r="B4" s="208" t="s">
        <v>308</v>
      </c>
      <c r="D4" s="210" t="s">
        <v>131</v>
      </c>
    </row>
    <row r="5" spans="1:6" ht="60" customHeight="1">
      <c r="A5" s="161" t="s">
        <v>28</v>
      </c>
      <c r="B5" s="162" t="s">
        <v>270</v>
      </c>
      <c r="C5" s="494" t="s">
        <v>275</v>
      </c>
      <c r="D5" s="209" t="s">
        <v>309</v>
      </c>
    </row>
    <row r="6" spans="1:6">
      <c r="A6" s="529">
        <v>1</v>
      </c>
      <c r="B6" s="530" t="s">
        <v>192</v>
      </c>
      <c r="C6" s="531">
        <f>'2. RC'!E7</f>
        <v>5051510.67</v>
      </c>
      <c r="D6" s="532"/>
      <c r="E6" s="8"/>
    </row>
    <row r="7" spans="1:6">
      <c r="A7" s="529">
        <v>2</v>
      </c>
      <c r="B7" s="92" t="s">
        <v>193</v>
      </c>
      <c r="C7" s="318">
        <f>'2. RC'!E8</f>
        <v>3722342.8099999996</v>
      </c>
      <c r="D7" s="153"/>
      <c r="E7" s="8"/>
    </row>
    <row r="8" spans="1:6">
      <c r="A8" s="529">
        <v>3</v>
      </c>
      <c r="B8" s="92" t="s">
        <v>194</v>
      </c>
      <c r="C8" s="318">
        <f>'2. RC'!E9</f>
        <v>13636157.379999999</v>
      </c>
      <c r="D8" s="153"/>
      <c r="E8" s="8"/>
    </row>
    <row r="9" spans="1:6">
      <c r="A9" s="529">
        <v>4</v>
      </c>
      <c r="B9" s="92" t="s">
        <v>223</v>
      </c>
      <c r="C9" s="318">
        <v>0</v>
      </c>
      <c r="D9" s="153"/>
      <c r="E9" s="8"/>
    </row>
    <row r="10" spans="1:6">
      <c r="A10" s="529">
        <v>5</v>
      </c>
      <c r="B10" s="92" t="s">
        <v>195</v>
      </c>
      <c r="C10" s="318">
        <f>'2. RC'!E11</f>
        <v>13125104.880000001</v>
      </c>
      <c r="D10" s="153"/>
      <c r="E10" s="8"/>
    </row>
    <row r="11" spans="1:6">
      <c r="A11" s="529">
        <v>6.1</v>
      </c>
      <c r="B11" s="92" t="s">
        <v>196</v>
      </c>
      <c r="C11" s="319">
        <f>'2. RC'!E12</f>
        <v>18876843.210000001</v>
      </c>
      <c r="D11" s="154"/>
      <c r="E11" s="9"/>
    </row>
    <row r="12" spans="1:6">
      <c r="A12" s="529">
        <v>6.2</v>
      </c>
      <c r="B12" s="93" t="s">
        <v>197</v>
      </c>
      <c r="C12" s="319">
        <f>'2. RC'!E13</f>
        <v>-2588642.7400000002</v>
      </c>
      <c r="D12" s="154"/>
      <c r="E12" s="9"/>
    </row>
    <row r="13" spans="1:6">
      <c r="A13" s="529" t="s">
        <v>795</v>
      </c>
      <c r="B13" s="94" t="s">
        <v>796</v>
      </c>
      <c r="C13" s="319">
        <v>-242835.34</v>
      </c>
      <c r="D13" s="264" t="s">
        <v>934</v>
      </c>
      <c r="E13" s="9"/>
    </row>
    <row r="14" spans="1:6">
      <c r="A14" s="529">
        <v>6</v>
      </c>
      <c r="B14" s="92" t="s">
        <v>198</v>
      </c>
      <c r="C14" s="324">
        <f>C11+C12</f>
        <v>16288200.470000001</v>
      </c>
      <c r="D14" s="324"/>
      <c r="E14" s="8"/>
    </row>
    <row r="15" spans="1:6">
      <c r="A15" s="529">
        <v>7</v>
      </c>
      <c r="B15" s="92" t="s">
        <v>199</v>
      </c>
      <c r="C15" s="318">
        <f>'2. RC'!E15</f>
        <v>680900.35</v>
      </c>
      <c r="D15" s="153"/>
      <c r="E15" s="8"/>
    </row>
    <row r="16" spans="1:6">
      <c r="A16" s="529">
        <v>8</v>
      </c>
      <c r="B16" s="92" t="s">
        <v>200</v>
      </c>
      <c r="C16" s="318">
        <f>'2. RC'!E16</f>
        <v>795960.9</v>
      </c>
      <c r="D16" s="153"/>
      <c r="E16" s="8"/>
    </row>
    <row r="17" spans="1:5">
      <c r="A17" s="529">
        <v>9</v>
      </c>
      <c r="B17" s="92" t="s">
        <v>201</v>
      </c>
      <c r="C17" s="318">
        <v>20000</v>
      </c>
      <c r="D17" s="153"/>
      <c r="E17" s="8"/>
    </row>
    <row r="18" spans="1:5">
      <c r="A18" s="529">
        <v>9.1</v>
      </c>
      <c r="B18" s="94" t="s">
        <v>284</v>
      </c>
      <c r="C18" s="319"/>
      <c r="D18" s="153"/>
      <c r="E18" s="8"/>
    </row>
    <row r="19" spans="1:5">
      <c r="A19" s="529">
        <v>9.1999999999999993</v>
      </c>
      <c r="B19" s="94" t="s">
        <v>274</v>
      </c>
      <c r="C19" s="319"/>
      <c r="D19" s="153"/>
      <c r="E19" s="8"/>
    </row>
    <row r="20" spans="1:5" ht="27.6" customHeight="1">
      <c r="A20" s="529">
        <v>9.3000000000000007</v>
      </c>
      <c r="B20" s="94" t="s">
        <v>273</v>
      </c>
      <c r="C20" s="319"/>
      <c r="D20" s="153"/>
      <c r="E20" s="8"/>
    </row>
    <row r="21" spans="1:5">
      <c r="A21" s="529">
        <v>10</v>
      </c>
      <c r="B21" s="92" t="s">
        <v>202</v>
      </c>
      <c r="C21" s="318">
        <f>'2. RC'!E18</f>
        <v>14645571.929999996</v>
      </c>
      <c r="D21" s="153"/>
      <c r="E21" s="8"/>
    </row>
    <row r="22" spans="1:5">
      <c r="A22" s="529">
        <v>10.1</v>
      </c>
      <c r="B22" s="94" t="s">
        <v>272</v>
      </c>
      <c r="C22" s="318">
        <f>'9. Capital'!C15</f>
        <v>56368</v>
      </c>
      <c r="D22" s="264" t="s">
        <v>698</v>
      </c>
      <c r="E22" s="8"/>
    </row>
    <row r="23" spans="1:5">
      <c r="A23" s="529">
        <v>11</v>
      </c>
      <c r="B23" s="92" t="s">
        <v>203</v>
      </c>
      <c r="C23" s="318">
        <f>'2. RC'!E19</f>
        <v>1645356.1100000003</v>
      </c>
      <c r="D23" s="153"/>
      <c r="E23" s="8"/>
    </row>
    <row r="24" spans="1:5">
      <c r="A24" s="529">
        <v>11.1</v>
      </c>
      <c r="B24" s="533" t="s">
        <v>935</v>
      </c>
      <c r="C24" s="318">
        <v>-1458.34</v>
      </c>
      <c r="D24" s="264" t="s">
        <v>934</v>
      </c>
      <c r="E24" s="7"/>
    </row>
    <row r="25" spans="1:5">
      <c r="A25" s="529">
        <v>12</v>
      </c>
      <c r="B25" s="97" t="s">
        <v>204</v>
      </c>
      <c r="C25" s="321">
        <f>SUM(C6:C10,C14:C17,C21,C23)</f>
        <v>69611105.5</v>
      </c>
      <c r="D25" s="156"/>
      <c r="E25" s="8"/>
    </row>
    <row r="26" spans="1:5">
      <c r="A26" s="529">
        <v>13</v>
      </c>
      <c r="B26" s="92" t="s">
        <v>205</v>
      </c>
      <c r="C26" s="322">
        <v>0</v>
      </c>
      <c r="D26" s="157"/>
      <c r="E26" s="8"/>
    </row>
    <row r="27" spans="1:5">
      <c r="A27" s="529">
        <v>14</v>
      </c>
      <c r="B27" s="92" t="s">
        <v>206</v>
      </c>
      <c r="C27" s="322">
        <f>'2. RC'!E23</f>
        <v>10206907.1</v>
      </c>
      <c r="D27" s="153"/>
      <c r="E27" s="8"/>
    </row>
    <row r="28" spans="1:5">
      <c r="A28" s="529">
        <v>15</v>
      </c>
      <c r="B28" s="92" t="s">
        <v>207</v>
      </c>
      <c r="C28" s="322">
        <f>'2. RC'!E24</f>
        <v>1492484.85</v>
      </c>
      <c r="D28" s="153"/>
      <c r="E28" s="8"/>
    </row>
    <row r="29" spans="1:5">
      <c r="A29" s="529">
        <v>16</v>
      </c>
      <c r="B29" s="92" t="s">
        <v>208</v>
      </c>
      <c r="C29" s="322">
        <f>'2. RC'!E25</f>
        <v>1317237.1000000001</v>
      </c>
      <c r="D29" s="153"/>
      <c r="E29" s="8"/>
    </row>
    <row r="30" spans="1:5">
      <c r="A30" s="529">
        <v>17</v>
      </c>
      <c r="B30" s="92" t="s">
        <v>209</v>
      </c>
      <c r="C30" s="322">
        <v>0</v>
      </c>
      <c r="D30" s="153"/>
      <c r="E30" s="8"/>
    </row>
    <row r="31" spans="1:5">
      <c r="A31" s="529">
        <v>18</v>
      </c>
      <c r="B31" s="92" t="s">
        <v>210</v>
      </c>
      <c r="C31" s="322">
        <v>0</v>
      </c>
      <c r="D31" s="153"/>
      <c r="E31" s="8"/>
    </row>
    <row r="32" spans="1:5">
      <c r="A32" s="529">
        <v>19</v>
      </c>
      <c r="B32" s="92" t="s">
        <v>211</v>
      </c>
      <c r="C32" s="322">
        <f>'2. RC'!E28</f>
        <v>29943.46</v>
      </c>
      <c r="D32" s="153"/>
      <c r="E32" s="8"/>
    </row>
    <row r="33" spans="1:5">
      <c r="A33" s="529">
        <v>20</v>
      </c>
      <c r="B33" s="92" t="s">
        <v>133</v>
      </c>
      <c r="C33" s="322">
        <f>'2. RC'!E29</f>
        <v>1144792.3600000001</v>
      </c>
      <c r="D33" s="153"/>
      <c r="E33" s="8"/>
    </row>
    <row r="34" spans="1:5">
      <c r="A34" s="529">
        <v>20.100000000000001</v>
      </c>
      <c r="B34" s="96" t="s">
        <v>794</v>
      </c>
      <c r="C34" s="320">
        <v>-1606</v>
      </c>
      <c r="D34" s="155"/>
      <c r="E34" s="8"/>
    </row>
    <row r="35" spans="1:5">
      <c r="A35" s="529">
        <v>21</v>
      </c>
      <c r="B35" s="95" t="s">
        <v>212</v>
      </c>
      <c r="C35" s="320">
        <f>'2. RC'!E30</f>
        <v>0</v>
      </c>
      <c r="D35" s="155"/>
      <c r="E35" s="8"/>
    </row>
    <row r="36" spans="1:5">
      <c r="A36" s="529">
        <v>22</v>
      </c>
      <c r="B36" s="97" t="s">
        <v>213</v>
      </c>
      <c r="C36" s="321">
        <f>SUM(C26:C33,C35)</f>
        <v>14191364.869999999</v>
      </c>
      <c r="D36" s="156"/>
      <c r="E36" s="8"/>
    </row>
    <row r="37" spans="1:5">
      <c r="A37" s="529">
        <v>23</v>
      </c>
      <c r="B37" s="95" t="s">
        <v>214</v>
      </c>
      <c r="C37" s="318">
        <f>'2. RC'!C33</f>
        <v>61146400</v>
      </c>
      <c r="D37" s="264" t="s">
        <v>936</v>
      </c>
      <c r="E37" s="8"/>
    </row>
    <row r="38" spans="1:5">
      <c r="A38" s="529">
        <v>24</v>
      </c>
      <c r="B38" s="95" t="s">
        <v>215</v>
      </c>
      <c r="C38" s="318"/>
      <c r="D38" s="153"/>
      <c r="E38" s="8"/>
    </row>
    <row r="39" spans="1:5">
      <c r="A39" s="529">
        <v>25</v>
      </c>
      <c r="B39" s="95" t="s">
        <v>271</v>
      </c>
      <c r="C39" s="318"/>
      <c r="D39" s="153"/>
      <c r="E39" s="8"/>
    </row>
    <row r="40" spans="1:5">
      <c r="A40" s="529">
        <v>26</v>
      </c>
      <c r="B40" s="95" t="s">
        <v>217</v>
      </c>
      <c r="C40" s="318"/>
      <c r="D40" s="153"/>
      <c r="E40" s="8"/>
    </row>
    <row r="41" spans="1:5">
      <c r="A41" s="529">
        <v>27</v>
      </c>
      <c r="B41" s="95" t="s">
        <v>218</v>
      </c>
      <c r="C41" s="318"/>
      <c r="D41" s="153"/>
      <c r="E41" s="8"/>
    </row>
    <row r="42" spans="1:5">
      <c r="A42" s="529">
        <v>28</v>
      </c>
      <c r="B42" s="534" t="s">
        <v>219</v>
      </c>
      <c r="C42" s="318">
        <f>'2. RC'!E38</f>
        <v>-10709091.25</v>
      </c>
      <c r="D42" s="264" t="s">
        <v>937</v>
      </c>
      <c r="E42" s="8"/>
    </row>
    <row r="43" spans="1:5">
      <c r="A43" s="529">
        <v>29</v>
      </c>
      <c r="B43" s="534" t="s">
        <v>37</v>
      </c>
      <c r="C43" s="318">
        <v>4982432.3</v>
      </c>
      <c r="D43" s="264" t="s">
        <v>938</v>
      </c>
      <c r="E43" s="7"/>
    </row>
    <row r="44" spans="1:5" ht="15" thickBot="1">
      <c r="A44" s="158">
        <v>30</v>
      </c>
      <c r="B44" s="159" t="s">
        <v>220</v>
      </c>
      <c r="C44" s="323">
        <f>SUM(C37:C43)</f>
        <v>55419741.049999997</v>
      </c>
      <c r="D44" s="160"/>
    </row>
    <row r="45" spans="1:5">
      <c r="C45" s="340"/>
    </row>
    <row r="46" spans="1:5">
      <c r="C46" s="340"/>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C20" activePane="bottomRight" state="frozen"/>
      <selection pane="topRight" activeCell="C1" sqref="C1"/>
      <selection pane="bottomLeft" activeCell="A8" sqref="A8"/>
      <selection pane="bottomRight" activeCell="D27" sqref="D27"/>
    </sheetView>
  </sheetViews>
  <sheetFormatPr defaultColWidth="9.109375" defaultRowHeight="13.8"/>
  <cols>
    <col min="1" max="1" width="10" style="2" customWidth="1"/>
    <col min="2" max="2" width="72.6640625" style="2" customWidth="1"/>
    <col min="3" max="3" width="13.77734375" style="2" bestFit="1" customWidth="1"/>
    <col min="4" max="4" width="13.44140625" style="2" bestFit="1" customWidth="1"/>
    <col min="5" max="5" width="12.6640625" style="2" bestFit="1" customWidth="1"/>
    <col min="6" max="6" width="13.44140625" style="2" bestFit="1" customWidth="1"/>
    <col min="7" max="7" width="9.5546875" style="2" bestFit="1" customWidth="1"/>
    <col min="8" max="8" width="13.44140625" style="2" bestFit="1" customWidth="1"/>
    <col min="9" max="9" width="9.5546875" style="2" bestFit="1" customWidth="1"/>
    <col min="10" max="10" width="13.44140625" style="2" bestFit="1" customWidth="1"/>
    <col min="11" max="11" width="9.5546875" style="2" bestFit="1" customWidth="1"/>
    <col min="12" max="12" width="13.44140625" style="2" bestFit="1" customWidth="1"/>
    <col min="13" max="13" width="13.77734375" style="2" bestFit="1" customWidth="1"/>
    <col min="14" max="14" width="13.44140625" style="2" bestFit="1" customWidth="1"/>
    <col min="15" max="15" width="12.6640625" style="2" bestFit="1" customWidth="1"/>
    <col min="16" max="16" width="13.44140625" style="2" bestFit="1" customWidth="1"/>
    <col min="17" max="17" width="9.5546875" style="2" bestFit="1" customWidth="1"/>
    <col min="18" max="18" width="13.44140625" style="2" bestFit="1" customWidth="1"/>
    <col min="19" max="19" width="31.6640625" style="2" bestFit="1" customWidth="1"/>
    <col min="20" max="16384" width="9.109375" style="13"/>
  </cols>
  <sheetData>
    <row r="1" spans="1:19">
      <c r="A1" s="2" t="s">
        <v>227</v>
      </c>
      <c r="B1" s="388" t="str">
        <f>Info!C2</f>
        <v>სს სილქ როუდ ბანკი</v>
      </c>
    </row>
    <row r="2" spans="1:19">
      <c r="A2" s="2" t="s">
        <v>228</v>
      </c>
      <c r="B2" s="510">
        <f>'10. CC2'!B2</f>
        <v>43465</v>
      </c>
    </row>
    <row r="4" spans="1:19" ht="42" thickBot="1">
      <c r="A4" s="75" t="s">
        <v>658</v>
      </c>
      <c r="B4" s="349" t="s">
        <v>765</v>
      </c>
    </row>
    <row r="5" spans="1:19">
      <c r="A5" s="141"/>
      <c r="B5" s="144"/>
      <c r="C5" s="123" t="s">
        <v>0</v>
      </c>
      <c r="D5" s="123" t="s">
        <v>1</v>
      </c>
      <c r="E5" s="123" t="s">
        <v>2</v>
      </c>
      <c r="F5" s="123" t="s">
        <v>3</v>
      </c>
      <c r="G5" s="123" t="s">
        <v>4</v>
      </c>
      <c r="H5" s="123" t="s">
        <v>6</v>
      </c>
      <c r="I5" s="123" t="s">
        <v>276</v>
      </c>
      <c r="J5" s="123" t="s">
        <v>277</v>
      </c>
      <c r="K5" s="123" t="s">
        <v>278</v>
      </c>
      <c r="L5" s="123" t="s">
        <v>279</v>
      </c>
      <c r="M5" s="123" t="s">
        <v>280</v>
      </c>
      <c r="N5" s="123" t="s">
        <v>281</v>
      </c>
      <c r="O5" s="123" t="s">
        <v>752</v>
      </c>
      <c r="P5" s="123" t="s">
        <v>753</v>
      </c>
      <c r="Q5" s="123" t="s">
        <v>754</v>
      </c>
      <c r="R5" s="341" t="s">
        <v>755</v>
      </c>
      <c r="S5" s="124" t="s">
        <v>756</v>
      </c>
    </row>
    <row r="6" spans="1:19" ht="46.5" customHeight="1">
      <c r="A6" s="164"/>
      <c r="B6" s="587" t="s">
        <v>757</v>
      </c>
      <c r="C6" s="585">
        <v>0</v>
      </c>
      <c r="D6" s="586"/>
      <c r="E6" s="585">
        <v>0.2</v>
      </c>
      <c r="F6" s="586"/>
      <c r="G6" s="585">
        <v>0.35</v>
      </c>
      <c r="H6" s="586"/>
      <c r="I6" s="585">
        <v>0.5</v>
      </c>
      <c r="J6" s="586"/>
      <c r="K6" s="585">
        <v>0.75</v>
      </c>
      <c r="L6" s="586"/>
      <c r="M6" s="585">
        <v>1</v>
      </c>
      <c r="N6" s="586"/>
      <c r="O6" s="585">
        <v>1.5</v>
      </c>
      <c r="P6" s="586"/>
      <c r="Q6" s="585">
        <v>2.5</v>
      </c>
      <c r="R6" s="586"/>
      <c r="S6" s="583" t="s">
        <v>289</v>
      </c>
    </row>
    <row r="7" spans="1:19">
      <c r="A7" s="164"/>
      <c r="B7" s="588"/>
      <c r="C7" s="348" t="s">
        <v>750</v>
      </c>
      <c r="D7" s="348" t="s">
        <v>751</v>
      </c>
      <c r="E7" s="348" t="s">
        <v>750</v>
      </c>
      <c r="F7" s="348" t="s">
        <v>751</v>
      </c>
      <c r="G7" s="348" t="s">
        <v>750</v>
      </c>
      <c r="H7" s="348" t="s">
        <v>751</v>
      </c>
      <c r="I7" s="348" t="s">
        <v>750</v>
      </c>
      <c r="J7" s="348" t="s">
        <v>751</v>
      </c>
      <c r="K7" s="348" t="s">
        <v>750</v>
      </c>
      <c r="L7" s="348" t="s">
        <v>751</v>
      </c>
      <c r="M7" s="348" t="s">
        <v>750</v>
      </c>
      <c r="N7" s="348" t="s">
        <v>751</v>
      </c>
      <c r="O7" s="348" t="s">
        <v>750</v>
      </c>
      <c r="P7" s="348" t="s">
        <v>751</v>
      </c>
      <c r="Q7" s="348" t="s">
        <v>750</v>
      </c>
      <c r="R7" s="348" t="s">
        <v>751</v>
      </c>
      <c r="S7" s="584"/>
    </row>
    <row r="8" spans="1:19" s="167" customFormat="1" ht="27.6">
      <c r="A8" s="127">
        <v>1</v>
      </c>
      <c r="B8" s="81" t="s">
        <v>255</v>
      </c>
      <c r="C8" s="325">
        <v>13787979.360000001</v>
      </c>
      <c r="D8" s="325"/>
      <c r="E8" s="325"/>
      <c r="F8" s="342"/>
      <c r="G8" s="325"/>
      <c r="H8" s="325"/>
      <c r="I8" s="325"/>
      <c r="J8" s="325"/>
      <c r="K8" s="325"/>
      <c r="L8" s="325"/>
      <c r="M8" s="325">
        <v>3551610.9699999997</v>
      </c>
      <c r="N8" s="325"/>
      <c r="O8" s="325"/>
      <c r="P8" s="325"/>
      <c r="Q8" s="325"/>
      <c r="R8" s="342"/>
      <c r="S8" s="354">
        <f>$C$6*SUM(C8:D8)+$E$6*SUM(E8:F8)+$G$6*SUM(G8:H8)+$I$6*SUM(I8:J8)+$K$6*SUM(K8:L8)+$M$6*SUM(M8:N8)+$O$6*SUM(O8:P8)+$Q$6*SUM(Q8:R8)</f>
        <v>3551610.9699999997</v>
      </c>
    </row>
    <row r="9" spans="1:19" s="167" customFormat="1" ht="27.6">
      <c r="A9" s="127">
        <v>2</v>
      </c>
      <c r="B9" s="81" t="s">
        <v>256</v>
      </c>
      <c r="C9" s="325"/>
      <c r="D9" s="325"/>
      <c r="E9" s="325"/>
      <c r="F9" s="325"/>
      <c r="G9" s="325"/>
      <c r="H9" s="325"/>
      <c r="I9" s="325"/>
      <c r="J9" s="325"/>
      <c r="K9" s="325"/>
      <c r="L9" s="325"/>
      <c r="M9" s="325"/>
      <c r="N9" s="325"/>
      <c r="O9" s="325"/>
      <c r="P9" s="325"/>
      <c r="Q9" s="325"/>
      <c r="R9" s="342"/>
      <c r="S9" s="354">
        <f t="shared" ref="S9:S21" si="0">$C$6*SUM(C9:D9)+$E$6*SUM(E9:F9)+$G$6*SUM(G9:H9)+$I$6*SUM(I9:J9)+$K$6*SUM(K9:L9)+$M$6*SUM(M9:N9)+$O$6*SUM(O9:P9)+$Q$6*SUM(Q9:R9)</f>
        <v>0</v>
      </c>
    </row>
    <row r="10" spans="1:19" s="167" customFormat="1">
      <c r="A10" s="127">
        <v>3</v>
      </c>
      <c r="B10" s="81" t="s">
        <v>257</v>
      </c>
      <c r="C10" s="325"/>
      <c r="D10" s="325"/>
      <c r="E10" s="325"/>
      <c r="F10" s="325"/>
      <c r="G10" s="325"/>
      <c r="H10" s="325"/>
      <c r="I10" s="325"/>
      <c r="J10" s="325"/>
      <c r="K10" s="325"/>
      <c r="L10" s="325"/>
      <c r="M10" s="325"/>
      <c r="N10" s="325"/>
      <c r="O10" s="325"/>
      <c r="P10" s="325"/>
      <c r="Q10" s="325"/>
      <c r="R10" s="342"/>
      <c r="S10" s="354">
        <f t="shared" si="0"/>
        <v>0</v>
      </c>
    </row>
    <row r="11" spans="1:19" s="167" customFormat="1" ht="27.6">
      <c r="A11" s="127">
        <v>4</v>
      </c>
      <c r="B11" s="81" t="s">
        <v>258</v>
      </c>
      <c r="C11" s="325"/>
      <c r="D11" s="325"/>
      <c r="E11" s="325"/>
      <c r="F11" s="325"/>
      <c r="G11" s="325"/>
      <c r="H11" s="325"/>
      <c r="I11" s="325"/>
      <c r="J11" s="325"/>
      <c r="K11" s="325"/>
      <c r="L11" s="325"/>
      <c r="M11" s="325"/>
      <c r="N11" s="325"/>
      <c r="O11" s="325"/>
      <c r="P11" s="325"/>
      <c r="Q11" s="325"/>
      <c r="R11" s="342"/>
      <c r="S11" s="354">
        <f t="shared" si="0"/>
        <v>0</v>
      </c>
    </row>
    <row r="12" spans="1:19" s="167" customFormat="1">
      <c r="A12" s="127">
        <v>5</v>
      </c>
      <c r="B12" s="81" t="s">
        <v>259</v>
      </c>
      <c r="C12" s="325"/>
      <c r="D12" s="325"/>
      <c r="E12" s="325"/>
      <c r="F12" s="325"/>
      <c r="G12" s="325"/>
      <c r="H12" s="325"/>
      <c r="I12" s="325"/>
      <c r="J12" s="325"/>
      <c r="K12" s="325"/>
      <c r="L12" s="325"/>
      <c r="M12" s="325"/>
      <c r="N12" s="325"/>
      <c r="O12" s="325"/>
      <c r="P12" s="325"/>
      <c r="Q12" s="325"/>
      <c r="R12" s="342"/>
      <c r="S12" s="354">
        <f t="shared" si="0"/>
        <v>0</v>
      </c>
    </row>
    <row r="13" spans="1:19" s="167" customFormat="1">
      <c r="A13" s="127">
        <v>6</v>
      </c>
      <c r="B13" s="81" t="s">
        <v>260</v>
      </c>
      <c r="C13" s="325"/>
      <c r="D13" s="325"/>
      <c r="E13" s="325">
        <v>7542466.9399999995</v>
      </c>
      <c r="F13" s="325"/>
      <c r="G13" s="325"/>
      <c r="H13" s="325"/>
      <c r="I13" s="325"/>
      <c r="J13" s="325"/>
      <c r="K13" s="325"/>
      <c r="L13" s="325"/>
      <c r="M13" s="325">
        <v>6093621.8200000003</v>
      </c>
      <c r="N13" s="325"/>
      <c r="O13" s="325"/>
      <c r="P13" s="325"/>
      <c r="Q13" s="325"/>
      <c r="R13" s="342"/>
      <c r="S13" s="354">
        <f t="shared" si="0"/>
        <v>7602115.2080000006</v>
      </c>
    </row>
    <row r="14" spans="1:19" s="167" customFormat="1">
      <c r="A14" s="127">
        <v>7</v>
      </c>
      <c r="B14" s="81" t="s">
        <v>75</v>
      </c>
      <c r="C14" s="325"/>
      <c r="D14" s="325"/>
      <c r="E14" s="325"/>
      <c r="F14" s="325"/>
      <c r="G14" s="325"/>
      <c r="H14" s="325"/>
      <c r="I14" s="325"/>
      <c r="J14" s="325"/>
      <c r="K14" s="325"/>
      <c r="L14" s="325"/>
      <c r="M14" s="325">
        <v>8181562.8700000001</v>
      </c>
      <c r="N14" s="325">
        <v>80298</v>
      </c>
      <c r="O14" s="325"/>
      <c r="P14" s="325"/>
      <c r="Q14" s="325"/>
      <c r="R14" s="342"/>
      <c r="S14" s="354">
        <f t="shared" si="0"/>
        <v>8261860.8700000001</v>
      </c>
    </row>
    <row r="15" spans="1:19" s="167" customFormat="1">
      <c r="A15" s="127">
        <v>8</v>
      </c>
      <c r="B15" s="81" t="s">
        <v>76</v>
      </c>
      <c r="C15" s="325"/>
      <c r="D15" s="325"/>
      <c r="E15" s="325"/>
      <c r="F15" s="325"/>
      <c r="G15" s="325"/>
      <c r="H15" s="325"/>
      <c r="I15" s="325" t="s">
        <v>5</v>
      </c>
      <c r="J15" s="325"/>
      <c r="K15" s="325"/>
      <c r="L15" s="325"/>
      <c r="M15" s="325">
        <v>1712514.22</v>
      </c>
      <c r="N15" s="325"/>
      <c r="O15" s="325"/>
      <c r="P15" s="325"/>
      <c r="Q15" s="325"/>
      <c r="R15" s="342"/>
      <c r="S15" s="354">
        <f t="shared" si="0"/>
        <v>1712514.22</v>
      </c>
    </row>
    <row r="16" spans="1:19" s="167" customFormat="1" ht="27.6">
      <c r="A16" s="127">
        <v>9</v>
      </c>
      <c r="B16" s="81" t="s">
        <v>77</v>
      </c>
      <c r="C16" s="325"/>
      <c r="D16" s="325"/>
      <c r="E16" s="325"/>
      <c r="F16" s="325"/>
      <c r="G16" s="325"/>
      <c r="H16" s="325"/>
      <c r="I16" s="325"/>
      <c r="J16" s="325"/>
      <c r="K16" s="325"/>
      <c r="L16" s="325"/>
      <c r="M16" s="325"/>
      <c r="N16" s="325"/>
      <c r="O16" s="325"/>
      <c r="P16" s="325"/>
      <c r="Q16" s="325"/>
      <c r="R16" s="342"/>
      <c r="S16" s="354">
        <f t="shared" si="0"/>
        <v>0</v>
      </c>
    </row>
    <row r="17" spans="1:19" s="167" customFormat="1">
      <c r="A17" s="127">
        <v>10</v>
      </c>
      <c r="B17" s="81" t="s">
        <v>71</v>
      </c>
      <c r="C17" s="325"/>
      <c r="D17" s="325"/>
      <c r="E17" s="325"/>
      <c r="F17" s="325"/>
      <c r="G17" s="325"/>
      <c r="H17" s="325"/>
      <c r="I17" s="325"/>
      <c r="J17" s="325"/>
      <c r="K17" s="325"/>
      <c r="L17" s="325"/>
      <c r="M17" s="325">
        <v>840201.84999999986</v>
      </c>
      <c r="N17" s="325"/>
      <c r="O17" s="325"/>
      <c r="P17" s="325"/>
      <c r="Q17" s="325"/>
      <c r="R17" s="342"/>
      <c r="S17" s="354">
        <f t="shared" si="0"/>
        <v>840201.84999999986</v>
      </c>
    </row>
    <row r="18" spans="1:19" s="167" customFormat="1">
      <c r="A18" s="127">
        <v>11</v>
      </c>
      <c r="B18" s="81" t="s">
        <v>72</v>
      </c>
      <c r="C18" s="325"/>
      <c r="D18" s="325"/>
      <c r="E18" s="325"/>
      <c r="F18" s="325"/>
      <c r="G18" s="325"/>
      <c r="H18" s="325"/>
      <c r="I18" s="325"/>
      <c r="J18" s="325"/>
      <c r="K18" s="325"/>
      <c r="L18" s="325"/>
      <c r="M18" s="325"/>
      <c r="N18" s="325"/>
      <c r="O18" s="325">
        <v>5984862.79</v>
      </c>
      <c r="P18" s="325"/>
      <c r="Q18" s="325"/>
      <c r="R18" s="342"/>
      <c r="S18" s="354">
        <f t="shared" si="0"/>
        <v>8977294.1850000005</v>
      </c>
    </row>
    <row r="19" spans="1:19" s="167" customFormat="1">
      <c r="A19" s="127">
        <v>12</v>
      </c>
      <c r="B19" s="81" t="s">
        <v>73</v>
      </c>
      <c r="C19" s="325"/>
      <c r="D19" s="325"/>
      <c r="E19" s="325"/>
      <c r="F19" s="325"/>
      <c r="G19" s="325"/>
      <c r="H19" s="325"/>
      <c r="I19" s="325"/>
      <c r="J19" s="325"/>
      <c r="K19" s="325"/>
      <c r="L19" s="325"/>
      <c r="M19" s="325"/>
      <c r="N19" s="325"/>
      <c r="O19" s="325"/>
      <c r="P19" s="325"/>
      <c r="Q19" s="325"/>
      <c r="R19" s="342"/>
      <c r="S19" s="354">
        <f t="shared" si="0"/>
        <v>0</v>
      </c>
    </row>
    <row r="20" spans="1:19" s="167" customFormat="1">
      <c r="A20" s="127">
        <v>13</v>
      </c>
      <c r="B20" s="81" t="s">
        <v>74</v>
      </c>
      <c r="C20" s="325"/>
      <c r="D20" s="325"/>
      <c r="E20" s="325"/>
      <c r="F20" s="325"/>
      <c r="G20" s="325"/>
      <c r="H20" s="325"/>
      <c r="I20" s="325"/>
      <c r="J20" s="325"/>
      <c r="K20" s="325"/>
      <c r="L20" s="325"/>
      <c r="M20" s="325"/>
      <c r="N20" s="325"/>
      <c r="O20" s="325"/>
      <c r="P20" s="325"/>
      <c r="Q20" s="325"/>
      <c r="R20" s="342"/>
      <c r="S20" s="354">
        <f t="shared" si="0"/>
        <v>0</v>
      </c>
    </row>
    <row r="21" spans="1:19" s="167" customFormat="1">
      <c r="A21" s="127">
        <v>14</v>
      </c>
      <c r="B21" s="81" t="s">
        <v>287</v>
      </c>
      <c r="C21" s="325">
        <v>4852384.43</v>
      </c>
      <c r="D21" s="325"/>
      <c r="E21" s="325">
        <v>199126.24</v>
      </c>
      <c r="F21" s="325"/>
      <c r="G21" s="325"/>
      <c r="H21" s="325"/>
      <c r="I21" s="325"/>
      <c r="J21" s="325"/>
      <c r="K21" s="325"/>
      <c r="L21" s="325"/>
      <c r="M21" s="325">
        <v>17052699.739999995</v>
      </c>
      <c r="N21" s="325"/>
      <c r="O21" s="325"/>
      <c r="P21" s="325"/>
      <c r="Q21" s="325"/>
      <c r="R21" s="342"/>
      <c r="S21" s="354">
        <f t="shared" si="0"/>
        <v>17092524.987999994</v>
      </c>
    </row>
    <row r="22" spans="1:19" ht="14.4" thickBot="1">
      <c r="A22" s="109"/>
      <c r="B22" s="169" t="s">
        <v>70</v>
      </c>
      <c r="C22" s="554">
        <f t="shared" ref="C22:S22" si="1">SUM(C8:C21)</f>
        <v>18640363.789999999</v>
      </c>
      <c r="D22" s="554">
        <f t="shared" si="1"/>
        <v>0</v>
      </c>
      <c r="E22" s="554">
        <f t="shared" si="1"/>
        <v>7741593.1799999997</v>
      </c>
      <c r="F22" s="554">
        <f t="shared" si="1"/>
        <v>0</v>
      </c>
      <c r="G22" s="554">
        <f t="shared" si="1"/>
        <v>0</v>
      </c>
      <c r="H22" s="554">
        <f t="shared" si="1"/>
        <v>0</v>
      </c>
      <c r="I22" s="554">
        <f t="shared" si="1"/>
        <v>0</v>
      </c>
      <c r="J22" s="554">
        <f t="shared" si="1"/>
        <v>0</v>
      </c>
      <c r="K22" s="554">
        <f t="shared" si="1"/>
        <v>0</v>
      </c>
      <c r="L22" s="554">
        <f t="shared" si="1"/>
        <v>0</v>
      </c>
      <c r="M22" s="554">
        <f t="shared" si="1"/>
        <v>37432211.469999999</v>
      </c>
      <c r="N22" s="554">
        <f t="shared" si="1"/>
        <v>80298</v>
      </c>
      <c r="O22" s="554">
        <f t="shared" si="1"/>
        <v>5984862.79</v>
      </c>
      <c r="P22" s="554">
        <f t="shared" si="1"/>
        <v>0</v>
      </c>
      <c r="Q22" s="554">
        <f t="shared" si="1"/>
        <v>0</v>
      </c>
      <c r="R22" s="554">
        <f t="shared" si="1"/>
        <v>0</v>
      </c>
      <c r="S22" s="554">
        <f t="shared" si="1"/>
        <v>48038122.290999994</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70" zoomScaleNormal="70" workbookViewId="0">
      <pane xSplit="2" ySplit="6" topLeftCell="I7" activePane="bottomRight" state="frozen"/>
      <selection pane="topRight" activeCell="C1" sqref="C1"/>
      <selection pane="bottomLeft" activeCell="A6" sqref="A6"/>
      <selection pane="bottomRight" activeCell="J11" sqref="J11"/>
    </sheetView>
  </sheetViews>
  <sheetFormatPr defaultColWidth="9.109375" defaultRowHeight="13.8"/>
  <cols>
    <col min="1" max="1" width="11.33203125" style="2" customWidth="1"/>
    <col min="2" max="2" width="64.664062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3"/>
  </cols>
  <sheetData>
    <row r="1" spans="1:22">
      <c r="A1" s="2" t="s">
        <v>227</v>
      </c>
      <c r="B1" s="388" t="str">
        <f>Info!C2</f>
        <v>სს სილქ როუდ ბანკი</v>
      </c>
    </row>
    <row r="2" spans="1:22">
      <c r="A2" s="2" t="s">
        <v>228</v>
      </c>
      <c r="B2" s="510">
        <f>'11. CRWA'!B2</f>
        <v>43465</v>
      </c>
    </row>
    <row r="4" spans="1:22" ht="28.2" thickBot="1">
      <c r="A4" s="2" t="s">
        <v>659</v>
      </c>
      <c r="B4" s="350" t="s">
        <v>766</v>
      </c>
      <c r="V4" s="210" t="s">
        <v>131</v>
      </c>
    </row>
    <row r="5" spans="1:22">
      <c r="A5" s="107"/>
      <c r="B5" s="108"/>
      <c r="C5" s="589" t="s">
        <v>237</v>
      </c>
      <c r="D5" s="590"/>
      <c r="E5" s="590"/>
      <c r="F5" s="590"/>
      <c r="G5" s="590"/>
      <c r="H5" s="590"/>
      <c r="I5" s="590"/>
      <c r="J5" s="590"/>
      <c r="K5" s="590"/>
      <c r="L5" s="591"/>
      <c r="M5" s="589" t="s">
        <v>238</v>
      </c>
      <c r="N5" s="590"/>
      <c r="O5" s="590"/>
      <c r="P5" s="590"/>
      <c r="Q5" s="590"/>
      <c r="R5" s="590"/>
      <c r="S5" s="591"/>
      <c r="T5" s="594" t="s">
        <v>764</v>
      </c>
      <c r="U5" s="594" t="s">
        <v>763</v>
      </c>
      <c r="V5" s="592" t="s">
        <v>239</v>
      </c>
    </row>
    <row r="6" spans="1:22" s="75" customFormat="1" ht="151.80000000000001">
      <c r="A6" s="125"/>
      <c r="B6" s="186"/>
      <c r="C6" s="105" t="s">
        <v>240</v>
      </c>
      <c r="D6" s="104" t="s">
        <v>241</v>
      </c>
      <c r="E6" s="101" t="s">
        <v>242</v>
      </c>
      <c r="F6" s="351" t="s">
        <v>758</v>
      </c>
      <c r="G6" s="104" t="s">
        <v>243</v>
      </c>
      <c r="H6" s="104" t="s">
        <v>244</v>
      </c>
      <c r="I6" s="104" t="s">
        <v>245</v>
      </c>
      <c r="J6" s="104" t="s">
        <v>286</v>
      </c>
      <c r="K6" s="104" t="s">
        <v>246</v>
      </c>
      <c r="L6" s="106" t="s">
        <v>247</v>
      </c>
      <c r="M6" s="105" t="s">
        <v>248</v>
      </c>
      <c r="N6" s="104" t="s">
        <v>249</v>
      </c>
      <c r="O6" s="104" t="s">
        <v>250</v>
      </c>
      <c r="P6" s="104" t="s">
        <v>251</v>
      </c>
      <c r="Q6" s="104" t="s">
        <v>252</v>
      </c>
      <c r="R6" s="104" t="s">
        <v>253</v>
      </c>
      <c r="S6" s="106" t="s">
        <v>254</v>
      </c>
      <c r="T6" s="595"/>
      <c r="U6" s="595"/>
      <c r="V6" s="593"/>
    </row>
    <row r="7" spans="1:22" s="167" customFormat="1" ht="27.6">
      <c r="A7" s="168">
        <v>1</v>
      </c>
      <c r="B7" s="535" t="s">
        <v>255</v>
      </c>
      <c r="C7" s="327"/>
      <c r="D7" s="325"/>
      <c r="E7" s="325"/>
      <c r="F7" s="325"/>
      <c r="G7" s="325"/>
      <c r="H7" s="325"/>
      <c r="I7" s="325"/>
      <c r="J7" s="325"/>
      <c r="K7" s="325"/>
      <c r="L7" s="328"/>
      <c r="M7" s="327"/>
      <c r="N7" s="325"/>
      <c r="O7" s="325"/>
      <c r="P7" s="325"/>
      <c r="Q7" s="325"/>
      <c r="R7" s="325"/>
      <c r="S7" s="328"/>
      <c r="T7" s="345"/>
      <c r="U7" s="344"/>
      <c r="V7" s="329">
        <f>SUM(C7:S7)</f>
        <v>0</v>
      </c>
    </row>
    <row r="8" spans="1:22" s="167" customFormat="1" ht="27.6">
      <c r="A8" s="168">
        <v>2</v>
      </c>
      <c r="B8" s="535" t="s">
        <v>256</v>
      </c>
      <c r="C8" s="327"/>
      <c r="D8" s="325"/>
      <c r="E8" s="325"/>
      <c r="F8" s="325"/>
      <c r="G8" s="325"/>
      <c r="H8" s="325"/>
      <c r="I8" s="325"/>
      <c r="J8" s="325"/>
      <c r="K8" s="325"/>
      <c r="L8" s="328"/>
      <c r="M8" s="327"/>
      <c r="N8" s="325"/>
      <c r="O8" s="325"/>
      <c r="P8" s="325"/>
      <c r="Q8" s="325"/>
      <c r="R8" s="325"/>
      <c r="S8" s="328"/>
      <c r="T8" s="344"/>
      <c r="U8" s="344"/>
      <c r="V8" s="329">
        <f t="shared" ref="V8:V20" si="0">SUM(C8:S8)</f>
        <v>0</v>
      </c>
    </row>
    <row r="9" spans="1:22" s="167" customFormat="1">
      <c r="A9" s="168">
        <v>3</v>
      </c>
      <c r="B9" s="535" t="s">
        <v>257</v>
      </c>
      <c r="C9" s="327"/>
      <c r="D9" s="325"/>
      <c r="E9" s="325"/>
      <c r="F9" s="325"/>
      <c r="G9" s="325"/>
      <c r="H9" s="325"/>
      <c r="I9" s="325"/>
      <c r="J9" s="325"/>
      <c r="K9" s="325"/>
      <c r="L9" s="328"/>
      <c r="M9" s="327"/>
      <c r="N9" s="325"/>
      <c r="O9" s="325"/>
      <c r="P9" s="325"/>
      <c r="Q9" s="325"/>
      <c r="R9" s="325"/>
      <c r="S9" s="328"/>
      <c r="T9" s="344"/>
      <c r="U9" s="344"/>
      <c r="V9" s="329">
        <f>SUM(C9:S9)</f>
        <v>0</v>
      </c>
    </row>
    <row r="10" spans="1:22" s="167" customFormat="1" ht="27.6">
      <c r="A10" s="168">
        <v>4</v>
      </c>
      <c r="B10" s="535" t="s">
        <v>258</v>
      </c>
      <c r="C10" s="327"/>
      <c r="D10" s="325"/>
      <c r="E10" s="325"/>
      <c r="F10" s="325"/>
      <c r="G10" s="325"/>
      <c r="H10" s="325"/>
      <c r="I10" s="325"/>
      <c r="J10" s="325"/>
      <c r="K10" s="325"/>
      <c r="L10" s="328"/>
      <c r="M10" s="327"/>
      <c r="N10" s="325"/>
      <c r="O10" s="325"/>
      <c r="P10" s="325"/>
      <c r="Q10" s="325"/>
      <c r="R10" s="325"/>
      <c r="S10" s="328"/>
      <c r="T10" s="344"/>
      <c r="U10" s="344"/>
      <c r="V10" s="329">
        <f t="shared" si="0"/>
        <v>0</v>
      </c>
    </row>
    <row r="11" spans="1:22" s="167" customFormat="1" ht="27.6">
      <c r="A11" s="168">
        <v>5</v>
      </c>
      <c r="B11" s="535" t="s">
        <v>259</v>
      </c>
      <c r="C11" s="327"/>
      <c r="D11" s="325"/>
      <c r="E11" s="325"/>
      <c r="F11" s="325"/>
      <c r="G11" s="325"/>
      <c r="H11" s="325"/>
      <c r="I11" s="325"/>
      <c r="J11" s="325"/>
      <c r="K11" s="325"/>
      <c r="L11" s="328"/>
      <c r="M11" s="327"/>
      <c r="N11" s="325"/>
      <c r="O11" s="325"/>
      <c r="P11" s="325"/>
      <c r="Q11" s="325"/>
      <c r="R11" s="325"/>
      <c r="S11" s="328"/>
      <c r="T11" s="344"/>
      <c r="U11" s="344"/>
      <c r="V11" s="329">
        <f t="shared" si="0"/>
        <v>0</v>
      </c>
    </row>
    <row r="12" spans="1:22" s="167" customFormat="1">
      <c r="A12" s="168">
        <v>6</v>
      </c>
      <c r="B12" s="535" t="s">
        <v>260</v>
      </c>
      <c r="C12" s="327"/>
      <c r="D12" s="325"/>
      <c r="E12" s="325"/>
      <c r="F12" s="325"/>
      <c r="G12" s="325"/>
      <c r="H12" s="325"/>
      <c r="I12" s="325"/>
      <c r="J12" s="325"/>
      <c r="K12" s="325"/>
      <c r="L12" s="328"/>
      <c r="M12" s="327"/>
      <c r="N12" s="325"/>
      <c r="O12" s="325"/>
      <c r="P12" s="325"/>
      <c r="Q12" s="325"/>
      <c r="R12" s="325"/>
      <c r="S12" s="328"/>
      <c r="T12" s="344"/>
      <c r="U12" s="344"/>
      <c r="V12" s="329">
        <f t="shared" si="0"/>
        <v>0</v>
      </c>
    </row>
    <row r="13" spans="1:22" s="167" customFormat="1" ht="27.6">
      <c r="A13" s="168">
        <v>7</v>
      </c>
      <c r="B13" s="535" t="s">
        <v>75</v>
      </c>
      <c r="C13" s="327"/>
      <c r="D13" s="325"/>
      <c r="E13" s="325"/>
      <c r="F13" s="325"/>
      <c r="G13" s="325"/>
      <c r="H13" s="325"/>
      <c r="I13" s="325"/>
      <c r="J13" s="325"/>
      <c r="K13" s="325"/>
      <c r="L13" s="328"/>
      <c r="M13" s="327"/>
      <c r="N13" s="325"/>
      <c r="O13" s="325"/>
      <c r="P13" s="325"/>
      <c r="Q13" s="325"/>
      <c r="R13" s="325"/>
      <c r="S13" s="328"/>
      <c r="T13" s="344"/>
      <c r="U13" s="344"/>
      <c r="V13" s="329">
        <f t="shared" si="0"/>
        <v>0</v>
      </c>
    </row>
    <row r="14" spans="1:22" s="167" customFormat="1">
      <c r="A14" s="168">
        <v>8</v>
      </c>
      <c r="B14" s="535" t="s">
        <v>76</v>
      </c>
      <c r="C14" s="327"/>
      <c r="D14" s="325"/>
      <c r="E14" s="325"/>
      <c r="F14" s="325"/>
      <c r="G14" s="325"/>
      <c r="H14" s="325"/>
      <c r="I14" s="325"/>
      <c r="J14" s="325"/>
      <c r="K14" s="325"/>
      <c r="L14" s="328"/>
      <c r="M14" s="327"/>
      <c r="N14" s="325"/>
      <c r="O14" s="325"/>
      <c r="P14" s="325"/>
      <c r="Q14" s="325"/>
      <c r="R14" s="325"/>
      <c r="S14" s="328"/>
      <c r="T14" s="344"/>
      <c r="U14" s="344"/>
      <c r="V14" s="329">
        <f t="shared" si="0"/>
        <v>0</v>
      </c>
    </row>
    <row r="15" spans="1:22" s="167" customFormat="1" ht="27.6">
      <c r="A15" s="168">
        <v>9</v>
      </c>
      <c r="B15" s="535" t="s">
        <v>77</v>
      </c>
      <c r="C15" s="327"/>
      <c r="D15" s="325"/>
      <c r="E15" s="325"/>
      <c r="F15" s="325"/>
      <c r="G15" s="325"/>
      <c r="H15" s="325"/>
      <c r="I15" s="325"/>
      <c r="J15" s="325"/>
      <c r="K15" s="325"/>
      <c r="L15" s="328"/>
      <c r="M15" s="327"/>
      <c r="N15" s="325"/>
      <c r="O15" s="325"/>
      <c r="P15" s="325"/>
      <c r="Q15" s="325"/>
      <c r="R15" s="325"/>
      <c r="S15" s="328"/>
      <c r="T15" s="344"/>
      <c r="U15" s="344"/>
      <c r="V15" s="329">
        <f t="shared" si="0"/>
        <v>0</v>
      </c>
    </row>
    <row r="16" spans="1:22" s="167" customFormat="1">
      <c r="A16" s="168">
        <v>10</v>
      </c>
      <c r="B16" s="535" t="s">
        <v>71</v>
      </c>
      <c r="C16" s="327"/>
      <c r="D16" s="325"/>
      <c r="E16" s="325"/>
      <c r="F16" s="325"/>
      <c r="G16" s="325"/>
      <c r="H16" s="325"/>
      <c r="I16" s="325"/>
      <c r="J16" s="325"/>
      <c r="K16" s="325"/>
      <c r="L16" s="328"/>
      <c r="M16" s="327"/>
      <c r="N16" s="325"/>
      <c r="O16" s="325"/>
      <c r="P16" s="325"/>
      <c r="Q16" s="325"/>
      <c r="R16" s="325"/>
      <c r="S16" s="328"/>
      <c r="T16" s="344"/>
      <c r="U16" s="344"/>
      <c r="V16" s="329">
        <f t="shared" si="0"/>
        <v>0</v>
      </c>
    </row>
    <row r="17" spans="1:22" s="167" customFormat="1">
      <c r="A17" s="168">
        <v>11</v>
      </c>
      <c r="B17" s="535" t="s">
        <v>72</v>
      </c>
      <c r="C17" s="327"/>
      <c r="D17" s="325"/>
      <c r="E17" s="325"/>
      <c r="F17" s="325"/>
      <c r="G17" s="325"/>
      <c r="H17" s="325"/>
      <c r="I17" s="325"/>
      <c r="J17" s="325"/>
      <c r="K17" s="325"/>
      <c r="L17" s="328"/>
      <c r="M17" s="327"/>
      <c r="N17" s="325"/>
      <c r="O17" s="325"/>
      <c r="P17" s="325"/>
      <c r="Q17" s="325"/>
      <c r="R17" s="325"/>
      <c r="S17" s="328"/>
      <c r="T17" s="344"/>
      <c r="U17" s="344"/>
      <c r="V17" s="329">
        <f t="shared" si="0"/>
        <v>0</v>
      </c>
    </row>
    <row r="18" spans="1:22" s="167" customFormat="1">
      <c r="A18" s="168">
        <v>12</v>
      </c>
      <c r="B18" s="535" t="s">
        <v>73</v>
      </c>
      <c r="C18" s="327"/>
      <c r="D18" s="325"/>
      <c r="E18" s="325"/>
      <c r="F18" s="325"/>
      <c r="G18" s="325"/>
      <c r="H18" s="325"/>
      <c r="I18" s="325"/>
      <c r="J18" s="325"/>
      <c r="K18" s="325"/>
      <c r="L18" s="328"/>
      <c r="M18" s="327"/>
      <c r="N18" s="325"/>
      <c r="O18" s="325"/>
      <c r="P18" s="325"/>
      <c r="Q18" s="325"/>
      <c r="R18" s="325"/>
      <c r="S18" s="328"/>
      <c r="T18" s="344"/>
      <c r="U18" s="344"/>
      <c r="V18" s="329">
        <f t="shared" si="0"/>
        <v>0</v>
      </c>
    </row>
    <row r="19" spans="1:22" s="167" customFormat="1">
      <c r="A19" s="168">
        <v>13</v>
      </c>
      <c r="B19" s="535" t="s">
        <v>74</v>
      </c>
      <c r="C19" s="327"/>
      <c r="D19" s="325"/>
      <c r="E19" s="325"/>
      <c r="F19" s="325"/>
      <c r="G19" s="325"/>
      <c r="H19" s="325"/>
      <c r="I19" s="325"/>
      <c r="J19" s="325"/>
      <c r="K19" s="325"/>
      <c r="L19" s="328"/>
      <c r="M19" s="327"/>
      <c r="N19" s="325"/>
      <c r="O19" s="325"/>
      <c r="P19" s="325"/>
      <c r="Q19" s="325"/>
      <c r="R19" s="325"/>
      <c r="S19" s="328"/>
      <c r="T19" s="344"/>
      <c r="U19" s="344"/>
      <c r="V19" s="329">
        <f t="shared" si="0"/>
        <v>0</v>
      </c>
    </row>
    <row r="20" spans="1:22" s="167" customFormat="1">
      <c r="A20" s="168">
        <v>14</v>
      </c>
      <c r="B20" s="535" t="s">
        <v>287</v>
      </c>
      <c r="C20" s="327"/>
      <c r="D20" s="325"/>
      <c r="E20" s="325"/>
      <c r="F20" s="325"/>
      <c r="G20" s="325"/>
      <c r="H20" s="325"/>
      <c r="I20" s="325"/>
      <c r="J20" s="325"/>
      <c r="K20" s="325"/>
      <c r="L20" s="328"/>
      <c r="M20" s="327"/>
      <c r="N20" s="325"/>
      <c r="O20" s="325"/>
      <c r="P20" s="325"/>
      <c r="Q20" s="325"/>
      <c r="R20" s="325"/>
      <c r="S20" s="328"/>
      <c r="T20" s="344"/>
      <c r="U20" s="344"/>
      <c r="V20" s="329">
        <f t="shared" si="0"/>
        <v>0</v>
      </c>
    </row>
    <row r="21" spans="1:22" ht="14.4" thickBot="1">
      <c r="A21" s="109"/>
      <c r="B21" s="110" t="s">
        <v>70</v>
      </c>
      <c r="C21" s="330">
        <f>SUM(C7:C20)</f>
        <v>0</v>
      </c>
      <c r="D21" s="326">
        <f t="shared" ref="D21:V21" si="1">SUM(D7:D20)</f>
        <v>0</v>
      </c>
      <c r="E21" s="326">
        <f t="shared" si="1"/>
        <v>0</v>
      </c>
      <c r="F21" s="326">
        <f t="shared" si="1"/>
        <v>0</v>
      </c>
      <c r="G21" s="326">
        <f t="shared" si="1"/>
        <v>0</v>
      </c>
      <c r="H21" s="326">
        <f t="shared" si="1"/>
        <v>0</v>
      </c>
      <c r="I21" s="326">
        <f t="shared" si="1"/>
        <v>0</v>
      </c>
      <c r="J21" s="326">
        <f t="shared" si="1"/>
        <v>0</v>
      </c>
      <c r="K21" s="326">
        <f t="shared" si="1"/>
        <v>0</v>
      </c>
      <c r="L21" s="331">
        <f t="shared" si="1"/>
        <v>0</v>
      </c>
      <c r="M21" s="330">
        <f t="shared" si="1"/>
        <v>0</v>
      </c>
      <c r="N21" s="326">
        <f t="shared" si="1"/>
        <v>0</v>
      </c>
      <c r="O21" s="326">
        <f t="shared" si="1"/>
        <v>0</v>
      </c>
      <c r="P21" s="326">
        <f t="shared" si="1"/>
        <v>0</v>
      </c>
      <c r="Q21" s="326">
        <f t="shared" si="1"/>
        <v>0</v>
      </c>
      <c r="R21" s="326">
        <f t="shared" si="1"/>
        <v>0</v>
      </c>
      <c r="S21" s="331">
        <f t="shared" si="1"/>
        <v>0</v>
      </c>
      <c r="T21" s="331">
        <f>SUM(T7:T20)</f>
        <v>0</v>
      </c>
      <c r="U21" s="331">
        <f t="shared" si="1"/>
        <v>0</v>
      </c>
      <c r="V21" s="332">
        <f t="shared" si="1"/>
        <v>0</v>
      </c>
    </row>
    <row r="24" spans="1:22">
      <c r="A24" s="19"/>
      <c r="B24" s="19"/>
      <c r="C24" s="79"/>
      <c r="D24" s="79"/>
      <c r="E24" s="79"/>
    </row>
    <row r="25" spans="1:22">
      <c r="A25" s="102"/>
      <c r="B25" s="102"/>
      <c r="C25" s="19"/>
      <c r="D25" s="79"/>
      <c r="E25" s="79"/>
    </row>
    <row r="26" spans="1:22">
      <c r="A26" s="102"/>
      <c r="B26" s="103"/>
      <c r="C26" s="19"/>
      <c r="D26" s="79"/>
      <c r="E26" s="79"/>
    </row>
    <row r="27" spans="1:22">
      <c r="A27" s="102"/>
      <c r="B27" s="102"/>
      <c r="C27" s="19"/>
      <c r="D27" s="79"/>
      <c r="E27" s="79"/>
    </row>
    <row r="28" spans="1:22">
      <c r="A28" s="102"/>
      <c r="B28" s="103"/>
      <c r="C28" s="19"/>
      <c r="D28" s="79"/>
      <c r="E28" s="7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C11" activePane="bottomRight" state="frozen"/>
      <selection activeCell="L18" sqref="L18"/>
      <selection pane="topRight" activeCell="L18" sqref="L18"/>
      <selection pane="bottomLeft" activeCell="L18" sqref="L18"/>
      <selection pane="bottomRight" activeCell="G14" sqref="G14"/>
    </sheetView>
  </sheetViews>
  <sheetFormatPr defaultColWidth="9.109375" defaultRowHeight="13.8"/>
  <cols>
    <col min="1" max="1" width="9.88671875" style="2" customWidth="1"/>
    <col min="2" max="2" width="101.88671875" style="2" customWidth="1"/>
    <col min="3" max="3" width="13.6640625" style="2" customWidth="1"/>
    <col min="4" max="4" width="14.88671875" style="2" bestFit="1" customWidth="1"/>
    <col min="5" max="5" width="17.6640625" style="2" customWidth="1"/>
    <col min="6" max="6" width="18.109375" style="2" customWidth="1"/>
    <col min="7" max="7" width="20" style="2" customWidth="1"/>
    <col min="8" max="8" width="15.33203125" style="2" customWidth="1"/>
    <col min="9" max="16384" width="9.109375" style="13"/>
  </cols>
  <sheetData>
    <row r="1" spans="1:9">
      <c r="A1" s="2" t="s">
        <v>227</v>
      </c>
      <c r="B1" s="388" t="str">
        <f>Info!C2</f>
        <v>სს სილქ როუდ ბანკი</v>
      </c>
    </row>
    <row r="2" spans="1:9">
      <c r="A2" s="2" t="s">
        <v>228</v>
      </c>
      <c r="B2" s="510">
        <f>'12. CRM'!B2</f>
        <v>43465</v>
      </c>
    </row>
    <row r="4" spans="1:9" ht="14.4" thickBot="1">
      <c r="A4" s="2" t="s">
        <v>660</v>
      </c>
      <c r="B4" s="347" t="s">
        <v>767</v>
      </c>
    </row>
    <row r="5" spans="1:9">
      <c r="A5" s="107"/>
      <c r="B5" s="165"/>
      <c r="C5" s="170" t="s">
        <v>0</v>
      </c>
      <c r="D5" s="170" t="s">
        <v>1</v>
      </c>
      <c r="E5" s="170" t="s">
        <v>2</v>
      </c>
      <c r="F5" s="170" t="s">
        <v>3</v>
      </c>
      <c r="G5" s="343" t="s">
        <v>4</v>
      </c>
      <c r="H5" s="171" t="s">
        <v>6</v>
      </c>
      <c r="I5" s="25"/>
    </row>
    <row r="6" spans="1:9" ht="15" customHeight="1">
      <c r="A6" s="164"/>
      <c r="B6" s="23"/>
      <c r="C6" s="596" t="s">
        <v>759</v>
      </c>
      <c r="D6" s="600" t="s">
        <v>780</v>
      </c>
      <c r="E6" s="601"/>
      <c r="F6" s="596" t="s">
        <v>786</v>
      </c>
      <c r="G6" s="596" t="s">
        <v>787</v>
      </c>
      <c r="H6" s="598" t="s">
        <v>761</v>
      </c>
      <c r="I6" s="25"/>
    </row>
    <row r="7" spans="1:9" ht="69">
      <c r="A7" s="164"/>
      <c r="B7" s="23"/>
      <c r="C7" s="597"/>
      <c r="D7" s="346" t="s">
        <v>762</v>
      </c>
      <c r="E7" s="346" t="s">
        <v>760</v>
      </c>
      <c r="F7" s="597"/>
      <c r="G7" s="597"/>
      <c r="H7" s="599"/>
      <c r="I7" s="25"/>
    </row>
    <row r="8" spans="1:9">
      <c r="A8" s="98">
        <v>1</v>
      </c>
      <c r="B8" s="81" t="s">
        <v>255</v>
      </c>
      <c r="C8" s="536">
        <f>'11. CRWA'!S8</f>
        <v>3551610.9699999997</v>
      </c>
      <c r="D8" s="537"/>
      <c r="E8" s="536"/>
      <c r="F8" s="536">
        <f>'11. CRWA'!S8</f>
        <v>3551610.9699999997</v>
      </c>
      <c r="G8" s="538">
        <f>F8</f>
        <v>3551610.9699999997</v>
      </c>
      <c r="H8" s="352">
        <f>G8/(C8+E8)</f>
        <v>1</v>
      </c>
    </row>
    <row r="9" spans="1:9" ht="15" customHeight="1">
      <c r="A9" s="98">
        <v>2</v>
      </c>
      <c r="B9" s="81" t="s">
        <v>256</v>
      </c>
      <c r="C9" s="536">
        <f>'11. CRWA'!S9</f>
        <v>0</v>
      </c>
      <c r="D9" s="537"/>
      <c r="E9" s="536"/>
      <c r="F9" s="536">
        <f>'11. CRWA'!S9</f>
        <v>0</v>
      </c>
      <c r="G9" s="538">
        <f t="shared" ref="G9:G21" si="0">F9</f>
        <v>0</v>
      </c>
      <c r="H9" s="352" t="e">
        <f t="shared" ref="H9:H21" si="1">G9/(C9+E9)</f>
        <v>#DIV/0!</v>
      </c>
    </row>
    <row r="10" spans="1:9">
      <c r="A10" s="98">
        <v>3</v>
      </c>
      <c r="B10" s="81" t="s">
        <v>257</v>
      </c>
      <c r="C10" s="536">
        <f>'11. CRWA'!S10</f>
        <v>0</v>
      </c>
      <c r="D10" s="537"/>
      <c r="E10" s="536"/>
      <c r="F10" s="536">
        <f>'11. CRWA'!S10</f>
        <v>0</v>
      </c>
      <c r="G10" s="538">
        <f t="shared" si="0"/>
        <v>0</v>
      </c>
      <c r="H10" s="352" t="e">
        <f t="shared" si="1"/>
        <v>#DIV/0!</v>
      </c>
    </row>
    <row r="11" spans="1:9">
      <c r="A11" s="98">
        <v>4</v>
      </c>
      <c r="B11" s="81" t="s">
        <v>258</v>
      </c>
      <c r="C11" s="536">
        <f>'11. CRWA'!S11</f>
        <v>0</v>
      </c>
      <c r="D11" s="537"/>
      <c r="E11" s="536"/>
      <c r="F11" s="536">
        <f>'11. CRWA'!S11</f>
        <v>0</v>
      </c>
      <c r="G11" s="538">
        <f t="shared" si="0"/>
        <v>0</v>
      </c>
      <c r="H11" s="352" t="e">
        <f t="shared" si="1"/>
        <v>#DIV/0!</v>
      </c>
    </row>
    <row r="12" spans="1:9">
      <c r="A12" s="98">
        <v>5</v>
      </c>
      <c r="B12" s="81" t="s">
        <v>259</v>
      </c>
      <c r="C12" s="536">
        <f>'11. CRWA'!S12</f>
        <v>0</v>
      </c>
      <c r="D12" s="537"/>
      <c r="E12" s="536"/>
      <c r="F12" s="536">
        <f>'11. CRWA'!S12</f>
        <v>0</v>
      </c>
      <c r="G12" s="538">
        <f t="shared" si="0"/>
        <v>0</v>
      </c>
      <c r="H12" s="352" t="e">
        <f t="shared" si="1"/>
        <v>#DIV/0!</v>
      </c>
    </row>
    <row r="13" spans="1:9">
      <c r="A13" s="98">
        <v>6</v>
      </c>
      <c r="B13" s="81" t="s">
        <v>260</v>
      </c>
      <c r="C13" s="536">
        <f>'11. CRWA'!S13</f>
        <v>7602115.2080000006</v>
      </c>
      <c r="D13" s="537"/>
      <c r="E13" s="536"/>
      <c r="F13" s="536">
        <f>'11. CRWA'!S13</f>
        <v>7602115.2080000006</v>
      </c>
      <c r="G13" s="538">
        <f t="shared" si="0"/>
        <v>7602115.2080000006</v>
      </c>
      <c r="H13" s="352">
        <f t="shared" si="1"/>
        <v>1</v>
      </c>
    </row>
    <row r="14" spans="1:9">
      <c r="A14" s="98">
        <v>7</v>
      </c>
      <c r="B14" s="81" t="s">
        <v>75</v>
      </c>
      <c r="C14" s="536">
        <f>'11. CRWA'!S14</f>
        <v>8261860.8700000001</v>
      </c>
      <c r="D14" s="537">
        <v>258326.08</v>
      </c>
      <c r="E14" s="536">
        <f>'5. RWA'!C9</f>
        <v>80298</v>
      </c>
      <c r="F14" s="536">
        <f>'11. CRWA'!S14</f>
        <v>8261860.8700000001</v>
      </c>
      <c r="G14" s="538">
        <f t="shared" si="0"/>
        <v>8261860.8700000001</v>
      </c>
      <c r="H14" s="352">
        <f t="shared" si="1"/>
        <v>0.99037443409418069</v>
      </c>
    </row>
    <row r="15" spans="1:9">
      <c r="A15" s="98">
        <v>8</v>
      </c>
      <c r="B15" s="81" t="s">
        <v>76</v>
      </c>
      <c r="C15" s="536">
        <f>'11. CRWA'!S15</f>
        <v>1712514.22</v>
      </c>
      <c r="D15" s="537"/>
      <c r="E15" s="536"/>
      <c r="F15" s="536">
        <f>'11. CRWA'!S15</f>
        <v>1712514.22</v>
      </c>
      <c r="G15" s="538">
        <f t="shared" si="0"/>
        <v>1712514.22</v>
      </c>
      <c r="H15" s="352">
        <f t="shared" si="1"/>
        <v>1</v>
      </c>
      <c r="I15" s="13" t="s">
        <v>5</v>
      </c>
    </row>
    <row r="16" spans="1:9">
      <c r="A16" s="98">
        <v>9</v>
      </c>
      <c r="B16" s="81" t="s">
        <v>77</v>
      </c>
      <c r="C16" s="536">
        <f>'11. CRWA'!S16</f>
        <v>0</v>
      </c>
      <c r="D16" s="537"/>
      <c r="E16" s="536"/>
      <c r="F16" s="536">
        <f>'11. CRWA'!S16</f>
        <v>0</v>
      </c>
      <c r="G16" s="538">
        <f t="shared" si="0"/>
        <v>0</v>
      </c>
      <c r="H16" s="352" t="e">
        <f t="shared" si="1"/>
        <v>#DIV/0!</v>
      </c>
    </row>
    <row r="17" spans="1:8">
      <c r="A17" s="98">
        <v>10</v>
      </c>
      <c r="B17" s="81" t="s">
        <v>71</v>
      </c>
      <c r="C17" s="536">
        <f>'11. CRWA'!S17</f>
        <v>840201.84999999986</v>
      </c>
      <c r="D17" s="537"/>
      <c r="E17" s="536"/>
      <c r="F17" s="536">
        <f>'11. CRWA'!S17</f>
        <v>840201.84999999986</v>
      </c>
      <c r="G17" s="538">
        <f t="shared" si="0"/>
        <v>840201.84999999986</v>
      </c>
      <c r="H17" s="352">
        <f t="shared" si="1"/>
        <v>1</v>
      </c>
    </row>
    <row r="18" spans="1:8">
      <c r="A18" s="98">
        <v>11</v>
      </c>
      <c r="B18" s="81" t="s">
        <v>72</v>
      </c>
      <c r="C18" s="536">
        <f>'11. CRWA'!S18</f>
        <v>8977294.1850000005</v>
      </c>
      <c r="D18" s="537"/>
      <c r="E18" s="536"/>
      <c r="F18" s="536">
        <f>'11. CRWA'!S18</f>
        <v>8977294.1850000005</v>
      </c>
      <c r="G18" s="538">
        <f t="shared" si="0"/>
        <v>8977294.1850000005</v>
      </c>
      <c r="H18" s="352">
        <f t="shared" si="1"/>
        <v>1</v>
      </c>
    </row>
    <row r="19" spans="1:8">
      <c r="A19" s="98">
        <v>12</v>
      </c>
      <c r="B19" s="81" t="s">
        <v>73</v>
      </c>
      <c r="C19" s="536">
        <f>'11. CRWA'!S19</f>
        <v>0</v>
      </c>
      <c r="D19" s="537"/>
      <c r="E19" s="536"/>
      <c r="F19" s="536">
        <f>'11. CRWA'!S19</f>
        <v>0</v>
      </c>
      <c r="G19" s="538">
        <f t="shared" si="0"/>
        <v>0</v>
      </c>
      <c r="H19" s="352" t="e">
        <f t="shared" si="1"/>
        <v>#DIV/0!</v>
      </c>
    </row>
    <row r="20" spans="1:8">
      <c r="A20" s="98">
        <v>13</v>
      </c>
      <c r="B20" s="81" t="s">
        <v>74</v>
      </c>
      <c r="C20" s="536">
        <f>'11. CRWA'!S20</f>
        <v>0</v>
      </c>
      <c r="D20" s="537"/>
      <c r="E20" s="536"/>
      <c r="F20" s="536">
        <f>'11. CRWA'!S20</f>
        <v>0</v>
      </c>
      <c r="G20" s="538">
        <f t="shared" si="0"/>
        <v>0</v>
      </c>
      <c r="H20" s="352" t="e">
        <f t="shared" si="1"/>
        <v>#DIV/0!</v>
      </c>
    </row>
    <row r="21" spans="1:8">
      <c r="A21" s="98">
        <v>14</v>
      </c>
      <c r="B21" s="81" t="s">
        <v>287</v>
      </c>
      <c r="C21" s="536">
        <f>'11. CRWA'!S21</f>
        <v>17092524.987999994</v>
      </c>
      <c r="D21" s="537"/>
      <c r="E21" s="536"/>
      <c r="F21" s="536">
        <f>'11. CRWA'!S21</f>
        <v>17092524.987999994</v>
      </c>
      <c r="G21" s="538">
        <f t="shared" si="0"/>
        <v>17092524.987999994</v>
      </c>
      <c r="H21" s="352">
        <f t="shared" si="1"/>
        <v>1</v>
      </c>
    </row>
    <row r="22" spans="1:8" ht="14.4" thickBot="1">
      <c r="A22" s="166"/>
      <c r="B22" s="172" t="s">
        <v>70</v>
      </c>
      <c r="C22" s="326">
        <f>SUM(C8:C21)</f>
        <v>48038122.290999994</v>
      </c>
      <c r="D22" s="326">
        <f>SUM(D8:D21)</f>
        <v>258326.08</v>
      </c>
      <c r="E22" s="326">
        <f>SUM(E8:E21)</f>
        <v>80298</v>
      </c>
      <c r="F22" s="326">
        <f>SUM(F8:F21)</f>
        <v>48038122.290999994</v>
      </c>
      <c r="G22" s="326">
        <f>SUM(G8:G21)</f>
        <v>48038122.290999994</v>
      </c>
      <c r="H22" s="353">
        <f>G22/(C22+E22)</f>
        <v>0.99833124197522716</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70" zoomScaleNormal="70" workbookViewId="0">
      <pane xSplit="2" ySplit="6" topLeftCell="F7" activePane="bottomRight" state="frozen"/>
      <selection pane="topRight" activeCell="C1" sqref="C1"/>
      <selection pane="bottomLeft" activeCell="A6" sqref="A6"/>
      <selection pane="bottomRight" activeCell="K34" sqref="K34"/>
    </sheetView>
  </sheetViews>
  <sheetFormatPr defaultColWidth="9.109375" defaultRowHeight="13.8"/>
  <cols>
    <col min="1" max="1" width="10.5546875" style="388" bestFit="1" customWidth="1"/>
    <col min="2" max="2" width="91.21875" style="388" customWidth="1"/>
    <col min="3" max="3" width="13.88671875" style="388" customWidth="1"/>
    <col min="4" max="4" width="12.6640625" style="388" customWidth="1"/>
    <col min="5" max="5" width="14.44140625" style="388" customWidth="1"/>
    <col min="6" max="6" width="14.21875" style="388" customWidth="1"/>
    <col min="7" max="7" width="12.6640625" style="388" customWidth="1"/>
    <col min="8" max="8" width="13.88671875" style="388" customWidth="1"/>
    <col min="9" max="10" width="13.77734375" style="388" customWidth="1"/>
    <col min="11" max="11" width="12.6640625" style="388" customWidth="1"/>
    <col min="12" max="16384" width="9.109375" style="388"/>
  </cols>
  <sheetData>
    <row r="1" spans="1:11">
      <c r="A1" s="388" t="s">
        <v>227</v>
      </c>
      <c r="B1" s="388" t="str">
        <f>Info!C2</f>
        <v>სს სილქ როუდ ბანკი</v>
      </c>
    </row>
    <row r="2" spans="1:11">
      <c r="A2" s="388" t="s">
        <v>228</v>
      </c>
      <c r="B2" s="514">
        <f>'13. CRME'!B2</f>
        <v>43465</v>
      </c>
      <c r="C2" s="389"/>
      <c r="D2" s="389"/>
    </row>
    <row r="3" spans="1:11">
      <c r="B3" s="389"/>
      <c r="C3" s="389"/>
      <c r="D3" s="389"/>
    </row>
    <row r="4" spans="1:11" ht="14.4" thickBot="1">
      <c r="A4" s="388" t="s">
        <v>829</v>
      </c>
      <c r="B4" s="347" t="s">
        <v>828</v>
      </c>
      <c r="C4" s="389"/>
      <c r="D4" s="389"/>
    </row>
    <row r="5" spans="1:11" ht="30" customHeight="1">
      <c r="A5" s="605"/>
      <c r="B5" s="606"/>
      <c r="C5" s="603" t="s">
        <v>863</v>
      </c>
      <c r="D5" s="603"/>
      <c r="E5" s="603"/>
      <c r="F5" s="603" t="s">
        <v>864</v>
      </c>
      <c r="G5" s="603"/>
      <c r="H5" s="603"/>
      <c r="I5" s="603" t="s">
        <v>865</v>
      </c>
      <c r="J5" s="603"/>
      <c r="K5" s="604"/>
    </row>
    <row r="6" spans="1:11">
      <c r="A6" s="386"/>
      <c r="B6" s="387"/>
      <c r="C6" s="390" t="s">
        <v>29</v>
      </c>
      <c r="D6" s="390" t="s">
        <v>134</v>
      </c>
      <c r="E6" s="390" t="s">
        <v>70</v>
      </c>
      <c r="F6" s="390" t="s">
        <v>29</v>
      </c>
      <c r="G6" s="390" t="s">
        <v>134</v>
      </c>
      <c r="H6" s="390" t="s">
        <v>70</v>
      </c>
      <c r="I6" s="390" t="s">
        <v>29</v>
      </c>
      <c r="J6" s="390" t="s">
        <v>134</v>
      </c>
      <c r="K6" s="395" t="s">
        <v>70</v>
      </c>
    </row>
    <row r="7" spans="1:11">
      <c r="A7" s="396" t="s">
        <v>799</v>
      </c>
      <c r="B7" s="385"/>
      <c r="C7" s="385"/>
      <c r="D7" s="385"/>
      <c r="E7" s="385"/>
      <c r="F7" s="385"/>
      <c r="G7" s="385"/>
      <c r="H7" s="385"/>
      <c r="I7" s="385"/>
      <c r="J7" s="385"/>
      <c r="K7" s="397"/>
    </row>
    <row r="8" spans="1:11">
      <c r="A8" s="384">
        <v>1</v>
      </c>
      <c r="B8" s="366" t="s">
        <v>799</v>
      </c>
      <c r="C8" s="539"/>
      <c r="D8" s="539"/>
      <c r="E8" s="539"/>
      <c r="F8" s="540">
        <v>20267060.030000001</v>
      </c>
      <c r="G8" s="540">
        <v>13531732.122500001</v>
      </c>
      <c r="H8" s="540">
        <f>F8+G8</f>
        <v>33798792.152500004</v>
      </c>
      <c r="I8" s="367">
        <v>14209787.300000001</v>
      </c>
      <c r="J8" s="367">
        <v>8287563.2800000003</v>
      </c>
      <c r="K8" s="374">
        <f>I8+J8</f>
        <v>22497350.580000002</v>
      </c>
    </row>
    <row r="9" spans="1:11">
      <c r="A9" s="396" t="s">
        <v>800</v>
      </c>
      <c r="B9" s="385"/>
      <c r="C9" s="541"/>
      <c r="D9" s="541"/>
      <c r="E9" s="541"/>
      <c r="F9" s="541"/>
      <c r="G9" s="541"/>
      <c r="H9" s="541"/>
      <c r="I9" s="385"/>
      <c r="J9" s="385"/>
      <c r="K9" s="397"/>
    </row>
    <row r="10" spans="1:11">
      <c r="A10" s="398">
        <v>2</v>
      </c>
      <c r="B10" s="368" t="s">
        <v>801</v>
      </c>
      <c r="C10" s="542">
        <v>2596086.27</v>
      </c>
      <c r="D10" s="543">
        <v>5835180.6399999997</v>
      </c>
      <c r="E10" s="543">
        <f>C10+D10</f>
        <v>8431266.9100000001</v>
      </c>
      <c r="F10" s="543">
        <v>1104077</v>
      </c>
      <c r="G10" s="543">
        <v>2219758</v>
      </c>
      <c r="H10" s="543">
        <f>F10+G10</f>
        <v>3323835</v>
      </c>
      <c r="I10" s="369">
        <v>225975</v>
      </c>
      <c r="J10" s="369">
        <v>402675</v>
      </c>
      <c r="K10" s="399">
        <f>SUM(I10:J10)</f>
        <v>628650</v>
      </c>
    </row>
    <row r="11" spans="1:11">
      <c r="A11" s="398">
        <v>3</v>
      </c>
      <c r="B11" s="368" t="s">
        <v>802</v>
      </c>
      <c r="C11" s="542">
        <v>7126269.7300000023</v>
      </c>
      <c r="D11" s="543">
        <v>14688279.800000001</v>
      </c>
      <c r="E11" s="543">
        <f t="shared" ref="E11:E16" si="0">C11+D11</f>
        <v>21814549.530000001</v>
      </c>
      <c r="F11" s="543">
        <v>5611762.8024000004</v>
      </c>
      <c r="G11" s="543">
        <v>10173611.568849999</v>
      </c>
      <c r="H11" s="543">
        <f t="shared" ref="H11:H16" si="1">F11+G11</f>
        <v>15785374.37125</v>
      </c>
      <c r="I11" s="369">
        <v>4989251.8279999997</v>
      </c>
      <c r="J11" s="369">
        <v>7768027.698499999</v>
      </c>
      <c r="K11" s="399">
        <f t="shared" ref="K11:K16" si="2">SUM(I11:J11)</f>
        <v>12757279.526499998</v>
      </c>
    </row>
    <row r="12" spans="1:11">
      <c r="A12" s="398">
        <v>4</v>
      </c>
      <c r="B12" s="368" t="s">
        <v>803</v>
      </c>
      <c r="C12" s="542">
        <v>2806346.15</v>
      </c>
      <c r="D12" s="543">
        <v>0</v>
      </c>
      <c r="E12" s="543">
        <f t="shared" si="0"/>
        <v>2806346.15</v>
      </c>
      <c r="F12" s="543">
        <v>420951.92249999999</v>
      </c>
      <c r="G12" s="543">
        <v>0</v>
      </c>
      <c r="H12" s="543">
        <f t="shared" si="1"/>
        <v>420951.92249999999</v>
      </c>
      <c r="I12" s="369">
        <v>420951.92249999999</v>
      </c>
      <c r="J12" s="369"/>
      <c r="K12" s="399">
        <f t="shared" si="2"/>
        <v>420951.92249999999</v>
      </c>
    </row>
    <row r="13" spans="1:11">
      <c r="A13" s="398">
        <v>5</v>
      </c>
      <c r="B13" s="368" t="s">
        <v>804</v>
      </c>
      <c r="C13" s="542">
        <v>211615.84999999998</v>
      </c>
      <c r="D13" s="543">
        <v>107009.38999999998</v>
      </c>
      <c r="E13" s="543">
        <f t="shared" si="0"/>
        <v>318625.24</v>
      </c>
      <c r="F13" s="543">
        <v>39569.06489999999</v>
      </c>
      <c r="G13" s="543">
        <v>16051.407999999999</v>
      </c>
      <c r="H13" s="543">
        <f t="shared" si="1"/>
        <v>55620.472899999993</v>
      </c>
      <c r="I13" s="369">
        <v>39569.06489999999</v>
      </c>
      <c r="J13" s="369">
        <v>16051.407999999999</v>
      </c>
      <c r="K13" s="399">
        <f t="shared" si="2"/>
        <v>55620.472899999993</v>
      </c>
    </row>
    <row r="14" spans="1:11">
      <c r="A14" s="398">
        <v>6</v>
      </c>
      <c r="B14" s="368" t="s">
        <v>819</v>
      </c>
      <c r="C14" s="542"/>
      <c r="D14" s="543"/>
      <c r="E14" s="543">
        <f t="shared" si="0"/>
        <v>0</v>
      </c>
      <c r="F14" s="543"/>
      <c r="G14" s="543"/>
      <c r="H14" s="543">
        <f t="shared" si="1"/>
        <v>0</v>
      </c>
      <c r="I14" s="369"/>
      <c r="J14" s="369"/>
      <c r="K14" s="399">
        <f t="shared" si="2"/>
        <v>0</v>
      </c>
    </row>
    <row r="15" spans="1:11">
      <c r="A15" s="398">
        <v>7</v>
      </c>
      <c r="B15" s="368" t="s">
        <v>806</v>
      </c>
      <c r="C15" s="542">
        <v>834633.31</v>
      </c>
      <c r="D15" s="543">
        <v>571853.43999999994</v>
      </c>
      <c r="E15" s="543">
        <f t="shared" si="0"/>
        <v>1406486.75</v>
      </c>
      <c r="F15" s="543">
        <v>565512.63</v>
      </c>
      <c r="G15" s="543">
        <v>457352.88</v>
      </c>
      <c r="H15" s="543">
        <f t="shared" si="1"/>
        <v>1022865.51</v>
      </c>
      <c r="I15" s="369">
        <v>565512.63</v>
      </c>
      <c r="J15" s="369">
        <v>457352.88</v>
      </c>
      <c r="K15" s="399">
        <f t="shared" si="2"/>
        <v>1022865.51</v>
      </c>
    </row>
    <row r="16" spans="1:11">
      <c r="A16" s="398">
        <v>8</v>
      </c>
      <c r="B16" s="370" t="s">
        <v>807</v>
      </c>
      <c r="C16" s="542">
        <f>SUM(C10:C15)</f>
        <v>13574951.310000002</v>
      </c>
      <c r="D16" s="542">
        <f>SUM(D10:D15)</f>
        <v>21202323.270000003</v>
      </c>
      <c r="E16" s="543">
        <f t="shared" si="0"/>
        <v>34777274.580000006</v>
      </c>
      <c r="F16" s="543">
        <f>SUM(F10:F15)</f>
        <v>7741873.4198000003</v>
      </c>
      <c r="G16" s="543">
        <f>SUM(G10:G15)</f>
        <v>12866773.85685</v>
      </c>
      <c r="H16" s="543">
        <f t="shared" si="1"/>
        <v>20608647.27665</v>
      </c>
      <c r="I16" s="369">
        <f>SUM(I10:I15)</f>
        <v>6241260.4453999996</v>
      </c>
      <c r="J16" s="369">
        <f>SUM(J10:J15)</f>
        <v>8644106.9864999987</v>
      </c>
      <c r="K16" s="399">
        <f t="shared" si="2"/>
        <v>14885367.431899998</v>
      </c>
    </row>
    <row r="17" spans="1:11">
      <c r="A17" s="396" t="s">
        <v>808</v>
      </c>
      <c r="B17" s="385"/>
      <c r="C17" s="385"/>
      <c r="D17" s="385"/>
      <c r="E17" s="385"/>
      <c r="F17" s="385"/>
      <c r="G17" s="385"/>
      <c r="H17" s="385"/>
      <c r="I17" s="385"/>
      <c r="J17" s="385"/>
      <c r="K17" s="397"/>
    </row>
    <row r="18" spans="1:11">
      <c r="A18" s="398">
        <v>9</v>
      </c>
      <c r="B18" s="368" t="s">
        <v>809</v>
      </c>
      <c r="C18" s="542"/>
      <c r="D18" s="543"/>
      <c r="E18" s="543">
        <f>C18+D18</f>
        <v>0</v>
      </c>
      <c r="F18" s="369"/>
      <c r="G18" s="369"/>
      <c r="H18" s="369">
        <f>SUM(F18:G18)</f>
        <v>0</v>
      </c>
      <c r="I18" s="369"/>
      <c r="J18" s="369"/>
      <c r="K18" s="399">
        <f>SUM(I18:J18)</f>
        <v>0</v>
      </c>
    </row>
    <row r="19" spans="1:11">
      <c r="A19" s="398">
        <v>10</v>
      </c>
      <c r="B19" s="368" t="s">
        <v>810</v>
      </c>
      <c r="C19" s="542">
        <v>46328897.390000001</v>
      </c>
      <c r="D19" s="543">
        <v>10152090.130000001</v>
      </c>
      <c r="E19" s="543">
        <f t="shared" ref="E19:E21" si="3">C19+D19</f>
        <v>56480987.520000003</v>
      </c>
      <c r="F19" s="369">
        <v>17152410.349999998</v>
      </c>
      <c r="G19" s="369">
        <v>31645.334999999999</v>
      </c>
      <c r="H19" s="369">
        <f t="shared" ref="H19:H20" si="4">SUM(F19:G19)</f>
        <v>17184055.684999999</v>
      </c>
      <c r="I19" s="369">
        <v>17152410.349999998</v>
      </c>
      <c r="J19" s="369">
        <v>31645.334999999999</v>
      </c>
      <c r="K19" s="399">
        <f t="shared" ref="K19:K21" si="5">SUM(I19:J19)</f>
        <v>17184055.684999999</v>
      </c>
    </row>
    <row r="20" spans="1:11">
      <c r="A20" s="398">
        <v>11</v>
      </c>
      <c r="B20" s="368" t="s">
        <v>811</v>
      </c>
      <c r="C20" s="542"/>
      <c r="D20" s="543"/>
      <c r="E20" s="543">
        <f t="shared" si="3"/>
        <v>0</v>
      </c>
      <c r="F20" s="369"/>
      <c r="G20" s="369"/>
      <c r="H20" s="369">
        <f t="shared" si="4"/>
        <v>0</v>
      </c>
      <c r="I20" s="369">
        <v>0</v>
      </c>
      <c r="J20" s="369">
        <v>0</v>
      </c>
      <c r="K20" s="399">
        <f t="shared" si="5"/>
        <v>0</v>
      </c>
    </row>
    <row r="21" spans="1:11" ht="14.4" thickBot="1">
      <c r="A21" s="231">
        <v>12</v>
      </c>
      <c r="B21" s="400" t="s">
        <v>812</v>
      </c>
      <c r="C21" s="544">
        <f>SUM(C18:C20)</f>
        <v>46328897.390000001</v>
      </c>
      <c r="D21" s="544">
        <f>SUM(D18:D20)</f>
        <v>10152090.130000001</v>
      </c>
      <c r="E21" s="544">
        <f t="shared" si="3"/>
        <v>56480987.520000003</v>
      </c>
      <c r="F21" s="401">
        <f>SUM(F18:F20)</f>
        <v>17152410.349999998</v>
      </c>
      <c r="G21" s="401">
        <f t="shared" ref="G21:H21" si="6">SUM(G18:G20)</f>
        <v>31645.334999999999</v>
      </c>
      <c r="H21" s="401">
        <f t="shared" si="6"/>
        <v>17184055.684999999</v>
      </c>
      <c r="I21" s="401">
        <f>SUM(I18:I20)</f>
        <v>17152410.349999998</v>
      </c>
      <c r="J21" s="401">
        <f>SUM(J18:J20)</f>
        <v>31645.334999999999</v>
      </c>
      <c r="K21" s="399">
        <f t="shared" si="5"/>
        <v>17184055.684999999</v>
      </c>
    </row>
    <row r="22" spans="1:11" ht="38.25" customHeight="1" thickBot="1">
      <c r="A22" s="382"/>
      <c r="B22" s="383"/>
      <c r="C22" s="383"/>
      <c r="D22" s="383"/>
      <c r="E22" s="383"/>
      <c r="F22" s="602" t="s">
        <v>813</v>
      </c>
      <c r="G22" s="603"/>
      <c r="H22" s="603"/>
      <c r="I22" s="602" t="s">
        <v>814</v>
      </c>
      <c r="J22" s="603"/>
      <c r="K22" s="604"/>
    </row>
    <row r="23" spans="1:11">
      <c r="A23" s="375">
        <v>13</v>
      </c>
      <c r="B23" s="371" t="s">
        <v>799</v>
      </c>
      <c r="C23" s="381"/>
      <c r="D23" s="381"/>
      <c r="E23" s="381"/>
      <c r="F23" s="545">
        <f>F8</f>
        <v>20267060.030000001</v>
      </c>
      <c r="G23" s="545">
        <f>G8</f>
        <v>13531732.122500001</v>
      </c>
      <c r="H23" s="545">
        <f>F23+G23</f>
        <v>33798792.152500004</v>
      </c>
      <c r="I23" s="547">
        <f>I8</f>
        <v>14209787.300000001</v>
      </c>
      <c r="J23" s="547">
        <f>J8</f>
        <v>8287563.2800000003</v>
      </c>
      <c r="K23" s="548">
        <f>I23+J23</f>
        <v>22497350.580000002</v>
      </c>
    </row>
    <row r="24" spans="1:11" ht="14.4" thickBot="1">
      <c r="A24" s="376">
        <v>14</v>
      </c>
      <c r="B24" s="372" t="s">
        <v>815</v>
      </c>
      <c r="C24" s="402"/>
      <c r="D24" s="379"/>
      <c r="E24" s="380"/>
      <c r="F24" s="546">
        <v>1935468.3549499998</v>
      </c>
      <c r="G24" s="546">
        <v>12835128.521849999</v>
      </c>
      <c r="H24" s="546">
        <f>F24+G24</f>
        <v>14770596.876799999</v>
      </c>
      <c r="I24" s="549">
        <v>1935468.3549499998</v>
      </c>
      <c r="J24" s="549">
        <v>12835128.521849999</v>
      </c>
      <c r="K24" s="550">
        <f>I24+J24</f>
        <v>14770596.876799999</v>
      </c>
    </row>
    <row r="25" spans="1:11" ht="14.4" thickBot="1">
      <c r="A25" s="377">
        <v>15</v>
      </c>
      <c r="B25" s="373" t="s">
        <v>816</v>
      </c>
      <c r="C25" s="378"/>
      <c r="D25" s="378"/>
      <c r="E25" s="378"/>
      <c r="F25" s="551">
        <f t="shared" ref="F25:K25" si="7">F23/F24</f>
        <v>10.471398293940887</v>
      </c>
      <c r="G25" s="551">
        <f t="shared" si="7"/>
        <v>1.0542732080527384</v>
      </c>
      <c r="H25" s="551">
        <f t="shared" si="7"/>
        <v>2.2882482295341338</v>
      </c>
      <c r="I25" s="551">
        <f t="shared" si="7"/>
        <v>7.3417822945325764</v>
      </c>
      <c r="J25" s="551">
        <f t="shared" si="7"/>
        <v>0.64569382892361304</v>
      </c>
      <c r="K25" s="552">
        <f t="shared" si="7"/>
        <v>1.5231172286162873</v>
      </c>
    </row>
    <row r="28" spans="1:11" ht="41.4">
      <c r="B28" s="24" t="s">
        <v>862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D22" sqref="D22"/>
    </sheetView>
  </sheetViews>
  <sheetFormatPr defaultColWidth="9.109375" defaultRowHeight="13.8"/>
  <cols>
    <col min="1" max="1" width="10.5546875" style="76" bestFit="1" customWidth="1"/>
    <col min="2" max="2" width="95" style="76" customWidth="1"/>
    <col min="3" max="3" width="12.5546875" style="76" bestFit="1" customWidth="1"/>
    <col min="4" max="4" width="10" style="76" bestFit="1" customWidth="1"/>
    <col min="5" max="5" width="18.33203125" style="76" bestFit="1" customWidth="1"/>
    <col min="6" max="13" width="10.6640625" style="76" customWidth="1"/>
    <col min="14" max="14" width="31" style="76" bestFit="1" customWidth="1"/>
    <col min="15" max="16384" width="9.109375" style="13"/>
  </cols>
  <sheetData>
    <row r="1" spans="1:14">
      <c r="A1" s="5" t="s">
        <v>227</v>
      </c>
      <c r="B1" s="76" t="str">
        <f>Info!C2</f>
        <v>სს სილქ როუდ ბანკი</v>
      </c>
    </row>
    <row r="2" spans="1:14" ht="14.25" customHeight="1">
      <c r="A2" s="76" t="s">
        <v>228</v>
      </c>
      <c r="B2" s="515">
        <f>'14. LCR'!B2</f>
        <v>43465</v>
      </c>
    </row>
    <row r="3" spans="1:14" ht="14.25" customHeight="1"/>
    <row r="4" spans="1:14" ht="14.4" thickBot="1">
      <c r="A4" s="2" t="s">
        <v>661</v>
      </c>
      <c r="B4" s="100" t="s">
        <v>79</v>
      </c>
    </row>
    <row r="5" spans="1:14" s="26" customFormat="1">
      <c r="A5" s="181"/>
      <c r="B5" s="182"/>
      <c r="C5" s="183" t="s">
        <v>0</v>
      </c>
      <c r="D5" s="183" t="s">
        <v>1</v>
      </c>
      <c r="E5" s="183" t="s">
        <v>2</v>
      </c>
      <c r="F5" s="183" t="s">
        <v>3</v>
      </c>
      <c r="G5" s="183" t="s">
        <v>4</v>
      </c>
      <c r="H5" s="183" t="s">
        <v>6</v>
      </c>
      <c r="I5" s="183" t="s">
        <v>276</v>
      </c>
      <c r="J5" s="183" t="s">
        <v>277</v>
      </c>
      <c r="K5" s="183" t="s">
        <v>278</v>
      </c>
      <c r="L5" s="183" t="s">
        <v>279</v>
      </c>
      <c r="M5" s="183" t="s">
        <v>280</v>
      </c>
      <c r="N5" s="184" t="s">
        <v>281</v>
      </c>
    </row>
    <row r="6" spans="1:14" ht="41.4">
      <c r="A6" s="173"/>
      <c r="B6" s="112"/>
      <c r="C6" s="113" t="s">
        <v>89</v>
      </c>
      <c r="D6" s="114" t="s">
        <v>78</v>
      </c>
      <c r="E6" s="115" t="s">
        <v>88</v>
      </c>
      <c r="F6" s="116">
        <v>0</v>
      </c>
      <c r="G6" s="116">
        <v>0.2</v>
      </c>
      <c r="H6" s="116">
        <v>0.35</v>
      </c>
      <c r="I6" s="116">
        <v>0.5</v>
      </c>
      <c r="J6" s="116">
        <v>0.75</v>
      </c>
      <c r="K6" s="116">
        <v>1</v>
      </c>
      <c r="L6" s="116">
        <v>1.5</v>
      </c>
      <c r="M6" s="116">
        <v>2.5</v>
      </c>
      <c r="N6" s="174" t="s">
        <v>79</v>
      </c>
    </row>
    <row r="7" spans="1:14">
      <c r="A7" s="175">
        <v>1</v>
      </c>
      <c r="B7" s="117" t="s">
        <v>80</v>
      </c>
      <c r="C7" s="333">
        <f>SUM(C8:C13)</f>
        <v>9903420</v>
      </c>
      <c r="D7" s="112"/>
      <c r="E7" s="336">
        <f t="shared" ref="E7:M7" si="0">SUM(E8:E13)</f>
        <v>198068.4</v>
      </c>
      <c r="F7" s="333">
        <f>SUM(F8:F13)</f>
        <v>0</v>
      </c>
      <c r="G7" s="333">
        <f t="shared" si="0"/>
        <v>0</v>
      </c>
      <c r="H7" s="333">
        <f t="shared" si="0"/>
        <v>0</v>
      </c>
      <c r="I7" s="333">
        <f t="shared" si="0"/>
        <v>0</v>
      </c>
      <c r="J7" s="333">
        <f t="shared" si="0"/>
        <v>0</v>
      </c>
      <c r="K7" s="333">
        <f t="shared" si="0"/>
        <v>198068.4</v>
      </c>
      <c r="L7" s="333">
        <f t="shared" si="0"/>
        <v>0</v>
      </c>
      <c r="M7" s="333">
        <f t="shared" si="0"/>
        <v>0</v>
      </c>
      <c r="N7" s="176">
        <f>SUM(N8:N13)</f>
        <v>198068.4</v>
      </c>
    </row>
    <row r="8" spans="1:14">
      <c r="A8" s="175">
        <v>1.1000000000000001</v>
      </c>
      <c r="B8" s="118" t="s">
        <v>81</v>
      </c>
      <c r="C8" s="334">
        <v>9903420</v>
      </c>
      <c r="D8" s="119">
        <v>0.02</v>
      </c>
      <c r="E8" s="336">
        <f>C8*D8</f>
        <v>198068.4</v>
      </c>
      <c r="F8" s="334"/>
      <c r="G8" s="334"/>
      <c r="H8" s="334"/>
      <c r="I8" s="334"/>
      <c r="J8" s="334"/>
      <c r="K8" s="334">
        <f>E8</f>
        <v>198068.4</v>
      </c>
      <c r="L8" s="334"/>
      <c r="M8" s="334"/>
      <c r="N8" s="176">
        <f>SUMPRODUCT($F$6:$M$6,F8:M8)</f>
        <v>198068.4</v>
      </c>
    </row>
    <row r="9" spans="1:14">
      <c r="A9" s="175">
        <v>1.2</v>
      </c>
      <c r="B9" s="118" t="s">
        <v>82</v>
      </c>
      <c r="C9" s="334">
        <v>0</v>
      </c>
      <c r="D9" s="119">
        <v>0.05</v>
      </c>
      <c r="E9" s="336">
        <f>C9*D9</f>
        <v>0</v>
      </c>
      <c r="F9" s="334"/>
      <c r="G9" s="334"/>
      <c r="H9" s="334"/>
      <c r="I9" s="334"/>
      <c r="J9" s="334"/>
      <c r="K9" s="334"/>
      <c r="L9" s="334"/>
      <c r="M9" s="334"/>
      <c r="N9" s="176">
        <f t="shared" ref="N9:N12" si="1">SUMPRODUCT($F$6:$M$6,F9:M9)</f>
        <v>0</v>
      </c>
    </row>
    <row r="10" spans="1:14">
      <c r="A10" s="175">
        <v>1.3</v>
      </c>
      <c r="B10" s="118" t="s">
        <v>83</v>
      </c>
      <c r="C10" s="334">
        <v>0</v>
      </c>
      <c r="D10" s="119">
        <v>0.08</v>
      </c>
      <c r="E10" s="336">
        <f>C10*D10</f>
        <v>0</v>
      </c>
      <c r="F10" s="334"/>
      <c r="G10" s="334"/>
      <c r="H10" s="334"/>
      <c r="I10" s="334"/>
      <c r="J10" s="334"/>
      <c r="K10" s="334"/>
      <c r="L10" s="334"/>
      <c r="M10" s="334"/>
      <c r="N10" s="176">
        <f>SUMPRODUCT($F$6:$M$6,F10:M10)</f>
        <v>0</v>
      </c>
    </row>
    <row r="11" spans="1:14">
      <c r="A11" s="175">
        <v>1.4</v>
      </c>
      <c r="B11" s="118" t="s">
        <v>84</v>
      </c>
      <c r="C11" s="334">
        <v>0</v>
      </c>
      <c r="D11" s="119">
        <v>0.11</v>
      </c>
      <c r="E11" s="336">
        <f>C11*D11</f>
        <v>0</v>
      </c>
      <c r="F11" s="334"/>
      <c r="G11" s="334"/>
      <c r="H11" s="334"/>
      <c r="I11" s="334"/>
      <c r="J11" s="334"/>
      <c r="K11" s="334"/>
      <c r="L11" s="334"/>
      <c r="M11" s="334"/>
      <c r="N11" s="176">
        <f t="shared" si="1"/>
        <v>0</v>
      </c>
    </row>
    <row r="12" spans="1:14">
      <c r="A12" s="175">
        <v>1.5</v>
      </c>
      <c r="B12" s="118" t="s">
        <v>85</v>
      </c>
      <c r="C12" s="334">
        <v>0</v>
      </c>
      <c r="D12" s="119">
        <v>0.14000000000000001</v>
      </c>
      <c r="E12" s="336">
        <f>C12*D12</f>
        <v>0</v>
      </c>
      <c r="F12" s="334"/>
      <c r="G12" s="334"/>
      <c r="H12" s="334"/>
      <c r="I12" s="334"/>
      <c r="J12" s="334"/>
      <c r="K12" s="334"/>
      <c r="L12" s="334"/>
      <c r="M12" s="334"/>
      <c r="N12" s="176">
        <f t="shared" si="1"/>
        <v>0</v>
      </c>
    </row>
    <row r="13" spans="1:14">
      <c r="A13" s="175">
        <v>1.6</v>
      </c>
      <c r="B13" s="120" t="s">
        <v>86</v>
      </c>
      <c r="C13" s="334">
        <v>0</v>
      </c>
      <c r="D13" s="121"/>
      <c r="E13" s="334"/>
      <c r="F13" s="334"/>
      <c r="G13" s="334"/>
      <c r="H13" s="334"/>
      <c r="I13" s="334"/>
      <c r="J13" s="334"/>
      <c r="K13" s="334"/>
      <c r="L13" s="334"/>
      <c r="M13" s="334"/>
      <c r="N13" s="176">
        <f>SUMPRODUCT($F$6:$M$6,F13:M13)</f>
        <v>0</v>
      </c>
    </row>
    <row r="14" spans="1:14">
      <c r="A14" s="175">
        <v>2</v>
      </c>
      <c r="B14" s="122" t="s">
        <v>87</v>
      </c>
      <c r="C14" s="333">
        <f>SUM(C15:C20)</f>
        <v>0</v>
      </c>
      <c r="D14" s="112"/>
      <c r="E14" s="336">
        <f t="shared" ref="E14:M14" si="2">SUM(E15:E20)</f>
        <v>0</v>
      </c>
      <c r="F14" s="334">
        <f t="shared" si="2"/>
        <v>0</v>
      </c>
      <c r="G14" s="334">
        <f t="shared" si="2"/>
        <v>0</v>
      </c>
      <c r="H14" s="334">
        <f t="shared" si="2"/>
        <v>0</v>
      </c>
      <c r="I14" s="334">
        <f t="shared" si="2"/>
        <v>0</v>
      </c>
      <c r="J14" s="334">
        <f t="shared" si="2"/>
        <v>0</v>
      </c>
      <c r="K14" s="334">
        <f t="shared" si="2"/>
        <v>0</v>
      </c>
      <c r="L14" s="334">
        <f t="shared" si="2"/>
        <v>0</v>
      </c>
      <c r="M14" s="334">
        <f t="shared" si="2"/>
        <v>0</v>
      </c>
      <c r="N14" s="176">
        <f>SUM(N15:N20)</f>
        <v>0</v>
      </c>
    </row>
    <row r="15" spans="1:14">
      <c r="A15" s="175">
        <v>2.1</v>
      </c>
      <c r="B15" s="120" t="s">
        <v>81</v>
      </c>
      <c r="C15" s="334"/>
      <c r="D15" s="119">
        <v>5.0000000000000001E-3</v>
      </c>
      <c r="E15" s="336">
        <f>C15*D15</f>
        <v>0</v>
      </c>
      <c r="F15" s="334"/>
      <c r="G15" s="334"/>
      <c r="H15" s="334"/>
      <c r="I15" s="334"/>
      <c r="J15" s="334"/>
      <c r="K15" s="334"/>
      <c r="L15" s="334"/>
      <c r="M15" s="334"/>
      <c r="N15" s="176">
        <f>SUMPRODUCT($F$6:$M$6,F15:M15)</f>
        <v>0</v>
      </c>
    </row>
    <row r="16" spans="1:14">
      <c r="A16" s="175">
        <v>2.2000000000000002</v>
      </c>
      <c r="B16" s="120" t="s">
        <v>82</v>
      </c>
      <c r="C16" s="334"/>
      <c r="D16" s="119">
        <v>0.01</v>
      </c>
      <c r="E16" s="336">
        <f>C16*D16</f>
        <v>0</v>
      </c>
      <c r="F16" s="334"/>
      <c r="G16" s="334"/>
      <c r="H16" s="334"/>
      <c r="I16" s="334"/>
      <c r="J16" s="334"/>
      <c r="K16" s="334"/>
      <c r="L16" s="334"/>
      <c r="M16" s="334"/>
      <c r="N16" s="176">
        <f t="shared" ref="N16:N20" si="3">SUMPRODUCT($F$6:$M$6,F16:M16)</f>
        <v>0</v>
      </c>
    </row>
    <row r="17" spans="1:14">
      <c r="A17" s="175">
        <v>2.2999999999999998</v>
      </c>
      <c r="B17" s="120" t="s">
        <v>83</v>
      </c>
      <c r="C17" s="334"/>
      <c r="D17" s="119">
        <v>0.02</v>
      </c>
      <c r="E17" s="336">
        <f>C17*D17</f>
        <v>0</v>
      </c>
      <c r="F17" s="334"/>
      <c r="G17" s="334"/>
      <c r="H17" s="334"/>
      <c r="I17" s="334"/>
      <c r="J17" s="334"/>
      <c r="K17" s="334"/>
      <c r="L17" s="334"/>
      <c r="M17" s="334"/>
      <c r="N17" s="176">
        <f t="shared" si="3"/>
        <v>0</v>
      </c>
    </row>
    <row r="18" spans="1:14">
      <c r="A18" s="175">
        <v>2.4</v>
      </c>
      <c r="B18" s="120" t="s">
        <v>84</v>
      </c>
      <c r="C18" s="334"/>
      <c r="D18" s="119">
        <v>0.03</v>
      </c>
      <c r="E18" s="336">
        <f>C18*D18</f>
        <v>0</v>
      </c>
      <c r="F18" s="334"/>
      <c r="G18" s="334"/>
      <c r="H18" s="334"/>
      <c r="I18" s="334"/>
      <c r="J18" s="334"/>
      <c r="K18" s="334"/>
      <c r="L18" s="334"/>
      <c r="M18" s="334"/>
      <c r="N18" s="176">
        <f t="shared" si="3"/>
        <v>0</v>
      </c>
    </row>
    <row r="19" spans="1:14">
      <c r="A19" s="175">
        <v>2.5</v>
      </c>
      <c r="B19" s="120" t="s">
        <v>85</v>
      </c>
      <c r="C19" s="334"/>
      <c r="D19" s="119">
        <v>0.04</v>
      </c>
      <c r="E19" s="336">
        <f>C19*D19</f>
        <v>0</v>
      </c>
      <c r="F19" s="334"/>
      <c r="G19" s="334"/>
      <c r="H19" s="334"/>
      <c r="I19" s="334"/>
      <c r="J19" s="334"/>
      <c r="K19" s="334"/>
      <c r="L19" s="334"/>
      <c r="M19" s="334"/>
      <c r="N19" s="176">
        <f t="shared" si="3"/>
        <v>0</v>
      </c>
    </row>
    <row r="20" spans="1:14">
      <c r="A20" s="175">
        <v>2.6</v>
      </c>
      <c r="B20" s="120" t="s">
        <v>86</v>
      </c>
      <c r="C20" s="334"/>
      <c r="D20" s="121"/>
      <c r="E20" s="337"/>
      <c r="F20" s="334"/>
      <c r="G20" s="334"/>
      <c r="H20" s="334"/>
      <c r="I20" s="334"/>
      <c r="J20" s="334"/>
      <c r="K20" s="334"/>
      <c r="L20" s="334"/>
      <c r="M20" s="334"/>
      <c r="N20" s="176">
        <f t="shared" si="3"/>
        <v>0</v>
      </c>
    </row>
    <row r="21" spans="1:14" ht="14.4" thickBot="1">
      <c r="A21" s="177">
        <v>3</v>
      </c>
      <c r="B21" s="178" t="s">
        <v>70</v>
      </c>
      <c r="C21" s="335">
        <f>C14+C7</f>
        <v>9903420</v>
      </c>
      <c r="D21" s="179"/>
      <c r="E21" s="338">
        <f>E14+E7</f>
        <v>198068.4</v>
      </c>
      <c r="F21" s="339">
        <f>F7+F14</f>
        <v>0</v>
      </c>
      <c r="G21" s="339">
        <f t="shared" ref="G21:L21" si="4">G7+G14</f>
        <v>0</v>
      </c>
      <c r="H21" s="339">
        <f t="shared" si="4"/>
        <v>0</v>
      </c>
      <c r="I21" s="339">
        <f t="shared" si="4"/>
        <v>0</v>
      </c>
      <c r="J21" s="339">
        <f t="shared" si="4"/>
        <v>0</v>
      </c>
      <c r="K21" s="339">
        <f t="shared" si="4"/>
        <v>198068.4</v>
      </c>
      <c r="L21" s="339">
        <f t="shared" si="4"/>
        <v>0</v>
      </c>
      <c r="M21" s="339">
        <f>M7+M14</f>
        <v>0</v>
      </c>
      <c r="N21" s="180">
        <f>N14+N7</f>
        <v>198068.4</v>
      </c>
    </row>
    <row r="22" spans="1:14">
      <c r="E22" s="340"/>
      <c r="F22" s="340"/>
      <c r="G22" s="340"/>
      <c r="H22" s="340"/>
      <c r="I22" s="340"/>
      <c r="J22" s="340"/>
      <c r="K22" s="340"/>
      <c r="L22" s="340"/>
      <c r="M22" s="34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topLeftCell="A25" workbookViewId="0">
      <selection activeCell="B49" sqref="B49"/>
    </sheetView>
  </sheetViews>
  <sheetFormatPr defaultRowHeight="14.4"/>
  <cols>
    <col min="1" max="1" width="11.44140625" customWidth="1"/>
    <col min="2" max="2" width="76.88671875" style="4" customWidth="1"/>
    <col min="3" max="3" width="22.88671875" customWidth="1"/>
  </cols>
  <sheetData>
    <row r="1" spans="1:3">
      <c r="A1" s="388" t="s">
        <v>227</v>
      </c>
      <c r="B1" t="str">
        <f>Info!C2</f>
        <v>სს სილქ როუდ ბანკი</v>
      </c>
    </row>
    <row r="2" spans="1:3">
      <c r="A2" s="388" t="s">
        <v>228</v>
      </c>
      <c r="B2" s="512">
        <f>'15. CCR'!B2</f>
        <v>43465</v>
      </c>
    </row>
    <row r="3" spans="1:3">
      <c r="A3" s="388"/>
      <c r="B3"/>
    </row>
    <row r="4" spans="1:3">
      <c r="A4" s="388" t="s">
        <v>907</v>
      </c>
      <c r="B4" t="s">
        <v>866</v>
      </c>
    </row>
    <row r="5" spans="1:3">
      <c r="A5" s="459"/>
      <c r="B5" s="459" t="s">
        <v>867</v>
      </c>
      <c r="C5" s="471"/>
    </row>
    <row r="6" spans="1:3">
      <c r="A6" s="460">
        <v>1</v>
      </c>
      <c r="B6" s="472" t="s">
        <v>867</v>
      </c>
      <c r="C6" s="473">
        <v>69611105.549999982</v>
      </c>
    </row>
    <row r="7" spans="1:3">
      <c r="A7" s="460">
        <v>2</v>
      </c>
      <c r="B7" s="472" t="s">
        <v>868</v>
      </c>
      <c r="C7" s="473">
        <v>-5038800.3</v>
      </c>
    </row>
    <row r="8" spans="1:3">
      <c r="A8" s="461">
        <v>3</v>
      </c>
      <c r="B8" s="474" t="s">
        <v>869</v>
      </c>
      <c r="C8" s="475">
        <f>C6+C7</f>
        <v>64572305.249999985</v>
      </c>
    </row>
    <row r="9" spans="1:3">
      <c r="A9" s="462"/>
      <c r="B9" s="462" t="s">
        <v>870</v>
      </c>
      <c r="C9" s="476"/>
    </row>
    <row r="10" spans="1:3">
      <c r="A10" s="463">
        <v>4</v>
      </c>
      <c r="B10" s="477" t="s">
        <v>871</v>
      </c>
      <c r="C10" s="473"/>
    </row>
    <row r="11" spans="1:3">
      <c r="A11" s="463">
        <v>5</v>
      </c>
      <c r="B11" s="478" t="s">
        <v>872</v>
      </c>
      <c r="C11" s="473"/>
    </row>
    <row r="12" spans="1:3">
      <c r="A12" s="463" t="s">
        <v>873</v>
      </c>
      <c r="B12" s="472" t="s">
        <v>874</v>
      </c>
      <c r="C12" s="475">
        <v>198068.4</v>
      </c>
    </row>
    <row r="13" spans="1:3">
      <c r="A13" s="464">
        <v>6</v>
      </c>
      <c r="B13" s="479" t="s">
        <v>875</v>
      </c>
      <c r="C13" s="473"/>
    </row>
    <row r="14" spans="1:3">
      <c r="A14" s="464">
        <v>7</v>
      </c>
      <c r="B14" s="480" t="s">
        <v>876</v>
      </c>
      <c r="C14" s="473"/>
    </row>
    <row r="15" spans="1:3">
      <c r="A15" s="465">
        <v>8</v>
      </c>
      <c r="B15" s="472" t="s">
        <v>877</v>
      </c>
      <c r="C15" s="473"/>
    </row>
    <row r="16" spans="1:3" ht="22.8">
      <c r="A16" s="464">
        <v>9</v>
      </c>
      <c r="B16" s="480" t="s">
        <v>878</v>
      </c>
      <c r="C16" s="473"/>
    </row>
    <row r="17" spans="1:3">
      <c r="A17" s="464">
        <v>10</v>
      </c>
      <c r="B17" s="480" t="s">
        <v>879</v>
      </c>
      <c r="C17" s="473"/>
    </row>
    <row r="18" spans="1:3">
      <c r="A18" s="466">
        <v>11</v>
      </c>
      <c r="B18" s="481" t="s">
        <v>880</v>
      </c>
      <c r="C18" s="475">
        <f>SUM(C10:C17)</f>
        <v>198068.4</v>
      </c>
    </row>
    <row r="19" spans="1:3">
      <c r="A19" s="462"/>
      <c r="B19" s="462" t="s">
        <v>881</v>
      </c>
      <c r="C19" s="482"/>
    </row>
    <row r="20" spans="1:3">
      <c r="A20" s="464">
        <v>12</v>
      </c>
      <c r="B20" s="477" t="s">
        <v>882</v>
      </c>
      <c r="C20" s="473"/>
    </row>
    <row r="21" spans="1:3">
      <c r="A21" s="464">
        <v>13</v>
      </c>
      <c r="B21" s="477" t="s">
        <v>883</v>
      </c>
      <c r="C21" s="473"/>
    </row>
    <row r="22" spans="1:3">
      <c r="A22" s="464">
        <v>14</v>
      </c>
      <c r="B22" s="477" t="s">
        <v>884</v>
      </c>
      <c r="C22" s="473"/>
    </row>
    <row r="23" spans="1:3" ht="22.8">
      <c r="A23" s="464" t="s">
        <v>885</v>
      </c>
      <c r="B23" s="477" t="s">
        <v>886</v>
      </c>
      <c r="C23" s="473"/>
    </row>
    <row r="24" spans="1:3">
      <c r="A24" s="464">
        <v>15</v>
      </c>
      <c r="B24" s="477" t="s">
        <v>887</v>
      </c>
      <c r="C24" s="473"/>
    </row>
    <row r="25" spans="1:3">
      <c r="A25" s="464" t="s">
        <v>888</v>
      </c>
      <c r="B25" s="472" t="s">
        <v>889</v>
      </c>
      <c r="C25" s="473"/>
    </row>
    <row r="26" spans="1:3">
      <c r="A26" s="466">
        <v>16</v>
      </c>
      <c r="B26" s="481" t="s">
        <v>890</v>
      </c>
      <c r="C26" s="475">
        <f>SUM(C20:C25)</f>
        <v>0</v>
      </c>
    </row>
    <row r="27" spans="1:3">
      <c r="A27" s="462"/>
      <c r="B27" s="462" t="s">
        <v>891</v>
      </c>
      <c r="C27" s="476"/>
    </row>
    <row r="28" spans="1:3">
      <c r="A28" s="463">
        <v>17</v>
      </c>
      <c r="B28" s="472" t="s">
        <v>892</v>
      </c>
      <c r="C28" s="473">
        <v>313343.35999999999</v>
      </c>
    </row>
    <row r="29" spans="1:3">
      <c r="A29" s="463">
        <v>18</v>
      </c>
      <c r="B29" s="472" t="s">
        <v>893</v>
      </c>
      <c r="C29" s="473">
        <v>-207212.4</v>
      </c>
    </row>
    <row r="30" spans="1:3">
      <c r="A30" s="466">
        <v>19</v>
      </c>
      <c r="B30" s="481" t="s">
        <v>894</v>
      </c>
      <c r="C30" s="475">
        <f>C28+C29</f>
        <v>106130.95999999999</v>
      </c>
    </row>
    <row r="31" spans="1:3">
      <c r="A31" s="467"/>
      <c r="B31" s="462" t="s">
        <v>895</v>
      </c>
      <c r="C31" s="476"/>
    </row>
    <row r="32" spans="1:3">
      <c r="A32" s="463" t="s">
        <v>896</v>
      </c>
      <c r="B32" s="477" t="s">
        <v>897</v>
      </c>
      <c r="C32" s="483"/>
    </row>
    <row r="33" spans="1:3">
      <c r="A33" s="463" t="s">
        <v>898</v>
      </c>
      <c r="B33" s="478" t="s">
        <v>899</v>
      </c>
      <c r="C33" s="483"/>
    </row>
    <row r="34" spans="1:3">
      <c r="A34" s="462"/>
      <c r="B34" s="462" t="s">
        <v>900</v>
      </c>
      <c r="C34" s="476"/>
    </row>
    <row r="35" spans="1:3">
      <c r="A35" s="466">
        <v>20</v>
      </c>
      <c r="B35" s="481" t="s">
        <v>126</v>
      </c>
      <c r="C35" s="475">
        <v>50380940.75</v>
      </c>
    </row>
    <row r="36" spans="1:3">
      <c r="A36" s="466">
        <v>21</v>
      </c>
      <c r="B36" s="481" t="s">
        <v>901</v>
      </c>
      <c r="C36" s="475">
        <f>C8+C18+C26+C30</f>
        <v>64876504.609999985</v>
      </c>
    </row>
    <row r="37" spans="1:3">
      <c r="A37" s="468"/>
      <c r="B37" s="468" t="s">
        <v>866</v>
      </c>
      <c r="C37" s="476"/>
    </row>
    <row r="38" spans="1:3">
      <c r="A38" s="466">
        <v>22</v>
      </c>
      <c r="B38" s="481" t="s">
        <v>866</v>
      </c>
      <c r="C38" s="667">
        <f>IFERROR(C35/C36,0)</f>
        <v>0.77656681803159822</v>
      </c>
    </row>
    <row r="39" spans="1:3">
      <c r="A39" s="468"/>
      <c r="B39" s="468" t="s">
        <v>902</v>
      </c>
      <c r="C39" s="476"/>
    </row>
    <row r="40" spans="1:3">
      <c r="A40" s="469" t="s">
        <v>903</v>
      </c>
      <c r="B40" s="477" t="s">
        <v>904</v>
      </c>
      <c r="C40" s="483"/>
    </row>
    <row r="41" spans="1:3">
      <c r="A41" s="470" t="s">
        <v>905</v>
      </c>
      <c r="B41" s="478" t="s">
        <v>906</v>
      </c>
      <c r="C41" s="483"/>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46" zoomScale="85" zoomScaleNormal="85" workbookViewId="0">
      <selection activeCell="B63" sqref="B63:C63"/>
    </sheetView>
  </sheetViews>
  <sheetFormatPr defaultColWidth="43.5546875" defaultRowHeight="12"/>
  <cols>
    <col min="1" max="1" width="5.33203125" style="249" customWidth="1"/>
    <col min="2" max="2" width="66.109375" style="250" customWidth="1"/>
    <col min="3" max="3" width="131.44140625" style="251" customWidth="1"/>
    <col min="4" max="5" width="10.33203125" style="233" customWidth="1"/>
    <col min="6" max="16384" width="43.5546875" style="233"/>
  </cols>
  <sheetData>
    <row r="1" spans="1:3" ht="13.2" thickTop="1" thickBot="1">
      <c r="A1" s="642" t="s">
        <v>365</v>
      </c>
      <c r="B1" s="643"/>
      <c r="C1" s="644"/>
    </row>
    <row r="2" spans="1:3" ht="26.25" customHeight="1">
      <c r="A2" s="234"/>
      <c r="B2" s="662" t="s">
        <v>366</v>
      </c>
      <c r="C2" s="662"/>
    </row>
    <row r="3" spans="1:3" s="239" customFormat="1" ht="11.25" customHeight="1">
      <c r="A3" s="238"/>
      <c r="B3" s="662" t="s">
        <v>671</v>
      </c>
      <c r="C3" s="662"/>
    </row>
    <row r="4" spans="1:3" ht="12" customHeight="1" thickBot="1">
      <c r="A4" s="647" t="s">
        <v>675</v>
      </c>
      <c r="B4" s="648"/>
      <c r="C4" s="649"/>
    </row>
    <row r="5" spans="1:3" ht="12.6" thickTop="1">
      <c r="A5" s="235"/>
      <c r="B5" s="650" t="s">
        <v>367</v>
      </c>
      <c r="C5" s="651"/>
    </row>
    <row r="6" spans="1:3">
      <c r="A6" s="234"/>
      <c r="B6" s="611" t="s">
        <v>672</v>
      </c>
      <c r="C6" s="612"/>
    </row>
    <row r="7" spans="1:3">
      <c r="A7" s="234"/>
      <c r="B7" s="611" t="s">
        <v>368</v>
      </c>
      <c r="C7" s="612"/>
    </row>
    <row r="8" spans="1:3">
      <c r="A8" s="234"/>
      <c r="B8" s="611" t="s">
        <v>673</v>
      </c>
      <c r="C8" s="612"/>
    </row>
    <row r="9" spans="1:3">
      <c r="A9" s="234"/>
      <c r="B9" s="663" t="s">
        <v>674</v>
      </c>
      <c r="C9" s="664"/>
    </row>
    <row r="10" spans="1:3">
      <c r="A10" s="234"/>
      <c r="B10" s="654" t="s">
        <v>369</v>
      </c>
      <c r="C10" s="655" t="s">
        <v>369</v>
      </c>
    </row>
    <row r="11" spans="1:3">
      <c r="A11" s="234"/>
      <c r="B11" s="654" t="s">
        <v>370</v>
      </c>
      <c r="C11" s="655" t="s">
        <v>370</v>
      </c>
    </row>
    <row r="12" spans="1:3">
      <c r="A12" s="234"/>
      <c r="B12" s="654" t="s">
        <v>371</v>
      </c>
      <c r="C12" s="655" t="s">
        <v>371</v>
      </c>
    </row>
    <row r="13" spans="1:3">
      <c r="A13" s="234"/>
      <c r="B13" s="654" t="s">
        <v>372</v>
      </c>
      <c r="C13" s="655" t="s">
        <v>372</v>
      </c>
    </row>
    <row r="14" spans="1:3">
      <c r="A14" s="234"/>
      <c r="B14" s="654" t="s">
        <v>373</v>
      </c>
      <c r="C14" s="655" t="s">
        <v>373</v>
      </c>
    </row>
    <row r="15" spans="1:3" ht="21.75" customHeight="1">
      <c r="A15" s="234"/>
      <c r="B15" s="654" t="s">
        <v>374</v>
      </c>
      <c r="C15" s="655" t="s">
        <v>374</v>
      </c>
    </row>
    <row r="16" spans="1:3">
      <c r="A16" s="234"/>
      <c r="B16" s="654" t="s">
        <v>375</v>
      </c>
      <c r="C16" s="655" t="s">
        <v>376</v>
      </c>
    </row>
    <row r="17" spans="1:3">
      <c r="A17" s="234"/>
      <c r="B17" s="654" t="s">
        <v>377</v>
      </c>
      <c r="C17" s="655" t="s">
        <v>378</v>
      </c>
    </row>
    <row r="18" spans="1:3">
      <c r="A18" s="234"/>
      <c r="B18" s="654" t="s">
        <v>379</v>
      </c>
      <c r="C18" s="655" t="s">
        <v>380</v>
      </c>
    </row>
    <row r="19" spans="1:3">
      <c r="A19" s="234"/>
      <c r="B19" s="654" t="s">
        <v>381</v>
      </c>
      <c r="C19" s="655" t="s">
        <v>381</v>
      </c>
    </row>
    <row r="20" spans="1:3">
      <c r="A20" s="234"/>
      <c r="B20" s="654" t="s">
        <v>382</v>
      </c>
      <c r="C20" s="655" t="s">
        <v>382</v>
      </c>
    </row>
    <row r="21" spans="1:3">
      <c r="A21" s="234"/>
      <c r="B21" s="654" t="s">
        <v>383</v>
      </c>
      <c r="C21" s="655" t="s">
        <v>383</v>
      </c>
    </row>
    <row r="22" spans="1:3" ht="23.25" customHeight="1">
      <c r="A22" s="234"/>
      <c r="B22" s="654" t="s">
        <v>384</v>
      </c>
      <c r="C22" s="655" t="s">
        <v>385</v>
      </c>
    </row>
    <row r="23" spans="1:3">
      <c r="A23" s="234"/>
      <c r="B23" s="654" t="s">
        <v>386</v>
      </c>
      <c r="C23" s="655" t="s">
        <v>386</v>
      </c>
    </row>
    <row r="24" spans="1:3">
      <c r="A24" s="234"/>
      <c r="B24" s="654" t="s">
        <v>387</v>
      </c>
      <c r="C24" s="655" t="s">
        <v>388</v>
      </c>
    </row>
    <row r="25" spans="1:3" ht="12.6" thickBot="1">
      <c r="A25" s="236"/>
      <c r="B25" s="660" t="s">
        <v>389</v>
      </c>
      <c r="C25" s="661"/>
    </row>
    <row r="26" spans="1:3" ht="13.2" thickTop="1" thickBot="1">
      <c r="A26" s="647" t="s">
        <v>685</v>
      </c>
      <c r="B26" s="648"/>
      <c r="C26" s="649"/>
    </row>
    <row r="27" spans="1:3" ht="13.2" thickTop="1" thickBot="1">
      <c r="A27" s="237"/>
      <c r="B27" s="665" t="s">
        <v>390</v>
      </c>
      <c r="C27" s="666"/>
    </row>
    <row r="28" spans="1:3" ht="13.2" thickTop="1" thickBot="1">
      <c r="A28" s="647" t="s">
        <v>676</v>
      </c>
      <c r="B28" s="648"/>
      <c r="C28" s="649"/>
    </row>
    <row r="29" spans="1:3" ht="12.6" thickTop="1">
      <c r="A29" s="235"/>
      <c r="B29" s="658" t="s">
        <v>391</v>
      </c>
      <c r="C29" s="659" t="s">
        <v>392</v>
      </c>
    </row>
    <row r="30" spans="1:3">
      <c r="A30" s="234"/>
      <c r="B30" s="609" t="s">
        <v>393</v>
      </c>
      <c r="C30" s="610" t="s">
        <v>394</v>
      </c>
    </row>
    <row r="31" spans="1:3">
      <c r="A31" s="234"/>
      <c r="B31" s="609" t="s">
        <v>395</v>
      </c>
      <c r="C31" s="610" t="s">
        <v>396</v>
      </c>
    </row>
    <row r="32" spans="1:3">
      <c r="A32" s="234"/>
      <c r="B32" s="609" t="s">
        <v>397</v>
      </c>
      <c r="C32" s="610" t="s">
        <v>398</v>
      </c>
    </row>
    <row r="33" spans="1:3">
      <c r="A33" s="234"/>
      <c r="B33" s="609" t="s">
        <v>399</v>
      </c>
      <c r="C33" s="610" t="s">
        <v>400</v>
      </c>
    </row>
    <row r="34" spans="1:3">
      <c r="A34" s="234"/>
      <c r="B34" s="609" t="s">
        <v>401</v>
      </c>
      <c r="C34" s="610" t="s">
        <v>402</v>
      </c>
    </row>
    <row r="35" spans="1:3" ht="23.25" customHeight="1">
      <c r="A35" s="234"/>
      <c r="B35" s="609" t="s">
        <v>403</v>
      </c>
      <c r="C35" s="610" t="s">
        <v>404</v>
      </c>
    </row>
    <row r="36" spans="1:3" ht="24" customHeight="1">
      <c r="A36" s="234"/>
      <c r="B36" s="609" t="s">
        <v>405</v>
      </c>
      <c r="C36" s="610" t="s">
        <v>406</v>
      </c>
    </row>
    <row r="37" spans="1:3" ht="24.75" customHeight="1">
      <c r="A37" s="234"/>
      <c r="B37" s="609" t="s">
        <v>407</v>
      </c>
      <c r="C37" s="610" t="s">
        <v>408</v>
      </c>
    </row>
    <row r="38" spans="1:3" ht="23.25" customHeight="1">
      <c r="A38" s="234"/>
      <c r="B38" s="609" t="s">
        <v>677</v>
      </c>
      <c r="C38" s="610" t="s">
        <v>409</v>
      </c>
    </row>
    <row r="39" spans="1:3" ht="39.75" customHeight="1">
      <c r="A39" s="234"/>
      <c r="B39" s="654" t="s">
        <v>697</v>
      </c>
      <c r="C39" s="655" t="s">
        <v>410</v>
      </c>
    </row>
    <row r="40" spans="1:3" ht="12" customHeight="1">
      <c r="A40" s="234"/>
      <c r="B40" s="609" t="s">
        <v>411</v>
      </c>
      <c r="C40" s="610" t="s">
        <v>412</v>
      </c>
    </row>
    <row r="41" spans="1:3" ht="27" customHeight="1" thickBot="1">
      <c r="A41" s="236"/>
      <c r="B41" s="656" t="s">
        <v>413</v>
      </c>
      <c r="C41" s="657" t="s">
        <v>414</v>
      </c>
    </row>
    <row r="42" spans="1:3" ht="13.2" thickTop="1" thickBot="1">
      <c r="A42" s="647" t="s">
        <v>678</v>
      </c>
      <c r="B42" s="648"/>
      <c r="C42" s="649"/>
    </row>
    <row r="43" spans="1:3" ht="12.6" thickTop="1">
      <c r="A43" s="235"/>
      <c r="B43" s="650" t="s">
        <v>770</v>
      </c>
      <c r="C43" s="651" t="s">
        <v>415</v>
      </c>
    </row>
    <row r="44" spans="1:3">
      <c r="A44" s="234"/>
      <c r="B44" s="611" t="s">
        <v>769</v>
      </c>
      <c r="C44" s="612"/>
    </row>
    <row r="45" spans="1:3" ht="23.25" customHeight="1" thickBot="1">
      <c r="A45" s="236"/>
      <c r="B45" s="637" t="s">
        <v>416</v>
      </c>
      <c r="C45" s="638" t="s">
        <v>417</v>
      </c>
    </row>
    <row r="46" spans="1:3" ht="11.25" customHeight="1" thickTop="1" thickBot="1">
      <c r="A46" s="647" t="s">
        <v>679</v>
      </c>
      <c r="B46" s="648"/>
      <c r="C46" s="649"/>
    </row>
    <row r="47" spans="1:3" ht="26.25" customHeight="1" thickTop="1">
      <c r="A47" s="234"/>
      <c r="B47" s="611" t="s">
        <v>680</v>
      </c>
      <c r="C47" s="612"/>
    </row>
    <row r="48" spans="1:3" ht="12.6" thickBot="1">
      <c r="A48" s="647" t="s">
        <v>681</v>
      </c>
      <c r="B48" s="648"/>
      <c r="C48" s="649"/>
    </row>
    <row r="49" spans="1:3" ht="12.6" thickTop="1">
      <c r="A49" s="235"/>
      <c r="B49" s="650" t="s">
        <v>418</v>
      </c>
      <c r="C49" s="651" t="s">
        <v>418</v>
      </c>
    </row>
    <row r="50" spans="1:3" ht="11.25" customHeight="1">
      <c r="A50" s="234"/>
      <c r="B50" s="611" t="s">
        <v>419</v>
      </c>
      <c r="C50" s="612" t="s">
        <v>419</v>
      </c>
    </row>
    <row r="51" spans="1:3">
      <c r="A51" s="234"/>
      <c r="B51" s="611" t="s">
        <v>420</v>
      </c>
      <c r="C51" s="612" t="s">
        <v>420</v>
      </c>
    </row>
    <row r="52" spans="1:3" ht="11.25" customHeight="1">
      <c r="A52" s="234"/>
      <c r="B52" s="611" t="s">
        <v>797</v>
      </c>
      <c r="C52" s="612" t="s">
        <v>421</v>
      </c>
    </row>
    <row r="53" spans="1:3" ht="33.6" customHeight="1">
      <c r="A53" s="234"/>
      <c r="B53" s="611" t="s">
        <v>422</v>
      </c>
      <c r="C53" s="612" t="s">
        <v>422</v>
      </c>
    </row>
    <row r="54" spans="1:3" ht="11.25" customHeight="1">
      <c r="A54" s="234"/>
      <c r="B54" s="611" t="s">
        <v>790</v>
      </c>
      <c r="C54" s="612" t="s">
        <v>423</v>
      </c>
    </row>
    <row r="55" spans="1:3" ht="11.25" customHeight="1" thickBot="1">
      <c r="A55" s="647" t="s">
        <v>682</v>
      </c>
      <c r="B55" s="648"/>
      <c r="C55" s="649"/>
    </row>
    <row r="56" spans="1:3" ht="12.6" thickTop="1">
      <c r="A56" s="235"/>
      <c r="B56" s="650" t="s">
        <v>418</v>
      </c>
      <c r="C56" s="651" t="s">
        <v>418</v>
      </c>
    </row>
    <row r="57" spans="1:3">
      <c r="A57" s="234"/>
      <c r="B57" s="611" t="s">
        <v>424</v>
      </c>
      <c r="C57" s="612" t="s">
        <v>424</v>
      </c>
    </row>
    <row r="58" spans="1:3">
      <c r="A58" s="234"/>
      <c r="B58" s="611" t="s">
        <v>693</v>
      </c>
      <c r="C58" s="612" t="s">
        <v>425</v>
      </c>
    </row>
    <row r="59" spans="1:3">
      <c r="A59" s="234"/>
      <c r="B59" s="611" t="s">
        <v>426</v>
      </c>
      <c r="C59" s="612" t="s">
        <v>426</v>
      </c>
    </row>
    <row r="60" spans="1:3">
      <c r="A60" s="234"/>
      <c r="B60" s="611" t="s">
        <v>427</v>
      </c>
      <c r="C60" s="612" t="s">
        <v>427</v>
      </c>
    </row>
    <row r="61" spans="1:3">
      <c r="A61" s="234"/>
      <c r="B61" s="611" t="s">
        <v>428</v>
      </c>
      <c r="C61" s="612" t="s">
        <v>428</v>
      </c>
    </row>
    <row r="62" spans="1:3">
      <c r="A62" s="234"/>
      <c r="B62" s="611" t="s">
        <v>694</v>
      </c>
      <c r="C62" s="612" t="s">
        <v>429</v>
      </c>
    </row>
    <row r="63" spans="1:3">
      <c r="A63" s="234"/>
      <c r="B63" s="611" t="s">
        <v>430</v>
      </c>
      <c r="C63" s="612" t="s">
        <v>430</v>
      </c>
    </row>
    <row r="64" spans="1:3" ht="12.6" thickBot="1">
      <c r="A64" s="236"/>
      <c r="B64" s="637" t="s">
        <v>431</v>
      </c>
      <c r="C64" s="638" t="s">
        <v>431</v>
      </c>
    </row>
    <row r="65" spans="1:3" ht="11.25" customHeight="1" thickTop="1">
      <c r="A65" s="613" t="s">
        <v>683</v>
      </c>
      <c r="B65" s="614"/>
      <c r="C65" s="615"/>
    </row>
    <row r="66" spans="1:3" ht="12.6" thickBot="1">
      <c r="A66" s="236"/>
      <c r="B66" s="637" t="s">
        <v>432</v>
      </c>
      <c r="C66" s="638" t="s">
        <v>432</v>
      </c>
    </row>
    <row r="67" spans="1:3" ht="11.25" customHeight="1" thickTop="1" thickBot="1">
      <c r="A67" s="647" t="s">
        <v>684</v>
      </c>
      <c r="B67" s="648"/>
      <c r="C67" s="649"/>
    </row>
    <row r="68" spans="1:3" ht="12.6" thickTop="1">
      <c r="A68" s="235"/>
      <c r="B68" s="650" t="s">
        <v>433</v>
      </c>
      <c r="C68" s="651" t="s">
        <v>433</v>
      </c>
    </row>
    <row r="69" spans="1:3">
      <c r="A69" s="234"/>
      <c r="B69" s="611" t="s">
        <v>434</v>
      </c>
      <c r="C69" s="612" t="s">
        <v>434</v>
      </c>
    </row>
    <row r="70" spans="1:3">
      <c r="A70" s="234"/>
      <c r="B70" s="611" t="s">
        <v>435</v>
      </c>
      <c r="C70" s="612" t="s">
        <v>435</v>
      </c>
    </row>
    <row r="71" spans="1:3" ht="38.25" customHeight="1">
      <c r="A71" s="234"/>
      <c r="B71" s="635" t="s">
        <v>696</v>
      </c>
      <c r="C71" s="636" t="s">
        <v>436</v>
      </c>
    </row>
    <row r="72" spans="1:3" ht="33.75" customHeight="1">
      <c r="A72" s="234"/>
      <c r="B72" s="635" t="s">
        <v>699</v>
      </c>
      <c r="C72" s="636" t="s">
        <v>437</v>
      </c>
    </row>
    <row r="73" spans="1:3" ht="15.75" customHeight="1">
      <c r="A73" s="234"/>
      <c r="B73" s="635" t="s">
        <v>695</v>
      </c>
      <c r="C73" s="636" t="s">
        <v>438</v>
      </c>
    </row>
    <row r="74" spans="1:3">
      <c r="A74" s="234"/>
      <c r="B74" s="611" t="s">
        <v>439</v>
      </c>
      <c r="C74" s="612" t="s">
        <v>439</v>
      </c>
    </row>
    <row r="75" spans="1:3" ht="12.6" thickBot="1">
      <c r="A75" s="236"/>
      <c r="B75" s="637" t="s">
        <v>440</v>
      </c>
      <c r="C75" s="638" t="s">
        <v>440</v>
      </c>
    </row>
    <row r="76" spans="1:3" ht="12.6" thickTop="1">
      <c r="A76" s="613" t="s">
        <v>773</v>
      </c>
      <c r="B76" s="614"/>
      <c r="C76" s="615"/>
    </row>
    <row r="77" spans="1:3">
      <c r="A77" s="234"/>
      <c r="B77" s="611" t="s">
        <v>432</v>
      </c>
      <c r="C77" s="612"/>
    </row>
    <row r="78" spans="1:3">
      <c r="A78" s="234"/>
      <c r="B78" s="611" t="s">
        <v>771</v>
      </c>
      <c r="C78" s="612"/>
    </row>
    <row r="79" spans="1:3">
      <c r="A79" s="234"/>
      <c r="B79" s="611" t="s">
        <v>772</v>
      </c>
      <c r="C79" s="612"/>
    </row>
    <row r="80" spans="1:3">
      <c r="A80" s="613" t="s">
        <v>774</v>
      </c>
      <c r="B80" s="614"/>
      <c r="C80" s="615"/>
    </row>
    <row r="81" spans="1:3">
      <c r="A81" s="234"/>
      <c r="B81" s="611" t="s">
        <v>432</v>
      </c>
      <c r="C81" s="612"/>
    </row>
    <row r="82" spans="1:3">
      <c r="A82" s="234"/>
      <c r="B82" s="611" t="s">
        <v>775</v>
      </c>
      <c r="C82" s="612"/>
    </row>
    <row r="83" spans="1:3" ht="76.5" customHeight="1">
      <c r="A83" s="234"/>
      <c r="B83" s="611" t="s">
        <v>789</v>
      </c>
      <c r="C83" s="612"/>
    </row>
    <row r="84" spans="1:3" ht="53.25" customHeight="1">
      <c r="A84" s="234"/>
      <c r="B84" s="611" t="s">
        <v>788</v>
      </c>
      <c r="C84" s="612"/>
    </row>
    <row r="85" spans="1:3">
      <c r="A85" s="234"/>
      <c r="B85" s="611" t="s">
        <v>776</v>
      </c>
      <c r="C85" s="612"/>
    </row>
    <row r="86" spans="1:3">
      <c r="A86" s="234"/>
      <c r="B86" s="611" t="s">
        <v>777</v>
      </c>
      <c r="C86" s="612"/>
    </row>
    <row r="87" spans="1:3">
      <c r="A87" s="234"/>
      <c r="B87" s="611" t="s">
        <v>778</v>
      </c>
      <c r="C87" s="612"/>
    </row>
    <row r="88" spans="1:3">
      <c r="A88" s="613" t="s">
        <v>779</v>
      </c>
      <c r="B88" s="614"/>
      <c r="C88" s="615"/>
    </row>
    <row r="89" spans="1:3">
      <c r="A89" s="234"/>
      <c r="B89" s="611" t="s">
        <v>432</v>
      </c>
      <c r="C89" s="612"/>
    </row>
    <row r="90" spans="1:3">
      <c r="A90" s="234"/>
      <c r="B90" s="611" t="s">
        <v>781</v>
      </c>
      <c r="C90" s="612"/>
    </row>
    <row r="91" spans="1:3" ht="12" customHeight="1">
      <c r="A91" s="234"/>
      <c r="B91" s="611" t="s">
        <v>782</v>
      </c>
      <c r="C91" s="612"/>
    </row>
    <row r="92" spans="1:3">
      <c r="A92" s="234"/>
      <c r="B92" s="611" t="s">
        <v>783</v>
      </c>
      <c r="C92" s="612"/>
    </row>
    <row r="93" spans="1:3" ht="24.75" customHeight="1">
      <c r="A93" s="234"/>
      <c r="B93" s="607" t="s">
        <v>825</v>
      </c>
      <c r="C93" s="608"/>
    </row>
    <row r="94" spans="1:3" ht="24" customHeight="1">
      <c r="A94" s="234"/>
      <c r="B94" s="607" t="s">
        <v>826</v>
      </c>
      <c r="C94" s="608"/>
    </row>
    <row r="95" spans="1:3" ht="13.5" customHeight="1">
      <c r="A95" s="234"/>
      <c r="B95" s="609" t="s">
        <v>784</v>
      </c>
      <c r="C95" s="610"/>
    </row>
    <row r="96" spans="1:3" ht="11.25" customHeight="1" thickBot="1">
      <c r="A96" s="619" t="s">
        <v>821</v>
      </c>
      <c r="B96" s="620"/>
      <c r="C96" s="621"/>
    </row>
    <row r="97" spans="1:3" ht="13.2" thickTop="1" thickBot="1">
      <c r="A97" s="633" t="s">
        <v>533</v>
      </c>
      <c r="B97" s="633"/>
      <c r="C97" s="633"/>
    </row>
    <row r="98" spans="1:3">
      <c r="A98" s="394">
        <v>2</v>
      </c>
      <c r="B98" s="391" t="s">
        <v>801</v>
      </c>
      <c r="C98" s="391" t="s">
        <v>822</v>
      </c>
    </row>
    <row r="99" spans="1:3">
      <c r="A99" s="246">
        <v>3</v>
      </c>
      <c r="B99" s="392" t="s">
        <v>802</v>
      </c>
      <c r="C99" s="393" t="s">
        <v>823</v>
      </c>
    </row>
    <row r="100" spans="1:3">
      <c r="A100" s="246">
        <v>4</v>
      </c>
      <c r="B100" s="392" t="s">
        <v>803</v>
      </c>
      <c r="C100" s="393" t="s">
        <v>827</v>
      </c>
    </row>
    <row r="101" spans="1:3" ht="11.25" customHeight="1">
      <c r="A101" s="246">
        <v>5</v>
      </c>
      <c r="B101" s="392" t="s">
        <v>804</v>
      </c>
      <c r="C101" s="393" t="s">
        <v>824</v>
      </c>
    </row>
    <row r="102" spans="1:3" ht="12" customHeight="1">
      <c r="A102" s="246">
        <v>6</v>
      </c>
      <c r="B102" s="392" t="s">
        <v>819</v>
      </c>
      <c r="C102" s="393" t="s">
        <v>805</v>
      </c>
    </row>
    <row r="103" spans="1:3" ht="12" customHeight="1">
      <c r="A103" s="246">
        <v>7</v>
      </c>
      <c r="B103" s="392" t="s">
        <v>806</v>
      </c>
      <c r="C103" s="393" t="s">
        <v>820</v>
      </c>
    </row>
    <row r="104" spans="1:3">
      <c r="A104" s="246">
        <v>8</v>
      </c>
      <c r="B104" s="392" t="s">
        <v>811</v>
      </c>
      <c r="C104" s="393" t="s">
        <v>831</v>
      </c>
    </row>
    <row r="105" spans="1:3" ht="11.25" customHeight="1">
      <c r="A105" s="613" t="s">
        <v>785</v>
      </c>
      <c r="B105" s="614"/>
      <c r="C105" s="615"/>
    </row>
    <row r="106" spans="1:3" ht="27.6" customHeight="1">
      <c r="A106" s="234"/>
      <c r="B106" s="652" t="s">
        <v>432</v>
      </c>
      <c r="C106" s="653"/>
    </row>
    <row r="107" spans="1:3" ht="12.6" thickBot="1">
      <c r="A107" s="639" t="s">
        <v>686</v>
      </c>
      <c r="B107" s="640"/>
      <c r="C107" s="641"/>
    </row>
    <row r="108" spans="1:3" ht="24" customHeight="1" thickTop="1" thickBot="1">
      <c r="A108" s="642" t="s">
        <v>365</v>
      </c>
      <c r="B108" s="643"/>
      <c r="C108" s="644"/>
    </row>
    <row r="109" spans="1:3">
      <c r="A109" s="238" t="s">
        <v>441</v>
      </c>
      <c r="B109" s="645" t="s">
        <v>442</v>
      </c>
      <c r="C109" s="646"/>
    </row>
    <row r="110" spans="1:3">
      <c r="A110" s="240" t="s">
        <v>443</v>
      </c>
      <c r="B110" s="622" t="s">
        <v>444</v>
      </c>
      <c r="C110" s="623"/>
    </row>
    <row r="111" spans="1:3">
      <c r="A111" s="238" t="s">
        <v>445</v>
      </c>
      <c r="B111" s="624" t="s">
        <v>446</v>
      </c>
      <c r="C111" s="624"/>
    </row>
    <row r="112" spans="1:3">
      <c r="A112" s="240" t="s">
        <v>447</v>
      </c>
      <c r="B112" s="622" t="s">
        <v>448</v>
      </c>
      <c r="C112" s="623"/>
    </row>
    <row r="113" spans="1:3" ht="12.6" thickBot="1">
      <c r="A113" s="259" t="s">
        <v>449</v>
      </c>
      <c r="B113" s="625" t="s">
        <v>450</v>
      </c>
      <c r="C113" s="625"/>
    </row>
    <row r="114" spans="1:3" ht="12.6" thickBot="1">
      <c r="A114" s="626" t="s">
        <v>686</v>
      </c>
      <c r="B114" s="627"/>
      <c r="C114" s="628"/>
    </row>
    <row r="115" spans="1:3" ht="13.2" thickTop="1" thickBot="1">
      <c r="A115" s="629" t="s">
        <v>451</v>
      </c>
      <c r="B115" s="629"/>
      <c r="C115" s="629"/>
    </row>
    <row r="116" spans="1:3">
      <c r="A116" s="238">
        <v>1</v>
      </c>
      <c r="B116" s="241" t="s">
        <v>91</v>
      </c>
      <c r="C116" s="242" t="s">
        <v>452</v>
      </c>
    </row>
    <row r="117" spans="1:3">
      <c r="A117" s="238">
        <v>2</v>
      </c>
      <c r="B117" s="241" t="s">
        <v>92</v>
      </c>
      <c r="C117" s="242" t="s">
        <v>92</v>
      </c>
    </row>
    <row r="118" spans="1:3">
      <c r="A118" s="238">
        <v>3</v>
      </c>
      <c r="B118" s="241" t="s">
        <v>93</v>
      </c>
      <c r="C118" s="243" t="s">
        <v>453</v>
      </c>
    </row>
    <row r="119" spans="1:3" ht="24">
      <c r="A119" s="238">
        <v>4</v>
      </c>
      <c r="B119" s="241" t="s">
        <v>94</v>
      </c>
      <c r="C119" s="243" t="s">
        <v>662</v>
      </c>
    </row>
    <row r="120" spans="1:3">
      <c r="A120" s="238">
        <v>5</v>
      </c>
      <c r="B120" s="241" t="s">
        <v>95</v>
      </c>
      <c r="C120" s="243" t="s">
        <v>454</v>
      </c>
    </row>
    <row r="121" spans="1:3">
      <c r="A121" s="238">
        <v>5.0999999999999996</v>
      </c>
      <c r="B121" s="241" t="s">
        <v>455</v>
      </c>
      <c r="C121" s="242" t="s">
        <v>456</v>
      </c>
    </row>
    <row r="122" spans="1:3">
      <c r="A122" s="238">
        <v>5.2</v>
      </c>
      <c r="B122" s="241" t="s">
        <v>457</v>
      </c>
      <c r="C122" s="242" t="s">
        <v>458</v>
      </c>
    </row>
    <row r="123" spans="1:3">
      <c r="A123" s="238">
        <v>6</v>
      </c>
      <c r="B123" s="241" t="s">
        <v>96</v>
      </c>
      <c r="C123" s="243" t="s">
        <v>459</v>
      </c>
    </row>
    <row r="124" spans="1:3">
      <c r="A124" s="238">
        <v>7</v>
      </c>
      <c r="B124" s="241" t="s">
        <v>97</v>
      </c>
      <c r="C124" s="243" t="s">
        <v>460</v>
      </c>
    </row>
    <row r="125" spans="1:3" ht="24">
      <c r="A125" s="238">
        <v>8</v>
      </c>
      <c r="B125" s="241" t="s">
        <v>98</v>
      </c>
      <c r="C125" s="243" t="s">
        <v>461</v>
      </c>
    </row>
    <row r="126" spans="1:3">
      <c r="A126" s="238">
        <v>9</v>
      </c>
      <c r="B126" s="241" t="s">
        <v>99</v>
      </c>
      <c r="C126" s="243" t="s">
        <v>462</v>
      </c>
    </row>
    <row r="127" spans="1:3" ht="24">
      <c r="A127" s="238">
        <v>10</v>
      </c>
      <c r="B127" s="241" t="s">
        <v>463</v>
      </c>
      <c r="C127" s="243" t="s">
        <v>464</v>
      </c>
    </row>
    <row r="128" spans="1:3" ht="24">
      <c r="A128" s="238">
        <v>11</v>
      </c>
      <c r="B128" s="241" t="s">
        <v>100</v>
      </c>
      <c r="C128" s="243" t="s">
        <v>465</v>
      </c>
    </row>
    <row r="129" spans="1:3">
      <c r="A129" s="238">
        <v>12</v>
      </c>
      <c r="B129" s="241" t="s">
        <v>101</v>
      </c>
      <c r="C129" s="243" t="s">
        <v>466</v>
      </c>
    </row>
    <row r="130" spans="1:3">
      <c r="A130" s="238">
        <v>13</v>
      </c>
      <c r="B130" s="241" t="s">
        <v>467</v>
      </c>
      <c r="C130" s="243" t="s">
        <v>468</v>
      </c>
    </row>
    <row r="131" spans="1:3">
      <c r="A131" s="238">
        <v>14</v>
      </c>
      <c r="B131" s="241" t="s">
        <v>102</v>
      </c>
      <c r="C131" s="243" t="s">
        <v>469</v>
      </c>
    </row>
    <row r="132" spans="1:3">
      <c r="A132" s="238">
        <v>15</v>
      </c>
      <c r="B132" s="241" t="s">
        <v>103</v>
      </c>
      <c r="C132" s="243" t="s">
        <v>470</v>
      </c>
    </row>
    <row r="133" spans="1:3">
      <c r="A133" s="238">
        <v>16</v>
      </c>
      <c r="B133" s="241" t="s">
        <v>104</v>
      </c>
      <c r="C133" s="243" t="s">
        <v>471</v>
      </c>
    </row>
    <row r="134" spans="1:3">
      <c r="A134" s="238">
        <v>17</v>
      </c>
      <c r="B134" s="241" t="s">
        <v>105</v>
      </c>
      <c r="C134" s="243" t="s">
        <v>472</v>
      </c>
    </row>
    <row r="135" spans="1:3">
      <c r="A135" s="238">
        <v>18</v>
      </c>
      <c r="B135" s="241" t="s">
        <v>106</v>
      </c>
      <c r="C135" s="243" t="s">
        <v>663</v>
      </c>
    </row>
    <row r="136" spans="1:3" ht="24">
      <c r="A136" s="238">
        <v>19</v>
      </c>
      <c r="B136" s="241" t="s">
        <v>664</v>
      </c>
      <c r="C136" s="243" t="s">
        <v>665</v>
      </c>
    </row>
    <row r="137" spans="1:3">
      <c r="A137" s="238">
        <v>20</v>
      </c>
      <c r="B137" s="241" t="s">
        <v>107</v>
      </c>
      <c r="C137" s="243" t="s">
        <v>666</v>
      </c>
    </row>
    <row r="138" spans="1:3">
      <c r="A138" s="238">
        <v>21</v>
      </c>
      <c r="B138" s="241" t="s">
        <v>108</v>
      </c>
      <c r="C138" s="243" t="s">
        <v>473</v>
      </c>
    </row>
    <row r="139" spans="1:3">
      <c r="A139" s="238">
        <v>22</v>
      </c>
      <c r="B139" s="241" t="s">
        <v>109</v>
      </c>
      <c r="C139" s="243" t="s">
        <v>667</v>
      </c>
    </row>
    <row r="140" spans="1:3">
      <c r="A140" s="238">
        <v>23</v>
      </c>
      <c r="B140" s="241" t="s">
        <v>110</v>
      </c>
      <c r="C140" s="243" t="s">
        <v>474</v>
      </c>
    </row>
    <row r="141" spans="1:3">
      <c r="A141" s="238">
        <v>24</v>
      </c>
      <c r="B141" s="241" t="s">
        <v>111</v>
      </c>
      <c r="C141" s="243" t="s">
        <v>475</v>
      </c>
    </row>
    <row r="142" spans="1:3" ht="24">
      <c r="A142" s="238">
        <v>25</v>
      </c>
      <c r="B142" s="241" t="s">
        <v>112</v>
      </c>
      <c r="C142" s="243" t="s">
        <v>476</v>
      </c>
    </row>
    <row r="143" spans="1:3" ht="24">
      <c r="A143" s="238">
        <v>26</v>
      </c>
      <c r="B143" s="241" t="s">
        <v>113</v>
      </c>
      <c r="C143" s="243" t="s">
        <v>477</v>
      </c>
    </row>
    <row r="144" spans="1:3">
      <c r="A144" s="238">
        <v>27</v>
      </c>
      <c r="B144" s="241" t="s">
        <v>478</v>
      </c>
      <c r="C144" s="243" t="s">
        <v>479</v>
      </c>
    </row>
    <row r="145" spans="1:3" ht="24">
      <c r="A145" s="238">
        <v>28</v>
      </c>
      <c r="B145" s="241" t="s">
        <v>120</v>
      </c>
      <c r="C145" s="243" t="s">
        <v>480</v>
      </c>
    </row>
    <row r="146" spans="1:3">
      <c r="A146" s="238">
        <v>29</v>
      </c>
      <c r="B146" s="241" t="s">
        <v>114</v>
      </c>
      <c r="C146" s="260" t="s">
        <v>481</v>
      </c>
    </row>
    <row r="147" spans="1:3">
      <c r="A147" s="238">
        <v>30</v>
      </c>
      <c r="B147" s="241" t="s">
        <v>115</v>
      </c>
      <c r="C147" s="260" t="s">
        <v>482</v>
      </c>
    </row>
    <row r="148" spans="1:3" ht="32.25" customHeight="1">
      <c r="A148" s="238">
        <v>31</v>
      </c>
      <c r="B148" s="241" t="s">
        <v>483</v>
      </c>
      <c r="C148" s="260" t="s">
        <v>484</v>
      </c>
    </row>
    <row r="149" spans="1:3">
      <c r="A149" s="238">
        <v>31.1</v>
      </c>
      <c r="B149" s="241" t="s">
        <v>485</v>
      </c>
      <c r="C149" s="244" t="s">
        <v>486</v>
      </c>
    </row>
    <row r="150" spans="1:3" ht="24">
      <c r="A150" s="238" t="s">
        <v>487</v>
      </c>
      <c r="B150" s="241" t="s">
        <v>700</v>
      </c>
      <c r="C150" s="269" t="s">
        <v>710</v>
      </c>
    </row>
    <row r="151" spans="1:3">
      <c r="A151" s="238">
        <v>31.2</v>
      </c>
      <c r="B151" s="241" t="s">
        <v>488</v>
      </c>
      <c r="C151" s="269" t="s">
        <v>489</v>
      </c>
    </row>
    <row r="152" spans="1:3">
      <c r="A152" s="238" t="s">
        <v>490</v>
      </c>
      <c r="B152" s="241" t="s">
        <v>700</v>
      </c>
      <c r="C152" s="269" t="s">
        <v>701</v>
      </c>
    </row>
    <row r="153" spans="1:3" ht="36">
      <c r="A153" s="238">
        <v>32</v>
      </c>
      <c r="B153" s="265" t="s">
        <v>491</v>
      </c>
      <c r="C153" s="269" t="s">
        <v>702</v>
      </c>
    </row>
    <row r="154" spans="1:3">
      <c r="A154" s="238">
        <v>33</v>
      </c>
      <c r="B154" s="241" t="s">
        <v>116</v>
      </c>
      <c r="C154" s="269" t="s">
        <v>492</v>
      </c>
    </row>
    <row r="155" spans="1:3">
      <c r="A155" s="238">
        <v>34</v>
      </c>
      <c r="B155" s="267" t="s">
        <v>117</v>
      </c>
      <c r="C155" s="269" t="s">
        <v>493</v>
      </c>
    </row>
    <row r="156" spans="1:3">
      <c r="A156" s="238">
        <v>35</v>
      </c>
      <c r="B156" s="267" t="s">
        <v>118</v>
      </c>
      <c r="C156" s="269" t="s">
        <v>494</v>
      </c>
    </row>
    <row r="157" spans="1:3">
      <c r="A157" s="254" t="s">
        <v>711</v>
      </c>
      <c r="B157" s="267" t="s">
        <v>125</v>
      </c>
      <c r="C157" s="269" t="s">
        <v>739</v>
      </c>
    </row>
    <row r="158" spans="1:3">
      <c r="A158" s="254">
        <v>36.1</v>
      </c>
      <c r="B158" s="267" t="s">
        <v>495</v>
      </c>
      <c r="C158" s="269" t="s">
        <v>496</v>
      </c>
    </row>
    <row r="159" spans="1:3">
      <c r="A159" s="254" t="s">
        <v>712</v>
      </c>
      <c r="B159" s="267" t="s">
        <v>700</v>
      </c>
      <c r="C159" s="244" t="s">
        <v>703</v>
      </c>
    </row>
    <row r="160" spans="1:3" ht="24">
      <c r="A160" s="254">
        <v>36.200000000000003</v>
      </c>
      <c r="B160" s="268" t="s">
        <v>748</v>
      </c>
      <c r="C160" s="244" t="s">
        <v>740</v>
      </c>
    </row>
    <row r="161" spans="1:3" ht="24">
      <c r="A161" s="254" t="s">
        <v>713</v>
      </c>
      <c r="B161" s="267" t="s">
        <v>700</v>
      </c>
      <c r="C161" s="244" t="s">
        <v>741</v>
      </c>
    </row>
    <row r="162" spans="1:3" ht="24">
      <c r="A162" s="254">
        <v>36.299999999999997</v>
      </c>
      <c r="B162" s="268" t="s">
        <v>749</v>
      </c>
      <c r="C162" s="244" t="s">
        <v>742</v>
      </c>
    </row>
    <row r="163" spans="1:3" ht="24">
      <c r="A163" s="254" t="s">
        <v>714</v>
      </c>
      <c r="B163" s="267" t="s">
        <v>700</v>
      </c>
      <c r="C163" s="244" t="s">
        <v>743</v>
      </c>
    </row>
    <row r="164" spans="1:3">
      <c r="A164" s="254" t="s">
        <v>715</v>
      </c>
      <c r="B164" s="267" t="s">
        <v>119</v>
      </c>
      <c r="C164" s="266" t="s">
        <v>744</v>
      </c>
    </row>
    <row r="165" spans="1:3">
      <c r="A165" s="254" t="s">
        <v>716</v>
      </c>
      <c r="B165" s="267" t="s">
        <v>700</v>
      </c>
      <c r="C165" s="266" t="s">
        <v>745</v>
      </c>
    </row>
    <row r="166" spans="1:3">
      <c r="A166" s="252">
        <v>37</v>
      </c>
      <c r="B166" s="267" t="s">
        <v>499</v>
      </c>
      <c r="C166" s="244" t="s">
        <v>500</v>
      </c>
    </row>
    <row r="167" spans="1:3">
      <c r="A167" s="252">
        <v>37.1</v>
      </c>
      <c r="B167" s="267" t="s">
        <v>501</v>
      </c>
      <c r="C167" s="244" t="s">
        <v>502</v>
      </c>
    </row>
    <row r="168" spans="1:3">
      <c r="A168" s="253" t="s">
        <v>497</v>
      </c>
      <c r="B168" s="267" t="s">
        <v>700</v>
      </c>
      <c r="C168" s="244" t="s">
        <v>704</v>
      </c>
    </row>
    <row r="169" spans="1:3">
      <c r="A169" s="252">
        <v>37.200000000000003</v>
      </c>
      <c r="B169" s="267" t="s">
        <v>504</v>
      </c>
      <c r="C169" s="244" t="s">
        <v>505</v>
      </c>
    </row>
    <row r="170" spans="1:3" ht="24">
      <c r="A170" s="253" t="s">
        <v>498</v>
      </c>
      <c r="B170" s="241" t="s">
        <v>700</v>
      </c>
      <c r="C170" s="244" t="s">
        <v>705</v>
      </c>
    </row>
    <row r="171" spans="1:3">
      <c r="A171" s="252">
        <v>38</v>
      </c>
      <c r="B171" s="241" t="s">
        <v>121</v>
      </c>
      <c r="C171" s="244" t="s">
        <v>507</v>
      </c>
    </row>
    <row r="172" spans="1:3">
      <c r="A172" s="254">
        <v>38.1</v>
      </c>
      <c r="B172" s="241" t="s">
        <v>122</v>
      </c>
      <c r="C172" s="260" t="s">
        <v>122</v>
      </c>
    </row>
    <row r="173" spans="1:3">
      <c r="A173" s="254" t="s">
        <v>503</v>
      </c>
      <c r="B173" s="245" t="s">
        <v>508</v>
      </c>
      <c r="C173" s="624" t="s">
        <v>509</v>
      </c>
    </row>
    <row r="174" spans="1:3">
      <c r="A174" s="254" t="s">
        <v>717</v>
      </c>
      <c r="B174" s="245" t="s">
        <v>510</v>
      </c>
      <c r="C174" s="624"/>
    </row>
    <row r="175" spans="1:3">
      <c r="A175" s="254" t="s">
        <v>718</v>
      </c>
      <c r="B175" s="245" t="s">
        <v>511</v>
      </c>
      <c r="C175" s="624"/>
    </row>
    <row r="176" spans="1:3">
      <c r="A176" s="254" t="s">
        <v>719</v>
      </c>
      <c r="B176" s="245" t="s">
        <v>512</v>
      </c>
      <c r="C176" s="624"/>
    </row>
    <row r="177" spans="1:3">
      <c r="A177" s="254" t="s">
        <v>720</v>
      </c>
      <c r="B177" s="245" t="s">
        <v>513</v>
      </c>
      <c r="C177" s="624"/>
    </row>
    <row r="178" spans="1:3">
      <c r="A178" s="254" t="s">
        <v>721</v>
      </c>
      <c r="B178" s="245" t="s">
        <v>514</v>
      </c>
      <c r="C178" s="624"/>
    </row>
    <row r="179" spans="1:3">
      <c r="A179" s="254">
        <v>38.200000000000003</v>
      </c>
      <c r="B179" s="241" t="s">
        <v>123</v>
      </c>
      <c r="C179" s="260" t="s">
        <v>123</v>
      </c>
    </row>
    <row r="180" spans="1:3">
      <c r="A180" s="254" t="s">
        <v>506</v>
      </c>
      <c r="B180" s="245" t="s">
        <v>515</v>
      </c>
      <c r="C180" s="624" t="s">
        <v>516</v>
      </c>
    </row>
    <row r="181" spans="1:3">
      <c r="A181" s="254" t="s">
        <v>722</v>
      </c>
      <c r="B181" s="245" t="s">
        <v>517</v>
      </c>
      <c r="C181" s="624"/>
    </row>
    <row r="182" spans="1:3">
      <c r="A182" s="254" t="s">
        <v>723</v>
      </c>
      <c r="B182" s="245" t="s">
        <v>518</v>
      </c>
      <c r="C182" s="624"/>
    </row>
    <row r="183" spans="1:3">
      <c r="A183" s="254" t="s">
        <v>724</v>
      </c>
      <c r="B183" s="245" t="s">
        <v>519</v>
      </c>
      <c r="C183" s="624"/>
    </row>
    <row r="184" spans="1:3">
      <c r="A184" s="254" t="s">
        <v>725</v>
      </c>
      <c r="B184" s="245" t="s">
        <v>520</v>
      </c>
      <c r="C184" s="624"/>
    </row>
    <row r="185" spans="1:3">
      <c r="A185" s="254" t="s">
        <v>726</v>
      </c>
      <c r="B185" s="245" t="s">
        <v>521</v>
      </c>
      <c r="C185" s="624"/>
    </row>
    <row r="186" spans="1:3">
      <c r="A186" s="254" t="s">
        <v>727</v>
      </c>
      <c r="B186" s="245" t="s">
        <v>522</v>
      </c>
      <c r="C186" s="624"/>
    </row>
    <row r="187" spans="1:3">
      <c r="A187" s="254">
        <v>38.299999999999997</v>
      </c>
      <c r="B187" s="241" t="s">
        <v>124</v>
      </c>
      <c r="C187" s="260" t="s">
        <v>523</v>
      </c>
    </row>
    <row r="188" spans="1:3">
      <c r="A188" s="254" t="s">
        <v>728</v>
      </c>
      <c r="B188" s="245" t="s">
        <v>524</v>
      </c>
      <c r="C188" s="624" t="s">
        <v>525</v>
      </c>
    </row>
    <row r="189" spans="1:3">
      <c r="A189" s="254" t="s">
        <v>729</v>
      </c>
      <c r="B189" s="245" t="s">
        <v>526</v>
      </c>
      <c r="C189" s="624"/>
    </row>
    <row r="190" spans="1:3">
      <c r="A190" s="254" t="s">
        <v>730</v>
      </c>
      <c r="B190" s="245" t="s">
        <v>527</v>
      </c>
      <c r="C190" s="624"/>
    </row>
    <row r="191" spans="1:3">
      <c r="A191" s="254" t="s">
        <v>731</v>
      </c>
      <c r="B191" s="245" t="s">
        <v>528</v>
      </c>
      <c r="C191" s="624"/>
    </row>
    <row r="192" spans="1:3">
      <c r="A192" s="254" t="s">
        <v>732</v>
      </c>
      <c r="B192" s="245" t="s">
        <v>529</v>
      </c>
      <c r="C192" s="624"/>
    </row>
    <row r="193" spans="1:3">
      <c r="A193" s="254" t="s">
        <v>733</v>
      </c>
      <c r="B193" s="245" t="s">
        <v>530</v>
      </c>
      <c r="C193" s="624"/>
    </row>
    <row r="194" spans="1:3">
      <c r="A194" s="254">
        <v>38.4</v>
      </c>
      <c r="B194" s="241" t="s">
        <v>499</v>
      </c>
      <c r="C194" s="244" t="s">
        <v>500</v>
      </c>
    </row>
    <row r="195" spans="1:3" s="239" customFormat="1">
      <c r="A195" s="254" t="s">
        <v>734</v>
      </c>
      <c r="B195" s="245" t="s">
        <v>524</v>
      </c>
      <c r="C195" s="624" t="s">
        <v>531</v>
      </c>
    </row>
    <row r="196" spans="1:3">
      <c r="A196" s="254" t="s">
        <v>735</v>
      </c>
      <c r="B196" s="245" t="s">
        <v>526</v>
      </c>
      <c r="C196" s="624"/>
    </row>
    <row r="197" spans="1:3">
      <c r="A197" s="254" t="s">
        <v>736</v>
      </c>
      <c r="B197" s="245" t="s">
        <v>527</v>
      </c>
      <c r="C197" s="624"/>
    </row>
    <row r="198" spans="1:3">
      <c r="A198" s="254" t="s">
        <v>737</v>
      </c>
      <c r="B198" s="245" t="s">
        <v>528</v>
      </c>
      <c r="C198" s="624"/>
    </row>
    <row r="199" spans="1:3" ht="12.6" thickBot="1">
      <c r="A199" s="255" t="s">
        <v>738</v>
      </c>
      <c r="B199" s="245" t="s">
        <v>532</v>
      </c>
      <c r="C199" s="624"/>
    </row>
    <row r="200" spans="1:3" ht="12.6" thickBot="1">
      <c r="A200" s="619" t="s">
        <v>687</v>
      </c>
      <c r="B200" s="620"/>
      <c r="C200" s="621"/>
    </row>
    <row r="201" spans="1:3" ht="13.2" thickTop="1" thickBot="1">
      <c r="A201" s="633" t="s">
        <v>533</v>
      </c>
      <c r="B201" s="633"/>
      <c r="C201" s="633"/>
    </row>
    <row r="202" spans="1:3">
      <c r="A202" s="246">
        <v>11.1</v>
      </c>
      <c r="B202" s="247" t="s">
        <v>534</v>
      </c>
      <c r="C202" s="242" t="s">
        <v>535</v>
      </c>
    </row>
    <row r="203" spans="1:3">
      <c r="A203" s="246">
        <v>11.2</v>
      </c>
      <c r="B203" s="247" t="s">
        <v>536</v>
      </c>
      <c r="C203" s="242" t="s">
        <v>537</v>
      </c>
    </row>
    <row r="204" spans="1:3">
      <c r="A204" s="246">
        <v>11.3</v>
      </c>
      <c r="B204" s="247" t="s">
        <v>538</v>
      </c>
      <c r="C204" s="242" t="s">
        <v>539</v>
      </c>
    </row>
    <row r="205" spans="1:3" ht="24">
      <c r="A205" s="246">
        <v>11.4</v>
      </c>
      <c r="B205" s="247" t="s">
        <v>540</v>
      </c>
      <c r="C205" s="242" t="s">
        <v>541</v>
      </c>
    </row>
    <row r="206" spans="1:3" ht="24">
      <c r="A206" s="246">
        <v>11.5</v>
      </c>
      <c r="B206" s="247" t="s">
        <v>542</v>
      </c>
      <c r="C206" s="242" t="s">
        <v>543</v>
      </c>
    </row>
    <row r="207" spans="1:3">
      <c r="A207" s="246">
        <v>11.6</v>
      </c>
      <c r="B207" s="247" t="s">
        <v>544</v>
      </c>
      <c r="C207" s="242" t="s">
        <v>545</v>
      </c>
    </row>
    <row r="208" spans="1:3">
      <c r="A208" s="246">
        <v>11.7</v>
      </c>
      <c r="B208" s="247" t="s">
        <v>706</v>
      </c>
      <c r="C208" s="242" t="s">
        <v>707</v>
      </c>
    </row>
    <row r="209" spans="1:3">
      <c r="A209" s="246">
        <v>11.8</v>
      </c>
      <c r="B209" s="247" t="s">
        <v>708</v>
      </c>
      <c r="C209" s="242" t="s">
        <v>709</v>
      </c>
    </row>
    <row r="210" spans="1:3">
      <c r="A210" s="246">
        <v>11.9</v>
      </c>
      <c r="B210" s="242" t="s">
        <v>546</v>
      </c>
      <c r="C210" s="242" t="s">
        <v>547</v>
      </c>
    </row>
    <row r="211" spans="1:3">
      <c r="A211" s="246">
        <v>11.1</v>
      </c>
      <c r="B211" s="242" t="s">
        <v>548</v>
      </c>
      <c r="C211" s="242" t="s">
        <v>549</v>
      </c>
    </row>
    <row r="212" spans="1:3">
      <c r="A212" s="246">
        <v>11.11</v>
      </c>
      <c r="B212" s="244" t="s">
        <v>550</v>
      </c>
      <c r="C212" s="242" t="s">
        <v>551</v>
      </c>
    </row>
    <row r="213" spans="1:3">
      <c r="A213" s="246">
        <v>11.12</v>
      </c>
      <c r="B213" s="247" t="s">
        <v>552</v>
      </c>
      <c r="C213" s="242" t="s">
        <v>553</v>
      </c>
    </row>
    <row r="214" spans="1:3">
      <c r="A214" s="246">
        <v>11.13</v>
      </c>
      <c r="B214" s="247" t="s">
        <v>554</v>
      </c>
      <c r="C214" s="260" t="s">
        <v>555</v>
      </c>
    </row>
    <row r="215" spans="1:3" ht="24">
      <c r="A215" s="246">
        <v>11.14</v>
      </c>
      <c r="B215" s="247" t="s">
        <v>746</v>
      </c>
      <c r="C215" s="260" t="s">
        <v>747</v>
      </c>
    </row>
    <row r="216" spans="1:3">
      <c r="A216" s="246">
        <v>11.15</v>
      </c>
      <c r="B216" s="247" t="s">
        <v>556</v>
      </c>
      <c r="C216" s="260" t="s">
        <v>557</v>
      </c>
    </row>
    <row r="217" spans="1:3">
      <c r="A217" s="246">
        <v>11.16</v>
      </c>
      <c r="B217" s="247" t="s">
        <v>558</v>
      </c>
      <c r="C217" s="260" t="s">
        <v>559</v>
      </c>
    </row>
    <row r="218" spans="1:3">
      <c r="A218" s="246">
        <v>11.17</v>
      </c>
      <c r="B218" s="247" t="s">
        <v>560</v>
      </c>
      <c r="C218" s="260" t="s">
        <v>561</v>
      </c>
    </row>
    <row r="219" spans="1:3">
      <c r="A219" s="246">
        <v>11.18</v>
      </c>
      <c r="B219" s="247" t="s">
        <v>562</v>
      </c>
      <c r="C219" s="260" t="s">
        <v>563</v>
      </c>
    </row>
    <row r="220" spans="1:3" ht="24">
      <c r="A220" s="246">
        <v>11.19</v>
      </c>
      <c r="B220" s="247" t="s">
        <v>564</v>
      </c>
      <c r="C220" s="260" t="s">
        <v>668</v>
      </c>
    </row>
    <row r="221" spans="1:3" ht="24">
      <c r="A221" s="246">
        <v>11.2</v>
      </c>
      <c r="B221" s="247" t="s">
        <v>565</v>
      </c>
      <c r="C221" s="260" t="s">
        <v>669</v>
      </c>
    </row>
    <row r="222" spans="1:3" s="239" customFormat="1">
      <c r="A222" s="246">
        <v>11.21</v>
      </c>
      <c r="B222" s="247" t="s">
        <v>566</v>
      </c>
      <c r="C222" s="260" t="s">
        <v>567</v>
      </c>
    </row>
    <row r="223" spans="1:3">
      <c r="A223" s="246">
        <v>11.22</v>
      </c>
      <c r="B223" s="247" t="s">
        <v>568</v>
      </c>
      <c r="C223" s="260" t="s">
        <v>569</v>
      </c>
    </row>
    <row r="224" spans="1:3">
      <c r="A224" s="246">
        <v>11.23</v>
      </c>
      <c r="B224" s="247" t="s">
        <v>570</v>
      </c>
      <c r="C224" s="260" t="s">
        <v>571</v>
      </c>
    </row>
    <row r="225" spans="1:3">
      <c r="A225" s="246">
        <v>11.24</v>
      </c>
      <c r="B225" s="247" t="s">
        <v>572</v>
      </c>
      <c r="C225" s="260" t="s">
        <v>573</v>
      </c>
    </row>
    <row r="226" spans="1:3">
      <c r="A226" s="246">
        <v>11.25</v>
      </c>
      <c r="B226" s="262" t="s">
        <v>574</v>
      </c>
      <c r="C226" s="263" t="s">
        <v>575</v>
      </c>
    </row>
    <row r="227" spans="1:3" ht="12.6" thickBot="1">
      <c r="A227" s="630" t="s">
        <v>688</v>
      </c>
      <c r="B227" s="631"/>
      <c r="C227" s="632"/>
    </row>
    <row r="228" spans="1:3" ht="13.2" thickTop="1" thickBot="1">
      <c r="A228" s="633" t="s">
        <v>533</v>
      </c>
      <c r="B228" s="633"/>
      <c r="C228" s="633"/>
    </row>
    <row r="229" spans="1:3">
      <c r="A229" s="240" t="s">
        <v>576</v>
      </c>
      <c r="B229" s="248" t="s">
        <v>577</v>
      </c>
      <c r="C229" s="634" t="s">
        <v>578</v>
      </c>
    </row>
    <row r="230" spans="1:3">
      <c r="A230" s="238" t="s">
        <v>579</v>
      </c>
      <c r="B230" s="244" t="s">
        <v>580</v>
      </c>
      <c r="C230" s="624"/>
    </row>
    <row r="231" spans="1:3">
      <c r="A231" s="238" t="s">
        <v>581</v>
      </c>
      <c r="B231" s="244" t="s">
        <v>582</v>
      </c>
      <c r="C231" s="624"/>
    </row>
    <row r="232" spans="1:3">
      <c r="A232" s="238" t="s">
        <v>583</v>
      </c>
      <c r="B232" s="244" t="s">
        <v>584</v>
      </c>
      <c r="C232" s="624"/>
    </row>
    <row r="233" spans="1:3">
      <c r="A233" s="238" t="s">
        <v>585</v>
      </c>
      <c r="B233" s="244" t="s">
        <v>586</v>
      </c>
      <c r="C233" s="624"/>
    </row>
    <row r="234" spans="1:3">
      <c r="A234" s="238" t="s">
        <v>587</v>
      </c>
      <c r="B234" s="244" t="s">
        <v>588</v>
      </c>
      <c r="C234" s="260" t="s">
        <v>589</v>
      </c>
    </row>
    <row r="235" spans="1:3" ht="24">
      <c r="A235" s="238" t="s">
        <v>590</v>
      </c>
      <c r="B235" s="244" t="s">
        <v>591</v>
      </c>
      <c r="C235" s="260" t="s">
        <v>592</v>
      </c>
    </row>
    <row r="236" spans="1:3">
      <c r="A236" s="238" t="s">
        <v>593</v>
      </c>
      <c r="B236" s="244" t="s">
        <v>594</v>
      </c>
      <c r="C236" s="260" t="s">
        <v>595</v>
      </c>
    </row>
    <row r="237" spans="1:3">
      <c r="A237" s="238" t="s">
        <v>596</v>
      </c>
      <c r="B237" s="244" t="s">
        <v>597</v>
      </c>
      <c r="C237" s="624" t="s">
        <v>598</v>
      </c>
    </row>
    <row r="238" spans="1:3">
      <c r="A238" s="238" t="s">
        <v>599</v>
      </c>
      <c r="B238" s="244" t="s">
        <v>600</v>
      </c>
      <c r="C238" s="624"/>
    </row>
    <row r="239" spans="1:3">
      <c r="A239" s="238" t="s">
        <v>601</v>
      </c>
      <c r="B239" s="244" t="s">
        <v>602</v>
      </c>
      <c r="C239" s="624"/>
    </row>
    <row r="240" spans="1:3">
      <c r="A240" s="238" t="s">
        <v>603</v>
      </c>
      <c r="B240" s="244" t="s">
        <v>604</v>
      </c>
      <c r="C240" s="624" t="s">
        <v>578</v>
      </c>
    </row>
    <row r="241" spans="1:3">
      <c r="A241" s="238" t="s">
        <v>605</v>
      </c>
      <c r="B241" s="244" t="s">
        <v>606</v>
      </c>
      <c r="C241" s="624"/>
    </row>
    <row r="242" spans="1:3">
      <c r="A242" s="238" t="s">
        <v>607</v>
      </c>
      <c r="B242" s="244" t="s">
        <v>608</v>
      </c>
      <c r="C242" s="624"/>
    </row>
    <row r="243" spans="1:3" s="239" customFormat="1">
      <c r="A243" s="238" t="s">
        <v>609</v>
      </c>
      <c r="B243" s="244" t="s">
        <v>610</v>
      </c>
      <c r="C243" s="624"/>
    </row>
    <row r="244" spans="1:3">
      <c r="A244" s="238" t="s">
        <v>611</v>
      </c>
      <c r="B244" s="244" t="s">
        <v>612</v>
      </c>
      <c r="C244" s="624"/>
    </row>
    <row r="245" spans="1:3">
      <c r="A245" s="238" t="s">
        <v>613</v>
      </c>
      <c r="B245" s="244" t="s">
        <v>614</v>
      </c>
      <c r="C245" s="624"/>
    </row>
    <row r="246" spans="1:3">
      <c r="A246" s="238" t="s">
        <v>615</v>
      </c>
      <c r="B246" s="244" t="s">
        <v>616</v>
      </c>
      <c r="C246" s="624"/>
    </row>
    <row r="247" spans="1:3">
      <c r="A247" s="238" t="s">
        <v>617</v>
      </c>
      <c r="B247" s="244" t="s">
        <v>618</v>
      </c>
      <c r="C247" s="624"/>
    </row>
    <row r="248" spans="1:3" s="239" customFormat="1" ht="12.6" thickBot="1">
      <c r="A248" s="619" t="s">
        <v>689</v>
      </c>
      <c r="B248" s="620"/>
      <c r="C248" s="621"/>
    </row>
    <row r="249" spans="1:3" ht="13.2" thickTop="1" thickBot="1">
      <c r="A249" s="616" t="s">
        <v>619</v>
      </c>
      <c r="B249" s="616"/>
      <c r="C249" s="616"/>
    </row>
    <row r="250" spans="1:3">
      <c r="A250" s="238">
        <v>13.1</v>
      </c>
      <c r="B250" s="617" t="s">
        <v>620</v>
      </c>
      <c r="C250" s="618"/>
    </row>
    <row r="251" spans="1:3" ht="36">
      <c r="A251" s="238" t="s">
        <v>621</v>
      </c>
      <c r="B251" s="247" t="s">
        <v>622</v>
      </c>
      <c r="C251" s="242" t="s">
        <v>623</v>
      </c>
    </row>
    <row r="252" spans="1:3" ht="96">
      <c r="A252" s="238" t="s">
        <v>624</v>
      </c>
      <c r="B252" s="247" t="s">
        <v>625</v>
      </c>
      <c r="C252" s="242" t="s">
        <v>626</v>
      </c>
    </row>
    <row r="253" spans="1:3" ht="12.6" thickBot="1">
      <c r="A253" s="619" t="s">
        <v>690</v>
      </c>
      <c r="B253" s="620"/>
      <c r="C253" s="621"/>
    </row>
    <row r="254" spans="1:3" ht="13.2" thickTop="1" thickBot="1">
      <c r="A254" s="616" t="s">
        <v>619</v>
      </c>
      <c r="B254" s="616"/>
      <c r="C254" s="616"/>
    </row>
    <row r="255" spans="1:3">
      <c r="A255" s="238">
        <v>14.1</v>
      </c>
      <c r="B255" s="617" t="s">
        <v>627</v>
      </c>
      <c r="C255" s="618"/>
    </row>
    <row r="256" spans="1:3">
      <c r="A256" s="238" t="s">
        <v>628</v>
      </c>
      <c r="B256" s="247" t="s">
        <v>629</v>
      </c>
      <c r="C256" s="242" t="s">
        <v>630</v>
      </c>
    </row>
    <row r="257" spans="1:3" ht="48">
      <c r="A257" s="238" t="s">
        <v>631</v>
      </c>
      <c r="B257" s="247" t="s">
        <v>632</v>
      </c>
      <c r="C257" s="242" t="s">
        <v>633</v>
      </c>
    </row>
    <row r="258" spans="1:3" ht="12" customHeight="1">
      <c r="A258" s="238" t="s">
        <v>634</v>
      </c>
      <c r="B258" s="247" t="s">
        <v>635</v>
      </c>
      <c r="C258" s="242" t="s">
        <v>636</v>
      </c>
    </row>
    <row r="259" spans="1:3" ht="24">
      <c r="A259" s="238" t="s">
        <v>637</v>
      </c>
      <c r="B259" s="247" t="s">
        <v>638</v>
      </c>
      <c r="C259" s="242" t="s">
        <v>639</v>
      </c>
    </row>
    <row r="260" spans="1:3" ht="11.25" customHeight="1">
      <c r="A260" s="238" t="s">
        <v>640</v>
      </c>
      <c r="B260" s="247" t="s">
        <v>641</v>
      </c>
      <c r="C260" s="242" t="s">
        <v>642</v>
      </c>
    </row>
    <row r="261" spans="1:3" ht="60">
      <c r="A261" s="238" t="s">
        <v>643</v>
      </c>
      <c r="B261" s="247" t="s">
        <v>644</v>
      </c>
      <c r="C261" s="242" t="s">
        <v>645</v>
      </c>
    </row>
    <row r="262" spans="1:3">
      <c r="A262" s="233"/>
      <c r="B262" s="233"/>
      <c r="C262" s="233"/>
    </row>
    <row r="263" spans="1:3">
      <c r="A263" s="233"/>
      <c r="B263" s="233"/>
      <c r="C263" s="233"/>
    </row>
    <row r="264" spans="1:3">
      <c r="A264" s="233"/>
      <c r="B264" s="233"/>
      <c r="C264" s="233"/>
    </row>
    <row r="265" spans="1:3">
      <c r="A265" s="233"/>
      <c r="B265" s="233"/>
      <c r="C265" s="233"/>
    </row>
    <row r="266" spans="1:3">
      <c r="A266" s="233"/>
      <c r="B266" s="233"/>
      <c r="C266" s="233"/>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0"/>
  <sheetViews>
    <sheetView zoomScaleNormal="100" workbookViewId="0">
      <pane xSplit="1" ySplit="5" topLeftCell="B6" activePane="bottomRight" state="frozen"/>
      <selection pane="topRight" activeCell="B1" sqref="B1"/>
      <selection pane="bottomLeft" activeCell="A6" sqref="A6"/>
      <selection pane="bottomRight" activeCell="C32" sqref="C32:C34"/>
    </sheetView>
  </sheetViews>
  <sheetFormatPr defaultRowHeight="14.4"/>
  <cols>
    <col min="1" max="1" width="9.5546875" style="20" bestFit="1" customWidth="1"/>
    <col min="2" max="2" width="73.77734375" style="17" customWidth="1"/>
    <col min="3" max="3" width="12.6640625" style="17" customWidth="1"/>
    <col min="4" max="7" width="12.6640625" style="2" customWidth="1"/>
    <col min="8" max="13" width="6.6640625" customWidth="1"/>
  </cols>
  <sheetData>
    <row r="1" spans="1:8">
      <c r="A1" s="18" t="s">
        <v>227</v>
      </c>
      <c r="B1" s="493" t="str">
        <f>Info!C2</f>
        <v>სს სილქ როუდ ბანკი</v>
      </c>
    </row>
    <row r="2" spans="1:8">
      <c r="A2" s="18" t="s">
        <v>228</v>
      </c>
      <c r="B2" s="508">
        <v>43465</v>
      </c>
      <c r="C2" s="30"/>
      <c r="D2" s="19"/>
      <c r="E2" s="19"/>
      <c r="F2" s="19"/>
      <c r="G2" s="19"/>
      <c r="H2" s="1"/>
    </row>
    <row r="3" spans="1:8">
      <c r="A3" s="18"/>
      <c r="C3" s="30"/>
      <c r="D3" s="19"/>
      <c r="E3" s="19"/>
      <c r="F3" s="19"/>
      <c r="G3" s="19"/>
      <c r="H3" s="1"/>
    </row>
    <row r="4" spans="1:8" ht="15" thickBot="1">
      <c r="A4" s="77" t="s">
        <v>648</v>
      </c>
      <c r="B4" s="213" t="s">
        <v>262</v>
      </c>
      <c r="C4" s="214"/>
      <c r="D4" s="215"/>
      <c r="E4" s="215"/>
      <c r="F4" s="215"/>
      <c r="G4" s="215"/>
      <c r="H4" s="1"/>
    </row>
    <row r="5" spans="1:8">
      <c r="A5" s="357" t="s">
        <v>28</v>
      </c>
      <c r="B5" s="358"/>
      <c r="C5" s="359" t="s">
        <v>916</v>
      </c>
      <c r="D5" s="360" t="s">
        <v>917</v>
      </c>
      <c r="E5" s="360" t="s">
        <v>918</v>
      </c>
      <c r="F5" s="360" t="s">
        <v>919</v>
      </c>
      <c r="G5" s="361" t="s">
        <v>920</v>
      </c>
    </row>
    <row r="6" spans="1:8">
      <c r="A6" s="129"/>
      <c r="B6" s="33" t="s">
        <v>224</v>
      </c>
      <c r="C6" s="362"/>
      <c r="D6" s="362"/>
      <c r="E6" s="362"/>
      <c r="F6" s="362"/>
      <c r="G6" s="363"/>
    </row>
    <row r="7" spans="1:8">
      <c r="A7" s="129"/>
      <c r="B7" s="34" t="s">
        <v>229</v>
      </c>
      <c r="C7" s="362"/>
      <c r="D7" s="362"/>
      <c r="E7" s="362"/>
      <c r="F7" s="362"/>
      <c r="G7" s="363"/>
    </row>
    <row r="8" spans="1:8">
      <c r="A8" s="130">
        <v>1</v>
      </c>
      <c r="B8" s="261" t="s">
        <v>25</v>
      </c>
      <c r="C8" s="270">
        <v>50380940.75</v>
      </c>
      <c r="D8" s="271">
        <v>30885076.73</v>
      </c>
      <c r="E8" s="271">
        <v>31647630.209999997</v>
      </c>
      <c r="F8" s="271">
        <v>22221881.149999995</v>
      </c>
      <c r="G8" s="272">
        <v>22236889.359999996</v>
      </c>
    </row>
    <row r="9" spans="1:8">
      <c r="A9" s="130">
        <v>2</v>
      </c>
      <c r="B9" s="261" t="s">
        <v>126</v>
      </c>
      <c r="C9" s="270">
        <v>50380940.75</v>
      </c>
      <c r="D9" s="271">
        <v>30885076.73</v>
      </c>
      <c r="E9" s="271">
        <v>31647630.209999997</v>
      </c>
      <c r="F9" s="271">
        <v>22221881.149999995</v>
      </c>
      <c r="G9" s="272">
        <v>22236889.359999996</v>
      </c>
    </row>
    <row r="10" spans="1:8">
      <c r="A10" s="130">
        <v>3</v>
      </c>
      <c r="B10" s="261" t="s">
        <v>90</v>
      </c>
      <c r="C10" s="270">
        <v>50625234.43</v>
      </c>
      <c r="D10" s="271">
        <v>40279499.299999997</v>
      </c>
      <c r="E10" s="271">
        <v>40350539.6888</v>
      </c>
      <c r="F10" s="271">
        <v>30778153.389999993</v>
      </c>
      <c r="G10" s="272">
        <v>31369273.908599995</v>
      </c>
    </row>
    <row r="11" spans="1:8">
      <c r="A11" s="129"/>
      <c r="B11" s="33" t="s">
        <v>225</v>
      </c>
      <c r="C11" s="362"/>
      <c r="D11" s="362"/>
      <c r="E11" s="362"/>
      <c r="F11" s="362"/>
      <c r="G11" s="363"/>
    </row>
    <row r="12" spans="1:8" ht="25.8" customHeight="1">
      <c r="A12" s="130">
        <v>4</v>
      </c>
      <c r="B12" s="261" t="s">
        <v>670</v>
      </c>
      <c r="C12" s="405">
        <v>55930529.63421645</v>
      </c>
      <c r="D12" s="271">
        <v>62330541.775442541</v>
      </c>
      <c r="E12" s="271">
        <v>60255856.596478984</v>
      </c>
      <c r="F12" s="271">
        <v>50073951.032459274</v>
      </c>
      <c r="G12" s="272">
        <v>48908864</v>
      </c>
    </row>
    <row r="13" spans="1:8">
      <c r="A13" s="129"/>
      <c r="B13" s="33" t="s">
        <v>127</v>
      </c>
      <c r="C13" s="362"/>
      <c r="D13" s="362"/>
      <c r="E13" s="362"/>
      <c r="F13" s="362"/>
      <c r="G13" s="363"/>
    </row>
    <row r="14" spans="1:8" s="3" customFormat="1">
      <c r="A14" s="130"/>
      <c r="B14" s="34" t="s">
        <v>834</v>
      </c>
      <c r="C14" s="362"/>
      <c r="D14" s="362"/>
      <c r="E14" s="362"/>
      <c r="F14" s="362"/>
      <c r="G14" s="363"/>
    </row>
    <row r="15" spans="1:8">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&gt;=10.0928468114855%</v>
      </c>
      <c r="C15" s="495">
        <v>0.90514491389742091</v>
      </c>
      <c r="D15" s="496">
        <v>0.49550470524176221</v>
      </c>
      <c r="E15" s="496">
        <v>0.52522081665750164</v>
      </c>
      <c r="F15" s="496">
        <v>0.44378126135074059</v>
      </c>
      <c r="G15" s="497">
        <v>0.45469999999999999</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&gt;=12.6256168733079%</v>
      </c>
      <c r="C16" s="495">
        <v>0.90077710830720625</v>
      </c>
      <c r="D16" s="496">
        <v>0.49550470524176221</v>
      </c>
      <c r="E16" s="496">
        <v>0.52522081665750164</v>
      </c>
      <c r="F16" s="496">
        <v>0.44378126135074059</v>
      </c>
      <c r="G16" s="497">
        <v>0.45469999999999999</v>
      </c>
    </row>
    <row r="17" spans="1:7">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&gt;=29.6256565215047%</v>
      </c>
      <c r="C17" s="495">
        <v>0.90077710830720625</v>
      </c>
      <c r="D17" s="496">
        <v>0.64622411666361645</v>
      </c>
      <c r="E17" s="496">
        <v>0.66965340745247759</v>
      </c>
      <c r="F17" s="496">
        <v>0.61465398186871201</v>
      </c>
      <c r="G17" s="497">
        <v>0.64139999999999997</v>
      </c>
    </row>
    <row r="18" spans="1:7">
      <c r="A18" s="129"/>
      <c r="B18" s="33" t="s">
        <v>7</v>
      </c>
      <c r="C18" s="498"/>
      <c r="D18" s="498"/>
      <c r="E18" s="498"/>
      <c r="F18" s="498"/>
      <c r="G18" s="499"/>
    </row>
    <row r="19" spans="1:7" ht="15" customHeight="1">
      <c r="A19" s="131">
        <v>8</v>
      </c>
      <c r="B19" s="35" t="s">
        <v>8</v>
      </c>
      <c r="C19" s="500">
        <v>5.5861293351568753E-2</v>
      </c>
      <c r="D19" s="501">
        <v>5.2993221383359178E-2</v>
      </c>
      <c r="E19" s="501">
        <v>5.3669810582202458E-2</v>
      </c>
      <c r="F19" s="501">
        <v>5.20317174040398E-2</v>
      </c>
      <c r="G19" s="502">
        <v>5.1513969400858464E-2</v>
      </c>
    </row>
    <row r="20" spans="1:7">
      <c r="A20" s="131">
        <v>9</v>
      </c>
      <c r="B20" s="35" t="s">
        <v>9</v>
      </c>
      <c r="C20" s="500">
        <v>9.8150186530483272E-3</v>
      </c>
      <c r="D20" s="501">
        <v>1.0653208428244455E-2</v>
      </c>
      <c r="E20" s="501">
        <v>1.1228159128579636E-2</v>
      </c>
      <c r="F20" s="501">
        <v>1.2917904760324344E-2</v>
      </c>
      <c r="G20" s="502">
        <v>1.1600756829130086E-2</v>
      </c>
    </row>
    <row r="21" spans="1:7">
      <c r="A21" s="131">
        <v>10</v>
      </c>
      <c r="B21" s="35" t="s">
        <v>10</v>
      </c>
      <c r="C21" s="500">
        <v>-7.2268487758061725E-4</v>
      </c>
      <c r="D21" s="501">
        <v>-8.0289841064250661E-3</v>
      </c>
      <c r="E21" s="501">
        <v>-2.5075789324937845E-2</v>
      </c>
      <c r="F21" s="501">
        <v>-3.2072626420085133E-2</v>
      </c>
      <c r="G21" s="502">
        <v>-1.6982033631432303E-2</v>
      </c>
    </row>
    <row r="22" spans="1:7">
      <c r="A22" s="131">
        <v>11</v>
      </c>
      <c r="B22" s="35" t="s">
        <v>263</v>
      </c>
      <c r="C22" s="500">
        <v>4.6046274698520427E-2</v>
      </c>
      <c r="D22" s="501">
        <v>4.234001295511472E-2</v>
      </c>
      <c r="E22" s="501">
        <v>4.2441651453622817E-2</v>
      </c>
      <c r="F22" s="501">
        <v>3.9113812643715447E-2</v>
      </c>
      <c r="G22" s="502">
        <v>3.9913212571728383E-2</v>
      </c>
    </row>
    <row r="23" spans="1:7">
      <c r="A23" s="131">
        <v>12</v>
      </c>
      <c r="B23" s="35" t="s">
        <v>11</v>
      </c>
      <c r="C23" s="500">
        <v>-4.9212607323768823E-2</v>
      </c>
      <c r="D23" s="501">
        <v>-3.0294507482027999E-2</v>
      </c>
      <c r="E23" s="501">
        <v>-2.1453635874324258E-2</v>
      </c>
      <c r="F23" s="501">
        <v>-1.4895871396322625E-3</v>
      </c>
      <c r="G23" s="502">
        <v>-8.6756856043989136E-3</v>
      </c>
    </row>
    <row r="24" spans="1:7">
      <c r="A24" s="131">
        <v>13</v>
      </c>
      <c r="B24" s="35" t="s">
        <v>12</v>
      </c>
      <c r="C24" s="500">
        <v>-8.6081006614655786E-2</v>
      </c>
      <c r="D24" s="501">
        <v>-5.9054562989529616E-2</v>
      </c>
      <c r="E24" s="501">
        <v>-4.2117489714720312E-2</v>
      </c>
      <c r="F24" s="501">
        <v>-2.9622484263887032E-3</v>
      </c>
      <c r="G24" s="502">
        <v>-1.795049512864165E-2</v>
      </c>
    </row>
    <row r="25" spans="1:7">
      <c r="A25" s="129"/>
      <c r="B25" s="33" t="s">
        <v>13</v>
      </c>
      <c r="C25" s="498"/>
      <c r="D25" s="498"/>
      <c r="E25" s="498"/>
      <c r="F25" s="498"/>
      <c r="G25" s="499"/>
    </row>
    <row r="26" spans="1:7">
      <c r="A26" s="131">
        <v>14</v>
      </c>
      <c r="B26" s="35" t="s">
        <v>14</v>
      </c>
      <c r="C26" s="500">
        <v>0.17328962070666051</v>
      </c>
      <c r="D26" s="501">
        <v>0.16953830594464225</v>
      </c>
      <c r="E26" s="501">
        <v>0.15875320961175743</v>
      </c>
      <c r="F26" s="501">
        <v>0.19811766436093997</v>
      </c>
      <c r="G26" s="502">
        <v>0.25525555468151145</v>
      </c>
    </row>
    <row r="27" spans="1:7" ht="15" customHeight="1">
      <c r="A27" s="131">
        <v>15</v>
      </c>
      <c r="B27" s="35" t="s">
        <v>15</v>
      </c>
      <c r="C27" s="500">
        <v>0.13713324368921323</v>
      </c>
      <c r="D27" s="501">
        <v>0.10115049256600764</v>
      </c>
      <c r="E27" s="501">
        <v>9.4305302617137376E-2</v>
      </c>
      <c r="F27" s="501">
        <v>0.13237568631614918</v>
      </c>
      <c r="G27" s="502">
        <v>0.17755708480841034</v>
      </c>
    </row>
    <row r="28" spans="1:7">
      <c r="A28" s="131">
        <v>16</v>
      </c>
      <c r="B28" s="35" t="s">
        <v>16</v>
      </c>
      <c r="C28" s="500">
        <v>0.28605497433699351</v>
      </c>
      <c r="D28" s="501">
        <v>0.33366947151237109</v>
      </c>
      <c r="E28" s="501">
        <v>0.22489871684891247</v>
      </c>
      <c r="F28" s="501">
        <v>0.28614739340054146</v>
      </c>
      <c r="G28" s="502">
        <v>0.41790283103249104</v>
      </c>
    </row>
    <row r="29" spans="1:7" ht="15" customHeight="1">
      <c r="A29" s="131">
        <v>17</v>
      </c>
      <c r="B29" s="35" t="s">
        <v>17</v>
      </c>
      <c r="C29" s="500">
        <v>0.27517421153439381</v>
      </c>
      <c r="D29" s="501">
        <v>0.39155223604470585</v>
      </c>
      <c r="E29" s="501">
        <v>0.40332524727430918</v>
      </c>
      <c r="F29" s="501">
        <v>0.29387143267439464</v>
      </c>
      <c r="G29" s="502">
        <v>0.3273566201146475</v>
      </c>
    </row>
    <row r="30" spans="1:7">
      <c r="A30" s="131">
        <v>18</v>
      </c>
      <c r="B30" s="35" t="s">
        <v>18</v>
      </c>
      <c r="C30" s="500">
        <v>1.490987413390128</v>
      </c>
      <c r="D30" s="501">
        <v>1.3356196143611729</v>
      </c>
      <c r="E30" s="501">
        <v>0.4017579657931396</v>
      </c>
      <c r="F30" s="501">
        <v>0.25854928839775171</v>
      </c>
      <c r="G30" s="502">
        <v>-0.20478480921536105</v>
      </c>
    </row>
    <row r="31" spans="1:7" ht="15" customHeight="1">
      <c r="A31" s="129"/>
      <c r="B31" s="33" t="s">
        <v>19</v>
      </c>
      <c r="C31" s="498"/>
      <c r="D31" s="498"/>
      <c r="E31" s="498"/>
      <c r="F31" s="498"/>
      <c r="G31" s="499"/>
    </row>
    <row r="32" spans="1:7" ht="15" customHeight="1">
      <c r="A32" s="131">
        <v>19</v>
      </c>
      <c r="B32" s="35" t="s">
        <v>20</v>
      </c>
      <c r="C32" s="500">
        <v>0.48016869742601015</v>
      </c>
      <c r="D32" s="500">
        <v>0.4170078479062127</v>
      </c>
      <c r="E32" s="500">
        <v>0.42492761910411747</v>
      </c>
      <c r="F32" s="500">
        <v>0.43091112252438835</v>
      </c>
      <c r="G32" s="503">
        <v>0.51298465088577161</v>
      </c>
    </row>
    <row r="33" spans="1:7" ht="15" customHeight="1">
      <c r="A33" s="131">
        <v>20</v>
      </c>
      <c r="B33" s="35" t="s">
        <v>21</v>
      </c>
      <c r="C33" s="500">
        <v>0.66950886874068505</v>
      </c>
      <c r="D33" s="500">
        <v>0.75152612688897757</v>
      </c>
      <c r="E33" s="500">
        <v>0.85789247024223336</v>
      </c>
      <c r="F33" s="500">
        <v>0.79396429307872884</v>
      </c>
      <c r="G33" s="503">
        <v>0.78743775892817736</v>
      </c>
    </row>
    <row r="34" spans="1:7" ht="15" customHeight="1">
      <c r="A34" s="131">
        <v>21</v>
      </c>
      <c r="B34" s="273" t="s">
        <v>22</v>
      </c>
      <c r="C34" s="500">
        <v>0.16806789471257569</v>
      </c>
      <c r="D34" s="500">
        <v>0.26526722414337794</v>
      </c>
      <c r="E34" s="500">
        <v>0.30628651687100539</v>
      </c>
      <c r="F34" s="500">
        <v>0.24903035793997585</v>
      </c>
      <c r="G34" s="503">
        <v>0.20641119051917436</v>
      </c>
    </row>
    <row r="35" spans="1:7" ht="15" customHeight="1">
      <c r="A35" s="365"/>
      <c r="B35" s="33" t="s">
        <v>833</v>
      </c>
      <c r="C35" s="362"/>
      <c r="D35" s="362"/>
      <c r="E35" s="362"/>
      <c r="F35" s="362"/>
      <c r="G35" s="363"/>
    </row>
    <row r="36" spans="1:7" ht="15" customHeight="1">
      <c r="A36" s="131">
        <v>22</v>
      </c>
      <c r="B36" s="356" t="s">
        <v>817</v>
      </c>
      <c r="C36" s="273">
        <v>33798792.152500004</v>
      </c>
      <c r="D36" s="273">
        <v>41082269.822500005</v>
      </c>
      <c r="E36" s="273">
        <v>25472260.159999996</v>
      </c>
      <c r="F36" s="273">
        <v>27468161.832222223</v>
      </c>
      <c r="G36" s="364">
        <v>27057877.602499999</v>
      </c>
    </row>
    <row r="37" spans="1:7">
      <c r="A37" s="131">
        <v>23</v>
      </c>
      <c r="B37" s="35" t="s">
        <v>818</v>
      </c>
      <c r="C37" s="273">
        <v>14770596.876799999</v>
      </c>
      <c r="D37" s="274">
        <v>14400942.012612501</v>
      </c>
      <c r="E37" s="274">
        <v>6591363.1834500004</v>
      </c>
      <c r="F37" s="274">
        <v>12846876.252491109</v>
      </c>
      <c r="G37" s="275">
        <v>6588725.9692499992</v>
      </c>
    </row>
    <row r="38" spans="1:7" ht="15" thickBot="1">
      <c r="A38" s="132">
        <v>24</v>
      </c>
      <c r="B38" s="276" t="s">
        <v>816</v>
      </c>
      <c r="C38" s="504">
        <v>2.2882482295341338</v>
      </c>
      <c r="D38" s="505">
        <v>2.8527487845253252</v>
      </c>
      <c r="E38" s="505">
        <v>3.8644904629071739</v>
      </c>
      <c r="F38" s="505">
        <v>2.138119904976584</v>
      </c>
      <c r="G38" s="506">
        <v>4.1066934227923308</v>
      </c>
    </row>
    <row r="39" spans="1:7">
      <c r="A39" s="21"/>
    </row>
    <row r="40" spans="1:7" ht="82.8">
      <c r="B40" s="419" t="s">
        <v>832</v>
      </c>
      <c r="D40" s="388"/>
      <c r="E40" s="388"/>
      <c r="F40" s="388"/>
      <c r="G40" s="38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C33" activePane="bottomRight" state="frozen"/>
      <selection pane="topRight" activeCell="B1" sqref="B1"/>
      <selection pane="bottomLeft" activeCell="A5" sqref="A5"/>
      <selection pane="bottomRight" activeCell="H41" sqref="H41"/>
    </sheetView>
  </sheetViews>
  <sheetFormatPr defaultRowHeight="14.4"/>
  <cols>
    <col min="1" max="1" width="9.5546875" style="2" bestFit="1" customWidth="1"/>
    <col min="2" max="2" width="55.109375" style="2" bestFit="1" customWidth="1"/>
    <col min="3" max="3" width="11.6640625" style="2" customWidth="1"/>
    <col min="4" max="4" width="13.33203125" style="2" customWidth="1"/>
    <col min="5" max="5" width="14.5546875" style="2" customWidth="1"/>
    <col min="6" max="6" width="11.6640625" style="2" customWidth="1"/>
    <col min="7" max="7" width="13.6640625" style="2" customWidth="1"/>
    <col min="8" max="8" width="14.5546875" style="2" customWidth="1"/>
  </cols>
  <sheetData>
    <row r="1" spans="1:8">
      <c r="A1" s="18" t="s">
        <v>227</v>
      </c>
      <c r="B1" s="509" t="str">
        <f>Info!C2</f>
        <v>სს სილქ როუდ ბანკი</v>
      </c>
    </row>
    <row r="2" spans="1:8">
      <c r="A2" s="18" t="s">
        <v>228</v>
      </c>
      <c r="B2" s="510">
        <f>'1. key ratios'!B2</f>
        <v>43465</v>
      </c>
    </row>
    <row r="3" spans="1:8">
      <c r="A3" s="18"/>
    </row>
    <row r="4" spans="1:8" ht="15" thickBot="1">
      <c r="A4" s="36" t="s">
        <v>649</v>
      </c>
      <c r="B4" s="78" t="s">
        <v>282</v>
      </c>
      <c r="C4" s="36"/>
      <c r="D4" s="37"/>
      <c r="E4" s="37"/>
      <c r="F4" s="38"/>
      <c r="G4" s="38"/>
      <c r="H4" s="39" t="s">
        <v>131</v>
      </c>
    </row>
    <row r="5" spans="1:8">
      <c r="A5" s="40"/>
      <c r="B5" s="41"/>
      <c r="C5" s="557" t="s">
        <v>233</v>
      </c>
      <c r="D5" s="558"/>
      <c r="E5" s="559"/>
      <c r="F5" s="557" t="s">
        <v>234</v>
      </c>
      <c r="G5" s="558"/>
      <c r="H5" s="560"/>
    </row>
    <row r="6" spans="1:8">
      <c r="A6" s="42" t="s">
        <v>28</v>
      </c>
      <c r="B6" s="43" t="s">
        <v>191</v>
      </c>
      <c r="C6" s="44" t="s">
        <v>29</v>
      </c>
      <c r="D6" s="44" t="s">
        <v>132</v>
      </c>
      <c r="E6" s="44" t="s">
        <v>70</v>
      </c>
      <c r="F6" s="44" t="s">
        <v>29</v>
      </c>
      <c r="G6" s="44" t="s">
        <v>132</v>
      </c>
      <c r="H6" s="45" t="s">
        <v>70</v>
      </c>
    </row>
    <row r="7" spans="1:8">
      <c r="A7" s="42">
        <v>1</v>
      </c>
      <c r="B7" s="46" t="s">
        <v>192</v>
      </c>
      <c r="C7" s="277">
        <v>860388.57</v>
      </c>
      <c r="D7" s="277">
        <v>4191122.1</v>
      </c>
      <c r="E7" s="278">
        <f>C7+D7</f>
        <v>5051510.67</v>
      </c>
      <c r="F7" s="279">
        <v>756780.38</v>
      </c>
      <c r="G7" s="280">
        <v>2321813.1199999996</v>
      </c>
      <c r="H7" s="281">
        <f>F7+G7</f>
        <v>3078593.4999999995</v>
      </c>
    </row>
    <row r="8" spans="1:8">
      <c r="A8" s="42">
        <v>2</v>
      </c>
      <c r="B8" s="46" t="s">
        <v>193</v>
      </c>
      <c r="C8" s="277">
        <v>170731.84</v>
      </c>
      <c r="D8" s="277">
        <v>3551610.9699999997</v>
      </c>
      <c r="E8" s="278">
        <f t="shared" ref="E8:E20" si="0">C8+D8</f>
        <v>3722342.8099999996</v>
      </c>
      <c r="F8" s="279">
        <v>456496.91</v>
      </c>
      <c r="G8" s="280">
        <v>2317753.35</v>
      </c>
      <c r="H8" s="281">
        <f t="shared" ref="H8:H40" si="1">F8+G8</f>
        <v>2774250.2600000002</v>
      </c>
    </row>
    <row r="9" spans="1:8">
      <c r="A9" s="42">
        <v>3</v>
      </c>
      <c r="B9" s="46" t="s">
        <v>194</v>
      </c>
      <c r="C9" s="277">
        <v>7529083.9399999995</v>
      </c>
      <c r="D9" s="277">
        <v>6107073.4400000004</v>
      </c>
      <c r="E9" s="278">
        <f t="shared" si="0"/>
        <v>13636157.379999999</v>
      </c>
      <c r="F9" s="279">
        <v>2316242.13</v>
      </c>
      <c r="G9" s="280">
        <v>10162122.190000001</v>
      </c>
      <c r="H9" s="281">
        <f t="shared" si="1"/>
        <v>12478364.32</v>
      </c>
    </row>
    <row r="10" spans="1:8">
      <c r="A10" s="42">
        <v>4</v>
      </c>
      <c r="B10" s="46" t="s">
        <v>223</v>
      </c>
      <c r="C10" s="277">
        <v>0</v>
      </c>
      <c r="D10" s="277">
        <v>0</v>
      </c>
      <c r="E10" s="278">
        <f t="shared" si="0"/>
        <v>0</v>
      </c>
      <c r="F10" s="279">
        <v>0</v>
      </c>
      <c r="G10" s="280">
        <v>0</v>
      </c>
      <c r="H10" s="281">
        <f t="shared" si="1"/>
        <v>0</v>
      </c>
    </row>
    <row r="11" spans="1:8">
      <c r="A11" s="42">
        <v>5</v>
      </c>
      <c r="B11" s="46" t="s">
        <v>195</v>
      </c>
      <c r="C11" s="277">
        <v>13125104.880000001</v>
      </c>
      <c r="D11" s="277">
        <v>0</v>
      </c>
      <c r="E11" s="278">
        <f t="shared" si="0"/>
        <v>13125104.880000001</v>
      </c>
      <c r="F11" s="279">
        <v>9704474.25</v>
      </c>
      <c r="G11" s="280">
        <v>0</v>
      </c>
      <c r="H11" s="281">
        <f t="shared" si="1"/>
        <v>9704474.25</v>
      </c>
    </row>
    <row r="12" spans="1:8">
      <c r="A12" s="42">
        <v>6.1</v>
      </c>
      <c r="B12" s="47" t="s">
        <v>196</v>
      </c>
      <c r="C12" s="277">
        <v>13477028.309999999</v>
      </c>
      <c r="D12" s="277">
        <v>5399814.9000000004</v>
      </c>
      <c r="E12" s="278">
        <f t="shared" si="0"/>
        <v>18876843.210000001</v>
      </c>
      <c r="F12" s="279">
        <v>4411165.1999999993</v>
      </c>
      <c r="G12" s="280">
        <v>3166891.24</v>
      </c>
      <c r="H12" s="281">
        <f t="shared" si="1"/>
        <v>7578056.4399999995</v>
      </c>
    </row>
    <row r="13" spans="1:8">
      <c r="A13" s="42">
        <v>6.2</v>
      </c>
      <c r="B13" s="47" t="s">
        <v>197</v>
      </c>
      <c r="C13" s="277">
        <v>-2181461.06</v>
      </c>
      <c r="D13" s="277">
        <v>-407181.68</v>
      </c>
      <c r="E13" s="278">
        <f t="shared" si="0"/>
        <v>-2588642.7400000002</v>
      </c>
      <c r="F13" s="279">
        <v>-395766.08</v>
      </c>
      <c r="G13" s="280">
        <v>-949771.53</v>
      </c>
      <c r="H13" s="281">
        <f t="shared" si="1"/>
        <v>-1345537.61</v>
      </c>
    </row>
    <row r="14" spans="1:8">
      <c r="A14" s="42">
        <v>6</v>
      </c>
      <c r="B14" s="46" t="s">
        <v>198</v>
      </c>
      <c r="C14" s="278">
        <f>C12-C13</f>
        <v>15658489.369999999</v>
      </c>
      <c r="D14" s="278">
        <f>D12-D13</f>
        <v>5806996.5800000001</v>
      </c>
      <c r="E14" s="278">
        <f t="shared" si="0"/>
        <v>21465485.949999999</v>
      </c>
      <c r="F14" s="278">
        <f>F12-F13</f>
        <v>4806931.2799999993</v>
      </c>
      <c r="G14" s="278">
        <f>G12-G13</f>
        <v>4116662.7700000005</v>
      </c>
      <c r="H14" s="281">
        <f t="shared" si="1"/>
        <v>8923594.0500000007</v>
      </c>
    </row>
    <row r="15" spans="1:8">
      <c r="A15" s="42">
        <v>7</v>
      </c>
      <c r="B15" s="46" t="s">
        <v>199</v>
      </c>
      <c r="C15" s="277">
        <v>653745.65</v>
      </c>
      <c r="D15" s="277">
        <v>27154.699999999997</v>
      </c>
      <c r="E15" s="278">
        <f t="shared" si="0"/>
        <v>680900.35</v>
      </c>
      <c r="F15" s="279">
        <v>612681.3600000001</v>
      </c>
      <c r="G15" s="280">
        <v>11385.23</v>
      </c>
      <c r="H15" s="281">
        <f t="shared" si="1"/>
        <v>624066.59000000008</v>
      </c>
    </row>
    <row r="16" spans="1:8">
      <c r="A16" s="42">
        <v>8</v>
      </c>
      <c r="B16" s="46" t="s">
        <v>200</v>
      </c>
      <c r="C16" s="277">
        <v>795960.9</v>
      </c>
      <c r="D16" s="277">
        <v>0</v>
      </c>
      <c r="E16" s="278">
        <f t="shared" si="0"/>
        <v>795960.9</v>
      </c>
      <c r="F16" s="279">
        <v>1159038.8400000001</v>
      </c>
      <c r="G16" s="280">
        <v>0</v>
      </c>
      <c r="H16" s="281">
        <f t="shared" si="1"/>
        <v>1159038.8400000001</v>
      </c>
    </row>
    <row r="17" spans="1:8">
      <c r="A17" s="42">
        <v>9</v>
      </c>
      <c r="B17" s="46" t="s">
        <v>201</v>
      </c>
      <c r="C17" s="277">
        <v>20000</v>
      </c>
      <c r="D17" s="277">
        <v>0</v>
      </c>
      <c r="E17" s="278">
        <f t="shared" si="0"/>
        <v>20000</v>
      </c>
      <c r="F17" s="279">
        <v>20000</v>
      </c>
      <c r="G17" s="280">
        <v>0</v>
      </c>
      <c r="H17" s="281">
        <f t="shared" si="1"/>
        <v>20000</v>
      </c>
    </row>
    <row r="18" spans="1:8">
      <c r="A18" s="42">
        <v>10</v>
      </c>
      <c r="B18" s="46" t="s">
        <v>202</v>
      </c>
      <c r="C18" s="277">
        <v>14645571.929999996</v>
      </c>
      <c r="D18" s="277">
        <v>0</v>
      </c>
      <c r="E18" s="278">
        <f t="shared" si="0"/>
        <v>14645571.929999996</v>
      </c>
      <c r="F18" s="279">
        <v>15172670.59</v>
      </c>
      <c r="G18" s="280">
        <v>0</v>
      </c>
      <c r="H18" s="281">
        <f t="shared" si="1"/>
        <v>15172670.59</v>
      </c>
    </row>
    <row r="19" spans="1:8">
      <c r="A19" s="42">
        <v>11</v>
      </c>
      <c r="B19" s="46" t="s">
        <v>203</v>
      </c>
      <c r="C19" s="277">
        <v>1359769.4700000002</v>
      </c>
      <c r="D19" s="277">
        <v>285586.64</v>
      </c>
      <c r="E19" s="278">
        <f t="shared" si="0"/>
        <v>1645356.1100000003</v>
      </c>
      <c r="F19" s="279">
        <v>1385888.2600000002</v>
      </c>
      <c r="G19" s="280">
        <v>295165.72000000003</v>
      </c>
      <c r="H19" s="281">
        <f t="shared" si="1"/>
        <v>1681053.9800000002</v>
      </c>
    </row>
    <row r="20" spans="1:8">
      <c r="A20" s="42">
        <v>12</v>
      </c>
      <c r="B20" s="48" t="s">
        <v>204</v>
      </c>
      <c r="C20" s="278">
        <f>SUM(C7:C11)+SUM(C14:C19)</f>
        <v>54818846.549999997</v>
      </c>
      <c r="D20" s="278">
        <f>SUM(D7:D11)+SUM(D14:D19)</f>
        <v>19969544.43</v>
      </c>
      <c r="E20" s="278">
        <f t="shared" si="0"/>
        <v>74788390.979999989</v>
      </c>
      <c r="F20" s="278">
        <f>SUM(F7:F11)+SUM(F14:F19)</f>
        <v>36391204</v>
      </c>
      <c r="G20" s="278">
        <f>SUM(G7:G11)+SUM(G14:G19)</f>
        <v>19224902.380000003</v>
      </c>
      <c r="H20" s="281">
        <f t="shared" si="1"/>
        <v>55616106.380000003</v>
      </c>
    </row>
    <row r="21" spans="1:8">
      <c r="A21" s="42"/>
      <c r="B21" s="43" t="s">
        <v>221</v>
      </c>
      <c r="C21" s="282"/>
      <c r="D21" s="282"/>
      <c r="E21" s="282"/>
      <c r="F21" s="283"/>
      <c r="G21" s="284"/>
      <c r="H21" s="285"/>
    </row>
    <row r="22" spans="1:8">
      <c r="A22" s="42">
        <v>13</v>
      </c>
      <c r="B22" s="46" t="s">
        <v>205</v>
      </c>
      <c r="C22" s="277">
        <v>0</v>
      </c>
      <c r="D22" s="277">
        <v>0</v>
      </c>
      <c r="E22" s="278">
        <f>C22+D22</f>
        <v>0</v>
      </c>
      <c r="F22" s="279">
        <v>0</v>
      </c>
      <c r="G22" s="280">
        <v>0</v>
      </c>
      <c r="H22" s="281">
        <f t="shared" si="1"/>
        <v>0</v>
      </c>
    </row>
    <row r="23" spans="1:8">
      <c r="A23" s="42">
        <v>14</v>
      </c>
      <c r="B23" s="46" t="s">
        <v>206</v>
      </c>
      <c r="C23" s="277">
        <v>2652244.9500000002</v>
      </c>
      <c r="D23" s="277">
        <v>7554662.1499999994</v>
      </c>
      <c r="E23" s="278">
        <f t="shared" ref="E23:E40" si="2">C23+D23</f>
        <v>10206907.1</v>
      </c>
      <c r="F23" s="279">
        <v>2674140.4500000002</v>
      </c>
      <c r="G23" s="280">
        <v>6352375.3200000003</v>
      </c>
      <c r="H23" s="281">
        <f t="shared" si="1"/>
        <v>9026515.7699999996</v>
      </c>
    </row>
    <row r="24" spans="1:8">
      <c r="A24" s="42">
        <v>15</v>
      </c>
      <c r="B24" s="46" t="s">
        <v>207</v>
      </c>
      <c r="C24" s="277">
        <v>388240.3</v>
      </c>
      <c r="D24" s="277">
        <v>1104244.55</v>
      </c>
      <c r="E24" s="278">
        <f t="shared" si="2"/>
        <v>1492484.85</v>
      </c>
      <c r="F24" s="279">
        <v>626934.02</v>
      </c>
      <c r="G24" s="280">
        <v>1270868.8999999999</v>
      </c>
      <c r="H24" s="281">
        <f t="shared" si="1"/>
        <v>1897802.92</v>
      </c>
    </row>
    <row r="25" spans="1:8">
      <c r="A25" s="42">
        <v>16</v>
      </c>
      <c r="B25" s="46" t="s">
        <v>208</v>
      </c>
      <c r="C25" s="277">
        <v>632110</v>
      </c>
      <c r="D25" s="277">
        <v>685127.1</v>
      </c>
      <c r="E25" s="278">
        <f t="shared" si="2"/>
        <v>1317237.1000000001</v>
      </c>
      <c r="F25" s="279">
        <v>1152492.5</v>
      </c>
      <c r="G25" s="280">
        <v>3431569.33</v>
      </c>
      <c r="H25" s="281">
        <f t="shared" si="1"/>
        <v>4584061.83</v>
      </c>
    </row>
    <row r="26" spans="1:8">
      <c r="A26" s="42">
        <v>17</v>
      </c>
      <c r="B26" s="46" t="s">
        <v>209</v>
      </c>
      <c r="C26" s="282"/>
      <c r="D26" s="282"/>
      <c r="E26" s="278">
        <f t="shared" si="2"/>
        <v>0</v>
      </c>
      <c r="F26" s="283"/>
      <c r="G26" s="284"/>
      <c r="H26" s="281">
        <f t="shared" si="1"/>
        <v>0</v>
      </c>
    </row>
    <row r="27" spans="1:8">
      <c r="A27" s="42">
        <v>18</v>
      </c>
      <c r="B27" s="46" t="s">
        <v>210</v>
      </c>
      <c r="C27" s="277">
        <v>0</v>
      </c>
      <c r="D27" s="277">
        <v>0</v>
      </c>
      <c r="E27" s="278">
        <f t="shared" si="2"/>
        <v>0</v>
      </c>
      <c r="F27" s="279">
        <v>0</v>
      </c>
      <c r="G27" s="280">
        <v>0</v>
      </c>
      <c r="H27" s="281">
        <f t="shared" si="1"/>
        <v>0</v>
      </c>
    </row>
    <row r="28" spans="1:8">
      <c r="A28" s="42">
        <v>19</v>
      </c>
      <c r="B28" s="46" t="s">
        <v>211</v>
      </c>
      <c r="C28" s="277">
        <v>24123.919999999998</v>
      </c>
      <c r="D28" s="277">
        <v>5819.54</v>
      </c>
      <c r="E28" s="278">
        <f t="shared" si="2"/>
        <v>29943.46</v>
      </c>
      <c r="F28" s="279">
        <v>58205.89</v>
      </c>
      <c r="G28" s="280">
        <v>22222.22</v>
      </c>
      <c r="H28" s="281">
        <f t="shared" si="1"/>
        <v>80428.11</v>
      </c>
    </row>
    <row r="29" spans="1:8">
      <c r="A29" s="42">
        <v>20</v>
      </c>
      <c r="B29" s="46" t="s">
        <v>133</v>
      </c>
      <c r="C29" s="277">
        <v>993401.06</v>
      </c>
      <c r="D29" s="277">
        <v>151391.29999999999</v>
      </c>
      <c r="E29" s="278">
        <f t="shared" si="2"/>
        <v>1144792.3600000001</v>
      </c>
      <c r="F29" s="279">
        <v>940109.27000000014</v>
      </c>
      <c r="G29" s="280">
        <v>46785.61</v>
      </c>
      <c r="H29" s="281">
        <f t="shared" si="1"/>
        <v>986894.88000000012</v>
      </c>
    </row>
    <row r="30" spans="1:8">
      <c r="A30" s="42">
        <v>21</v>
      </c>
      <c r="B30" s="46" t="s">
        <v>212</v>
      </c>
      <c r="C30" s="277">
        <v>0</v>
      </c>
      <c r="D30" s="277">
        <v>0</v>
      </c>
      <c r="E30" s="278">
        <f t="shared" si="2"/>
        <v>0</v>
      </c>
      <c r="F30" s="279">
        <v>0</v>
      </c>
      <c r="G30" s="280">
        <v>9072700</v>
      </c>
      <c r="H30" s="281">
        <f t="shared" si="1"/>
        <v>9072700</v>
      </c>
    </row>
    <row r="31" spans="1:8">
      <c r="A31" s="42">
        <v>22</v>
      </c>
      <c r="B31" s="48" t="s">
        <v>213</v>
      </c>
      <c r="C31" s="278">
        <f>SUM(C22:C30)</f>
        <v>4690120.2300000004</v>
      </c>
      <c r="D31" s="278">
        <f>SUM(D22:D30)</f>
        <v>9501244.6399999987</v>
      </c>
      <c r="E31" s="278">
        <f>C31+D31</f>
        <v>14191364.869999999</v>
      </c>
      <c r="F31" s="278">
        <f>SUM(F22:F30)</f>
        <v>5451882.1300000008</v>
      </c>
      <c r="G31" s="278">
        <f>SUM(G22:G30)</f>
        <v>20196521.380000003</v>
      </c>
      <c r="H31" s="281">
        <f t="shared" si="1"/>
        <v>25648403.510000005</v>
      </c>
    </row>
    <row r="32" spans="1:8">
      <c r="A32" s="42"/>
      <c r="B32" s="43" t="s">
        <v>222</v>
      </c>
      <c r="C32" s="282"/>
      <c r="D32" s="282"/>
      <c r="E32" s="277"/>
      <c r="F32" s="283"/>
      <c r="G32" s="284"/>
      <c r="H32" s="285"/>
    </row>
    <row r="33" spans="1:8">
      <c r="A33" s="42">
        <v>23</v>
      </c>
      <c r="B33" s="46" t="s">
        <v>214</v>
      </c>
      <c r="C33" s="277">
        <v>61146400</v>
      </c>
      <c r="D33" s="282">
        <v>0</v>
      </c>
      <c r="E33" s="278">
        <f t="shared" si="2"/>
        <v>61146400</v>
      </c>
      <c r="F33" s="279">
        <v>30000000</v>
      </c>
      <c r="G33" s="284">
        <v>0</v>
      </c>
      <c r="H33" s="281">
        <f t="shared" si="1"/>
        <v>30000000</v>
      </c>
    </row>
    <row r="34" spans="1:8">
      <c r="A34" s="42">
        <v>24</v>
      </c>
      <c r="B34" s="46" t="s">
        <v>215</v>
      </c>
      <c r="C34" s="277">
        <v>0</v>
      </c>
      <c r="D34" s="282">
        <v>0</v>
      </c>
      <c r="E34" s="278">
        <f t="shared" si="2"/>
        <v>0</v>
      </c>
      <c r="F34" s="279">
        <v>0</v>
      </c>
      <c r="G34" s="284">
        <v>0</v>
      </c>
      <c r="H34" s="281">
        <f t="shared" si="1"/>
        <v>0</v>
      </c>
    </row>
    <row r="35" spans="1:8">
      <c r="A35" s="42">
        <v>25</v>
      </c>
      <c r="B35" s="47" t="s">
        <v>216</v>
      </c>
      <c r="C35" s="277">
        <v>0</v>
      </c>
      <c r="D35" s="282">
        <v>0</v>
      </c>
      <c r="E35" s="278">
        <f t="shared" si="2"/>
        <v>0</v>
      </c>
      <c r="F35" s="279">
        <v>0</v>
      </c>
      <c r="G35" s="284">
        <v>0</v>
      </c>
      <c r="H35" s="281">
        <f t="shared" si="1"/>
        <v>0</v>
      </c>
    </row>
    <row r="36" spans="1:8">
      <c r="A36" s="42">
        <v>26</v>
      </c>
      <c r="B36" s="46" t="s">
        <v>217</v>
      </c>
      <c r="C36" s="277">
        <v>0</v>
      </c>
      <c r="D36" s="282">
        <v>0</v>
      </c>
      <c r="E36" s="278">
        <f t="shared" si="2"/>
        <v>0</v>
      </c>
      <c r="F36" s="279">
        <v>0</v>
      </c>
      <c r="G36" s="284">
        <v>0</v>
      </c>
      <c r="H36" s="281">
        <f t="shared" si="1"/>
        <v>0</v>
      </c>
    </row>
    <row r="37" spans="1:8">
      <c r="A37" s="42">
        <v>27</v>
      </c>
      <c r="B37" s="46" t="s">
        <v>218</v>
      </c>
      <c r="C37" s="277">
        <v>0</v>
      </c>
      <c r="D37" s="282">
        <v>0</v>
      </c>
      <c r="E37" s="278">
        <f t="shared" si="2"/>
        <v>0</v>
      </c>
      <c r="F37" s="279">
        <v>0</v>
      </c>
      <c r="G37" s="284">
        <v>0</v>
      </c>
      <c r="H37" s="281">
        <f t="shared" si="1"/>
        <v>0</v>
      </c>
    </row>
    <row r="38" spans="1:8">
      <c r="A38" s="42">
        <v>28</v>
      </c>
      <c r="B38" s="46" t="s">
        <v>219</v>
      </c>
      <c r="C38" s="277">
        <v>-10709091.25</v>
      </c>
      <c r="D38" s="282">
        <v>0</v>
      </c>
      <c r="E38" s="278">
        <f t="shared" si="2"/>
        <v>-10709091.25</v>
      </c>
      <c r="F38" s="279">
        <v>-7705804.6399999997</v>
      </c>
      <c r="G38" s="284">
        <v>0</v>
      </c>
      <c r="H38" s="281">
        <f t="shared" si="1"/>
        <v>-7705804.6399999997</v>
      </c>
    </row>
    <row r="39" spans="1:8">
      <c r="A39" s="42">
        <v>29</v>
      </c>
      <c r="B39" s="46" t="s">
        <v>235</v>
      </c>
      <c r="C39" s="277">
        <v>4982432.3</v>
      </c>
      <c r="D39" s="282">
        <v>0</v>
      </c>
      <c r="E39" s="278">
        <f t="shared" si="2"/>
        <v>4982432.3</v>
      </c>
      <c r="F39" s="279">
        <v>4982432.3</v>
      </c>
      <c r="G39" s="284">
        <v>0</v>
      </c>
      <c r="H39" s="281">
        <f t="shared" si="1"/>
        <v>4982432.3</v>
      </c>
    </row>
    <row r="40" spans="1:8">
      <c r="A40" s="42">
        <v>30</v>
      </c>
      <c r="B40" s="48" t="s">
        <v>220</v>
      </c>
      <c r="C40" s="277">
        <v>55419741.049999997</v>
      </c>
      <c r="D40" s="282">
        <v>0</v>
      </c>
      <c r="E40" s="278">
        <f t="shared" si="2"/>
        <v>55419741.049999997</v>
      </c>
      <c r="F40" s="279">
        <v>27276627.66</v>
      </c>
      <c r="G40" s="284">
        <v>0</v>
      </c>
      <c r="H40" s="281">
        <f t="shared" si="1"/>
        <v>27276627.66</v>
      </c>
    </row>
    <row r="41" spans="1:8" ht="15" thickBot="1">
      <c r="A41" s="49">
        <v>31</v>
      </c>
      <c r="B41" s="50" t="s">
        <v>236</v>
      </c>
      <c r="C41" s="286">
        <f>C31+C40</f>
        <v>60109861.280000001</v>
      </c>
      <c r="D41" s="286">
        <f>D31+D40</f>
        <v>9501244.6399999987</v>
      </c>
      <c r="E41" s="286">
        <f>C41+D41</f>
        <v>69611105.920000002</v>
      </c>
      <c r="F41" s="286">
        <f>F31+F40</f>
        <v>32728509.789999999</v>
      </c>
      <c r="G41" s="286">
        <f>G31+G40</f>
        <v>20196521.380000003</v>
      </c>
      <c r="H41" s="287">
        <f>F41+G41</f>
        <v>52925031.170000002</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C58" activePane="bottomRight" state="frozen"/>
      <selection pane="topRight" activeCell="B1" sqref="B1"/>
      <selection pane="bottomLeft" activeCell="A6" sqref="A6"/>
      <selection pane="bottomRight" activeCell="J66" sqref="J66"/>
    </sheetView>
  </sheetViews>
  <sheetFormatPr defaultColWidth="9.109375" defaultRowHeight="14.4"/>
  <cols>
    <col min="1" max="1" width="9.5546875" style="2" bestFit="1" customWidth="1"/>
    <col min="2" max="2" width="89.109375" style="2" customWidth="1"/>
    <col min="3" max="8" width="12.6640625" style="2" customWidth="1"/>
    <col min="9" max="9" width="8.88671875" customWidth="1"/>
    <col min="10" max="16384" width="9.109375" style="13"/>
  </cols>
  <sheetData>
    <row r="1" spans="1:8">
      <c r="A1" s="18" t="s">
        <v>227</v>
      </c>
      <c r="B1" s="511" t="str">
        <f>Info!C2</f>
        <v>სს სილქ როუდ ბანკი</v>
      </c>
      <c r="C1" s="17"/>
    </row>
    <row r="2" spans="1:8">
      <c r="A2" s="18" t="s">
        <v>228</v>
      </c>
      <c r="B2" s="508">
        <f>'2. RC'!B2</f>
        <v>43465</v>
      </c>
      <c r="C2" s="30"/>
      <c r="D2" s="19"/>
      <c r="E2" s="19"/>
      <c r="F2" s="19"/>
      <c r="G2" s="19"/>
      <c r="H2" s="19"/>
    </row>
    <row r="3" spans="1:8">
      <c r="A3" s="18"/>
      <c r="B3" s="17"/>
      <c r="C3" s="30"/>
      <c r="D3" s="19"/>
      <c r="E3" s="19"/>
      <c r="F3" s="19"/>
      <c r="G3" s="19"/>
      <c r="H3" s="19"/>
    </row>
    <row r="4" spans="1:8" ht="15" thickBot="1">
      <c r="A4" s="52" t="s">
        <v>650</v>
      </c>
      <c r="B4" s="31" t="s">
        <v>261</v>
      </c>
      <c r="C4" s="38"/>
      <c r="D4" s="38"/>
      <c r="E4" s="38"/>
      <c r="F4" s="52"/>
      <c r="G4" s="52"/>
      <c r="H4" s="53" t="s">
        <v>131</v>
      </c>
    </row>
    <row r="5" spans="1:8">
      <c r="A5" s="133"/>
      <c r="B5" s="134"/>
      <c r="C5" s="557" t="s">
        <v>233</v>
      </c>
      <c r="D5" s="558"/>
      <c r="E5" s="559"/>
      <c r="F5" s="557" t="s">
        <v>234</v>
      </c>
      <c r="G5" s="558"/>
      <c r="H5" s="560"/>
    </row>
    <row r="6" spans="1:8">
      <c r="A6" s="135" t="s">
        <v>28</v>
      </c>
      <c r="B6" s="54"/>
      <c r="C6" s="55" t="s">
        <v>29</v>
      </c>
      <c r="D6" s="55" t="s">
        <v>134</v>
      </c>
      <c r="E6" s="55" t="s">
        <v>70</v>
      </c>
      <c r="F6" s="55" t="s">
        <v>29</v>
      </c>
      <c r="G6" s="55" t="s">
        <v>134</v>
      </c>
      <c r="H6" s="136" t="s">
        <v>70</v>
      </c>
    </row>
    <row r="7" spans="1:8">
      <c r="A7" s="137"/>
      <c r="B7" s="57" t="s">
        <v>130</v>
      </c>
      <c r="C7" s="58"/>
      <c r="D7" s="58"/>
      <c r="E7" s="58"/>
      <c r="F7" s="58"/>
      <c r="G7" s="58"/>
      <c r="H7" s="138"/>
    </row>
    <row r="8" spans="1:8">
      <c r="A8" s="137">
        <v>1</v>
      </c>
      <c r="B8" s="59" t="s">
        <v>135</v>
      </c>
      <c r="C8" s="288">
        <v>286337.18</v>
      </c>
      <c r="D8" s="288">
        <v>78137.53</v>
      </c>
      <c r="E8" s="278">
        <f>C8+D8</f>
        <v>364474.70999999996</v>
      </c>
      <c r="F8" s="288">
        <v>443621.53</v>
      </c>
      <c r="G8" s="288">
        <v>12113.74</v>
      </c>
      <c r="H8" s="289">
        <f>F8+G8</f>
        <v>455735.27</v>
      </c>
    </row>
    <row r="9" spans="1:8">
      <c r="A9" s="137">
        <v>2</v>
      </c>
      <c r="B9" s="59" t="s">
        <v>136</v>
      </c>
      <c r="C9" s="290">
        <f>SUM(C10:C18)</f>
        <v>1640810.63</v>
      </c>
      <c r="D9" s="290">
        <f>SUM(D10:D18)</f>
        <v>469829.82999999996</v>
      </c>
      <c r="E9" s="278">
        <f t="shared" ref="E9:E67" si="0">C9+D9</f>
        <v>2110640.46</v>
      </c>
      <c r="F9" s="290">
        <f>SUM(F10:F18)</f>
        <v>475929.62000000005</v>
      </c>
      <c r="G9" s="290">
        <f>SUM(G10:G18)</f>
        <v>544523.03</v>
      </c>
      <c r="H9" s="289">
        <f t="shared" ref="H9:H67" si="1">F9+G9</f>
        <v>1020452.6500000001</v>
      </c>
    </row>
    <row r="10" spans="1:8">
      <c r="A10" s="137">
        <v>2.1</v>
      </c>
      <c r="B10" s="60" t="s">
        <v>137</v>
      </c>
      <c r="C10" s="288">
        <v>0</v>
      </c>
      <c r="D10" s="288">
        <v>0</v>
      </c>
      <c r="E10" s="278">
        <f t="shared" si="0"/>
        <v>0</v>
      </c>
      <c r="F10" s="288">
        <v>0</v>
      </c>
      <c r="G10" s="288">
        <v>0</v>
      </c>
      <c r="H10" s="289">
        <f t="shared" si="1"/>
        <v>0</v>
      </c>
    </row>
    <row r="11" spans="1:8">
      <c r="A11" s="137">
        <v>2.2000000000000002</v>
      </c>
      <c r="B11" s="60" t="s">
        <v>138</v>
      </c>
      <c r="C11" s="288">
        <v>86174.930000000008</v>
      </c>
      <c r="D11" s="288">
        <v>177018</v>
      </c>
      <c r="E11" s="278">
        <f t="shared" si="0"/>
        <v>263192.93</v>
      </c>
      <c r="F11" s="288">
        <v>1027.350000000024</v>
      </c>
      <c r="G11" s="288">
        <v>156024.16</v>
      </c>
      <c r="H11" s="289">
        <f t="shared" si="1"/>
        <v>157051.51000000004</v>
      </c>
    </row>
    <row r="12" spans="1:8">
      <c r="A12" s="137">
        <v>2.2999999999999998</v>
      </c>
      <c r="B12" s="60" t="s">
        <v>139</v>
      </c>
      <c r="C12" s="288">
        <v>0</v>
      </c>
      <c r="D12" s="288">
        <v>0</v>
      </c>
      <c r="E12" s="278">
        <f t="shared" si="0"/>
        <v>0</v>
      </c>
      <c r="F12" s="288">
        <v>23976.07</v>
      </c>
      <c r="G12" s="288">
        <v>0</v>
      </c>
      <c r="H12" s="289">
        <f t="shared" si="1"/>
        <v>23976.07</v>
      </c>
    </row>
    <row r="13" spans="1:8">
      <c r="A13" s="137">
        <v>2.4</v>
      </c>
      <c r="B13" s="60" t="s">
        <v>140</v>
      </c>
      <c r="C13" s="288">
        <v>0</v>
      </c>
      <c r="D13" s="288">
        <v>0</v>
      </c>
      <c r="E13" s="278">
        <f t="shared" si="0"/>
        <v>0</v>
      </c>
      <c r="F13" s="288">
        <v>0</v>
      </c>
      <c r="G13" s="288">
        <v>0</v>
      </c>
      <c r="H13" s="289">
        <f t="shared" si="1"/>
        <v>0</v>
      </c>
    </row>
    <row r="14" spans="1:8">
      <c r="A14" s="137">
        <v>2.5</v>
      </c>
      <c r="B14" s="60" t="s">
        <v>141</v>
      </c>
      <c r="C14" s="288">
        <v>0</v>
      </c>
      <c r="D14" s="288">
        <v>58592.86</v>
      </c>
      <c r="E14" s="278">
        <f t="shared" si="0"/>
        <v>58592.86</v>
      </c>
      <c r="F14" s="288">
        <v>0</v>
      </c>
      <c r="G14" s="288">
        <v>0</v>
      </c>
      <c r="H14" s="289">
        <f t="shared" si="1"/>
        <v>0</v>
      </c>
    </row>
    <row r="15" spans="1:8">
      <c r="A15" s="137">
        <v>2.6</v>
      </c>
      <c r="B15" s="60" t="s">
        <v>142</v>
      </c>
      <c r="C15" s="288">
        <v>108748.77</v>
      </c>
      <c r="D15" s="288">
        <v>0</v>
      </c>
      <c r="E15" s="278">
        <f t="shared" si="0"/>
        <v>108748.77</v>
      </c>
      <c r="F15" s="288">
        <v>18263.18</v>
      </c>
      <c r="G15" s="288">
        <v>0</v>
      </c>
      <c r="H15" s="289">
        <f t="shared" si="1"/>
        <v>18263.18</v>
      </c>
    </row>
    <row r="16" spans="1:8">
      <c r="A16" s="137">
        <v>2.7</v>
      </c>
      <c r="B16" s="60" t="s">
        <v>143</v>
      </c>
      <c r="C16" s="288">
        <v>132134.26999999999</v>
      </c>
      <c r="D16" s="288">
        <v>0</v>
      </c>
      <c r="E16" s="278">
        <f t="shared" si="0"/>
        <v>132134.26999999999</v>
      </c>
      <c r="F16" s="288">
        <v>174370.3</v>
      </c>
      <c r="G16" s="288">
        <v>0</v>
      </c>
      <c r="H16" s="289">
        <f t="shared" si="1"/>
        <v>174370.3</v>
      </c>
    </row>
    <row r="17" spans="1:8">
      <c r="A17" s="137">
        <v>2.8</v>
      </c>
      <c r="B17" s="60" t="s">
        <v>144</v>
      </c>
      <c r="C17" s="288">
        <v>1309847.67</v>
      </c>
      <c r="D17" s="288">
        <v>234218.97</v>
      </c>
      <c r="E17" s="278">
        <f t="shared" si="0"/>
        <v>1544066.64</v>
      </c>
      <c r="F17" s="288">
        <v>245869.42</v>
      </c>
      <c r="G17" s="288">
        <v>339395.72</v>
      </c>
      <c r="H17" s="289">
        <f t="shared" si="1"/>
        <v>585265.14</v>
      </c>
    </row>
    <row r="18" spans="1:8">
      <c r="A18" s="137">
        <v>2.9</v>
      </c>
      <c r="B18" s="60" t="s">
        <v>145</v>
      </c>
      <c r="C18" s="288">
        <v>3904.99</v>
      </c>
      <c r="D18" s="288">
        <v>0</v>
      </c>
      <c r="E18" s="278">
        <f t="shared" si="0"/>
        <v>3904.99</v>
      </c>
      <c r="F18" s="288">
        <v>12423.3</v>
      </c>
      <c r="G18" s="288">
        <v>49103.15</v>
      </c>
      <c r="H18" s="289">
        <f t="shared" si="1"/>
        <v>61526.45</v>
      </c>
    </row>
    <row r="19" spans="1:8">
      <c r="A19" s="137">
        <v>3</v>
      </c>
      <c r="B19" s="59" t="s">
        <v>146</v>
      </c>
      <c r="C19" s="288">
        <v>21648.6</v>
      </c>
      <c r="D19" s="288">
        <v>33865.47</v>
      </c>
      <c r="E19" s="278">
        <f t="shared" si="0"/>
        <v>55514.07</v>
      </c>
      <c r="F19" s="288">
        <v>16895.46</v>
      </c>
      <c r="G19" s="288">
        <v>69909.789999999994</v>
      </c>
      <c r="H19" s="289">
        <f t="shared" si="1"/>
        <v>86805.25</v>
      </c>
    </row>
    <row r="20" spans="1:8">
      <c r="A20" s="137">
        <v>4</v>
      </c>
      <c r="B20" s="59" t="s">
        <v>147</v>
      </c>
      <c r="C20" s="288">
        <v>875609.16</v>
      </c>
      <c r="D20" s="288"/>
      <c r="E20" s="278">
        <f t="shared" si="0"/>
        <v>875609.16</v>
      </c>
      <c r="F20" s="288">
        <v>1377547.68</v>
      </c>
      <c r="G20" s="288"/>
      <c r="H20" s="289">
        <f t="shared" si="1"/>
        <v>1377547.68</v>
      </c>
    </row>
    <row r="21" spans="1:8">
      <c r="A21" s="137">
        <v>5</v>
      </c>
      <c r="B21" s="59" t="s">
        <v>148</v>
      </c>
      <c r="C21" s="288">
        <v>71.510000000000005</v>
      </c>
      <c r="D21" s="288">
        <v>2724.87</v>
      </c>
      <c r="E21" s="278">
        <f t="shared" si="0"/>
        <v>2796.38</v>
      </c>
      <c r="F21" s="288">
        <v>1241.5999999999999</v>
      </c>
      <c r="G21" s="288">
        <v>693.75</v>
      </c>
      <c r="H21" s="289">
        <f>F21+G21</f>
        <v>1935.35</v>
      </c>
    </row>
    <row r="22" spans="1:8">
      <c r="A22" s="137">
        <v>6</v>
      </c>
      <c r="B22" s="61" t="s">
        <v>149</v>
      </c>
      <c r="C22" s="290">
        <f>C8+C9+C19+C20+C21</f>
        <v>2824477.0799999996</v>
      </c>
      <c r="D22" s="290">
        <f>D8+D9+D19+D20+D21</f>
        <v>584557.69999999995</v>
      </c>
      <c r="E22" s="278">
        <f>C22+D22</f>
        <v>3409034.7799999993</v>
      </c>
      <c r="F22" s="290">
        <f>F8+F9+F19+F20+F21</f>
        <v>2315235.89</v>
      </c>
      <c r="G22" s="290">
        <f>G8+G9+G19+G20+G21</f>
        <v>627240.31000000006</v>
      </c>
      <c r="H22" s="289">
        <f>F22+G22</f>
        <v>2942476.2</v>
      </c>
    </row>
    <row r="23" spans="1:8">
      <c r="A23" s="137"/>
      <c r="B23" s="57" t="s">
        <v>128</v>
      </c>
      <c r="C23" s="288"/>
      <c r="D23" s="288"/>
      <c r="E23" s="277"/>
      <c r="F23" s="288"/>
      <c r="G23" s="288"/>
      <c r="H23" s="291"/>
    </row>
    <row r="24" spans="1:8">
      <c r="A24" s="137">
        <v>7</v>
      </c>
      <c r="B24" s="59" t="s">
        <v>150</v>
      </c>
      <c r="C24" s="288">
        <v>8164.82</v>
      </c>
      <c r="D24" s="288">
        <v>3764.13</v>
      </c>
      <c r="E24" s="278">
        <f t="shared" si="0"/>
        <v>11928.95</v>
      </c>
      <c r="F24" s="288">
        <v>3256.04</v>
      </c>
      <c r="G24" s="288">
        <v>420.11</v>
      </c>
      <c r="H24" s="289">
        <f t="shared" si="1"/>
        <v>3676.15</v>
      </c>
    </row>
    <row r="25" spans="1:8">
      <c r="A25" s="137">
        <v>8</v>
      </c>
      <c r="B25" s="59" t="s">
        <v>151</v>
      </c>
      <c r="C25" s="288">
        <v>45601.36</v>
      </c>
      <c r="D25" s="288">
        <v>79876.75</v>
      </c>
      <c r="E25" s="278">
        <f t="shared" si="0"/>
        <v>125478.11</v>
      </c>
      <c r="F25" s="288">
        <v>80593.03</v>
      </c>
      <c r="G25" s="288">
        <v>270163.65000000002</v>
      </c>
      <c r="H25" s="289">
        <f t="shared" si="1"/>
        <v>350756.68000000005</v>
      </c>
    </row>
    <row r="26" spans="1:8">
      <c r="A26" s="137">
        <v>9</v>
      </c>
      <c r="B26" s="59" t="s">
        <v>152</v>
      </c>
      <c r="C26" s="288">
        <v>17473.5</v>
      </c>
      <c r="D26" s="288">
        <v>10076.299999999999</v>
      </c>
      <c r="E26" s="278">
        <f t="shared" si="0"/>
        <v>27549.8</v>
      </c>
      <c r="F26" s="288">
        <v>1520.54</v>
      </c>
      <c r="G26" s="288">
        <v>9241.75</v>
      </c>
      <c r="H26" s="289">
        <f t="shared" si="1"/>
        <v>10762.29</v>
      </c>
    </row>
    <row r="27" spans="1:8">
      <c r="A27" s="137">
        <v>10</v>
      </c>
      <c r="B27" s="59" t="s">
        <v>153</v>
      </c>
      <c r="C27" s="288">
        <v>12387.17</v>
      </c>
      <c r="D27" s="288"/>
      <c r="E27" s="278">
        <f t="shared" si="0"/>
        <v>12387.17</v>
      </c>
      <c r="F27" s="288">
        <v>31115.68</v>
      </c>
      <c r="G27" s="288"/>
      <c r="H27" s="289">
        <f t="shared" si="1"/>
        <v>31115.68</v>
      </c>
    </row>
    <row r="28" spans="1:8">
      <c r="A28" s="137">
        <v>11</v>
      </c>
      <c r="B28" s="59" t="s">
        <v>154</v>
      </c>
      <c r="C28" s="288">
        <v>63018.63</v>
      </c>
      <c r="D28" s="288">
        <v>358616.31</v>
      </c>
      <c r="E28" s="278">
        <f t="shared" si="0"/>
        <v>421634.94</v>
      </c>
      <c r="F28" s="288">
        <v>262585.53000000003</v>
      </c>
      <c r="G28" s="288">
        <v>3738.51</v>
      </c>
      <c r="H28" s="289">
        <f t="shared" si="1"/>
        <v>266324.04000000004</v>
      </c>
    </row>
    <row r="29" spans="1:8">
      <c r="A29" s="137">
        <v>12</v>
      </c>
      <c r="B29" s="59" t="s">
        <v>155</v>
      </c>
      <c r="C29" s="288"/>
      <c r="D29" s="288"/>
      <c r="E29" s="278">
        <f t="shared" si="0"/>
        <v>0</v>
      </c>
      <c r="F29" s="288"/>
      <c r="G29" s="288"/>
      <c r="H29" s="289">
        <f t="shared" si="1"/>
        <v>0</v>
      </c>
    </row>
    <row r="30" spans="1:8">
      <c r="A30" s="137">
        <v>13</v>
      </c>
      <c r="B30" s="62" t="s">
        <v>156</v>
      </c>
      <c r="C30" s="290">
        <f>SUM(C24:C29)</f>
        <v>146645.47999999998</v>
      </c>
      <c r="D30" s="290">
        <f>SUM(D24:D29)</f>
        <v>452333.49</v>
      </c>
      <c r="E30" s="278">
        <f t="shared" si="0"/>
        <v>598978.97</v>
      </c>
      <c r="F30" s="290">
        <f>SUM(F24:F29)</f>
        <v>379070.82</v>
      </c>
      <c r="G30" s="290">
        <f>SUM(G24:G29)</f>
        <v>283564.02</v>
      </c>
      <c r="H30" s="289">
        <f t="shared" si="1"/>
        <v>662634.84000000008</v>
      </c>
    </row>
    <row r="31" spans="1:8">
      <c r="A31" s="137">
        <v>14</v>
      </c>
      <c r="B31" s="62" t="s">
        <v>157</v>
      </c>
      <c r="C31" s="290">
        <f>C22-C30</f>
        <v>2677831.5999999996</v>
      </c>
      <c r="D31" s="290">
        <f>D22-D30</f>
        <v>132224.20999999996</v>
      </c>
      <c r="E31" s="278">
        <f t="shared" si="0"/>
        <v>2810055.8099999996</v>
      </c>
      <c r="F31" s="290">
        <f>F22-F30</f>
        <v>1936165.07</v>
      </c>
      <c r="G31" s="290">
        <f>G22-G30</f>
        <v>343676.29000000004</v>
      </c>
      <c r="H31" s="289">
        <f t="shared" si="1"/>
        <v>2279841.3600000003</v>
      </c>
    </row>
    <row r="32" spans="1:8">
      <c r="A32" s="137"/>
      <c r="B32" s="57"/>
      <c r="C32" s="292"/>
      <c r="D32" s="292"/>
      <c r="E32" s="292"/>
      <c r="F32" s="292"/>
      <c r="G32" s="292"/>
      <c r="H32" s="293"/>
    </row>
    <row r="33" spans="1:8">
      <c r="A33" s="137"/>
      <c r="B33" s="57" t="s">
        <v>158</v>
      </c>
      <c r="C33" s="288"/>
      <c r="D33" s="288"/>
      <c r="E33" s="277"/>
      <c r="F33" s="288"/>
      <c r="G33" s="288"/>
      <c r="H33" s="291"/>
    </row>
    <row r="34" spans="1:8">
      <c r="A34" s="137">
        <v>15</v>
      </c>
      <c r="B34" s="56" t="s">
        <v>129</v>
      </c>
      <c r="C34" s="294">
        <f>C35-C36</f>
        <v>1182721.7899999998</v>
      </c>
      <c r="D34" s="294">
        <f>D35-D36</f>
        <v>144861.57</v>
      </c>
      <c r="E34" s="278">
        <f t="shared" si="0"/>
        <v>1327583.3599999999</v>
      </c>
      <c r="F34" s="294">
        <f>F35-F36</f>
        <v>162799.21</v>
      </c>
      <c r="G34" s="294">
        <f>G35-G36</f>
        <v>313634.45</v>
      </c>
      <c r="H34" s="289">
        <f t="shared" si="1"/>
        <v>476433.66000000003</v>
      </c>
    </row>
    <row r="35" spans="1:8">
      <c r="A35" s="137">
        <v>15.1</v>
      </c>
      <c r="B35" s="60" t="s">
        <v>159</v>
      </c>
      <c r="C35" s="288">
        <v>1283954.3899999999</v>
      </c>
      <c r="D35" s="288">
        <v>265017.69</v>
      </c>
      <c r="E35" s="278">
        <f t="shared" si="0"/>
        <v>1548972.0799999998</v>
      </c>
      <c r="F35" s="288">
        <v>236837.05</v>
      </c>
      <c r="G35" s="288">
        <v>393249.7</v>
      </c>
      <c r="H35" s="289">
        <f t="shared" si="1"/>
        <v>630086.75</v>
      </c>
    </row>
    <row r="36" spans="1:8">
      <c r="A36" s="137">
        <v>15.2</v>
      </c>
      <c r="B36" s="60" t="s">
        <v>160</v>
      </c>
      <c r="C36" s="288">
        <v>101232.6</v>
      </c>
      <c r="D36" s="288">
        <v>120156.12</v>
      </c>
      <c r="E36" s="278">
        <f t="shared" si="0"/>
        <v>221388.72</v>
      </c>
      <c r="F36" s="288">
        <v>74037.84</v>
      </c>
      <c r="G36" s="288">
        <v>79615.25</v>
      </c>
      <c r="H36" s="289">
        <f t="shared" si="1"/>
        <v>153653.09</v>
      </c>
    </row>
    <row r="37" spans="1:8">
      <c r="A37" s="137">
        <v>16</v>
      </c>
      <c r="B37" s="59" t="s">
        <v>161</v>
      </c>
      <c r="C37" s="288">
        <v>0</v>
      </c>
      <c r="D37" s="288">
        <v>0</v>
      </c>
      <c r="E37" s="278">
        <f t="shared" si="0"/>
        <v>0</v>
      </c>
      <c r="F37" s="288">
        <v>0</v>
      </c>
      <c r="G37" s="288">
        <v>0</v>
      </c>
      <c r="H37" s="289">
        <f t="shared" si="1"/>
        <v>0</v>
      </c>
    </row>
    <row r="38" spans="1:8">
      <c r="A38" s="137">
        <v>17</v>
      </c>
      <c r="B38" s="59" t="s">
        <v>162</v>
      </c>
      <c r="C38" s="288"/>
      <c r="D38" s="288"/>
      <c r="E38" s="278">
        <f t="shared" si="0"/>
        <v>0</v>
      </c>
      <c r="F38" s="288"/>
      <c r="G38" s="288"/>
      <c r="H38" s="289">
        <f t="shared" si="1"/>
        <v>0</v>
      </c>
    </row>
    <row r="39" spans="1:8">
      <c r="A39" s="137">
        <v>18</v>
      </c>
      <c r="B39" s="59" t="s">
        <v>163</v>
      </c>
      <c r="C39" s="288">
        <v>0</v>
      </c>
      <c r="D39" s="288"/>
      <c r="E39" s="278">
        <f t="shared" si="0"/>
        <v>0</v>
      </c>
      <c r="F39" s="288">
        <v>0</v>
      </c>
      <c r="G39" s="288"/>
      <c r="H39" s="289">
        <f t="shared" si="1"/>
        <v>0</v>
      </c>
    </row>
    <row r="40" spans="1:8">
      <c r="A40" s="137">
        <v>19</v>
      </c>
      <c r="B40" s="59" t="s">
        <v>164</v>
      </c>
      <c r="C40" s="288">
        <v>951050.15</v>
      </c>
      <c r="D40" s="288"/>
      <c r="E40" s="278">
        <f t="shared" si="0"/>
        <v>951050.15</v>
      </c>
      <c r="F40" s="288">
        <v>294468.21000000002</v>
      </c>
      <c r="G40" s="288"/>
      <c r="H40" s="289">
        <f t="shared" si="1"/>
        <v>294468.21000000002</v>
      </c>
    </row>
    <row r="41" spans="1:8">
      <c r="A41" s="137">
        <v>20</v>
      </c>
      <c r="B41" s="59" t="s">
        <v>165</v>
      </c>
      <c r="C41" s="288">
        <v>-443918.91</v>
      </c>
      <c r="D41" s="288"/>
      <c r="E41" s="278">
        <f t="shared" si="0"/>
        <v>-443918.91</v>
      </c>
      <c r="F41" s="288">
        <v>96481.71</v>
      </c>
      <c r="G41" s="288"/>
      <c r="H41" s="289">
        <f t="shared" si="1"/>
        <v>96481.71</v>
      </c>
    </row>
    <row r="42" spans="1:8">
      <c r="A42" s="137">
        <v>21</v>
      </c>
      <c r="B42" s="59" t="s">
        <v>166</v>
      </c>
      <c r="C42" s="288">
        <v>22121.18</v>
      </c>
      <c r="D42" s="288"/>
      <c r="E42" s="278">
        <f t="shared" si="0"/>
        <v>22121.18</v>
      </c>
      <c r="F42" s="288">
        <v>-303209.83</v>
      </c>
      <c r="G42" s="288"/>
      <c r="H42" s="289">
        <f t="shared" si="1"/>
        <v>-303209.83</v>
      </c>
    </row>
    <row r="43" spans="1:8">
      <c r="A43" s="137">
        <v>22</v>
      </c>
      <c r="B43" s="59" t="s">
        <v>167</v>
      </c>
      <c r="C43" s="288">
        <v>165736.32000000001</v>
      </c>
      <c r="D43" s="288"/>
      <c r="E43" s="278">
        <f t="shared" si="0"/>
        <v>165736.32000000001</v>
      </c>
      <c r="F43" s="288">
        <v>292919.39</v>
      </c>
      <c r="G43" s="288"/>
      <c r="H43" s="289">
        <f t="shared" si="1"/>
        <v>292919.39</v>
      </c>
    </row>
    <row r="44" spans="1:8">
      <c r="A44" s="137">
        <v>23</v>
      </c>
      <c r="B44" s="59" t="s">
        <v>168</v>
      </c>
      <c r="C44" s="288">
        <v>121609.82</v>
      </c>
      <c r="D44" s="288">
        <v>0</v>
      </c>
      <c r="E44" s="278">
        <f t="shared" si="0"/>
        <v>121609.82</v>
      </c>
      <c r="F44" s="288">
        <v>216308.55</v>
      </c>
      <c r="G44" s="288">
        <v>56.43</v>
      </c>
      <c r="H44" s="289">
        <f t="shared" si="1"/>
        <v>216364.97999999998</v>
      </c>
    </row>
    <row r="45" spans="1:8">
      <c r="A45" s="137">
        <v>24</v>
      </c>
      <c r="B45" s="62" t="s">
        <v>169</v>
      </c>
      <c r="C45" s="290">
        <f>C34+C37+C38+C39+C40+C41+C42+C43+C44</f>
        <v>1999320.35</v>
      </c>
      <c r="D45" s="290">
        <f>D34+D37+D38+D39+D40+D41+D42+D43+D44</f>
        <v>144861.57</v>
      </c>
      <c r="E45" s="278">
        <f t="shared" si="0"/>
        <v>2144181.92</v>
      </c>
      <c r="F45" s="290">
        <f>F34+F37+F38+F39+F40+F41+F42+F43+F44</f>
        <v>759767.24</v>
      </c>
      <c r="G45" s="290">
        <f>G34+G37+G38+G39+G40+G41+G42+G43+G44</f>
        <v>313690.88</v>
      </c>
      <c r="H45" s="289">
        <f t="shared" si="1"/>
        <v>1073458.1200000001</v>
      </c>
    </row>
    <row r="46" spans="1:8">
      <c r="A46" s="137"/>
      <c r="B46" s="57" t="s">
        <v>170</v>
      </c>
      <c r="C46" s="288"/>
      <c r="D46" s="288"/>
      <c r="E46" s="288"/>
      <c r="F46" s="288"/>
      <c r="G46" s="288"/>
      <c r="H46" s="295"/>
    </row>
    <row r="47" spans="1:8">
      <c r="A47" s="137">
        <v>25</v>
      </c>
      <c r="B47" s="59" t="s">
        <v>171</v>
      </c>
      <c r="C47" s="288">
        <v>87492.1</v>
      </c>
      <c r="D47" s="288">
        <v>224391</v>
      </c>
      <c r="E47" s="278">
        <f t="shared" si="0"/>
        <v>311883.09999999998</v>
      </c>
      <c r="F47" s="288">
        <v>227509.58</v>
      </c>
      <c r="G47" s="288">
        <v>132306.66</v>
      </c>
      <c r="H47" s="289">
        <f t="shared" si="1"/>
        <v>359816.24</v>
      </c>
    </row>
    <row r="48" spans="1:8">
      <c r="A48" s="137">
        <v>26</v>
      </c>
      <c r="B48" s="59" t="s">
        <v>172</v>
      </c>
      <c r="C48" s="288">
        <v>953190.95</v>
      </c>
      <c r="D48" s="288">
        <v>240928.8</v>
      </c>
      <c r="E48" s="278">
        <f t="shared" si="0"/>
        <v>1194119.75</v>
      </c>
      <c r="F48" s="288">
        <v>325728.45</v>
      </c>
      <c r="G48" s="288">
        <v>182862.04</v>
      </c>
      <c r="H48" s="289">
        <f t="shared" si="1"/>
        <v>508590.49</v>
      </c>
    </row>
    <row r="49" spans="1:9">
      <c r="A49" s="137">
        <v>27</v>
      </c>
      <c r="B49" s="59" t="s">
        <v>173</v>
      </c>
      <c r="C49" s="288">
        <v>1847657.47</v>
      </c>
      <c r="D49" s="288"/>
      <c r="E49" s="278">
        <f t="shared" si="0"/>
        <v>1847657.47</v>
      </c>
      <c r="F49" s="288">
        <v>2002836.08</v>
      </c>
      <c r="G49" s="288"/>
      <c r="H49" s="289">
        <f t="shared" si="1"/>
        <v>2002836.08</v>
      </c>
    </row>
    <row r="50" spans="1:9">
      <c r="A50" s="137">
        <v>28</v>
      </c>
      <c r="B50" s="59" t="s">
        <v>310</v>
      </c>
      <c r="C50" s="288">
        <v>35682.44</v>
      </c>
      <c r="D50" s="288"/>
      <c r="E50" s="278">
        <f t="shared" si="0"/>
        <v>35682.44</v>
      </c>
      <c r="F50" s="288">
        <v>28535.91</v>
      </c>
      <c r="G50" s="288"/>
      <c r="H50" s="289">
        <f t="shared" si="1"/>
        <v>28535.91</v>
      </c>
    </row>
    <row r="51" spans="1:9">
      <c r="A51" s="137">
        <v>29</v>
      </c>
      <c r="B51" s="59" t="s">
        <v>174</v>
      </c>
      <c r="C51" s="288">
        <v>559720.87</v>
      </c>
      <c r="D51" s="288"/>
      <c r="E51" s="278">
        <f t="shared" si="0"/>
        <v>559720.87</v>
      </c>
      <c r="F51" s="288">
        <v>578550.5</v>
      </c>
      <c r="G51" s="288"/>
      <c r="H51" s="289">
        <f t="shared" si="1"/>
        <v>578550.5</v>
      </c>
    </row>
    <row r="52" spans="1:9">
      <c r="A52" s="137">
        <v>30</v>
      </c>
      <c r="B52" s="59" t="s">
        <v>175</v>
      </c>
      <c r="C52" s="288">
        <v>1471074.96</v>
      </c>
      <c r="D52" s="288">
        <v>0</v>
      </c>
      <c r="E52" s="278">
        <f t="shared" si="0"/>
        <v>1471074.96</v>
      </c>
      <c r="F52" s="288">
        <v>1051711.57</v>
      </c>
      <c r="G52" s="288">
        <v>0</v>
      </c>
      <c r="H52" s="289">
        <f t="shared" si="1"/>
        <v>1051711.57</v>
      </c>
    </row>
    <row r="53" spans="1:9">
      <c r="A53" s="137">
        <v>31</v>
      </c>
      <c r="B53" s="62" t="s">
        <v>176</v>
      </c>
      <c r="C53" s="290">
        <f>C47+C48+C49+C50+C51+C52</f>
        <v>4954818.79</v>
      </c>
      <c r="D53" s="290">
        <f>D47+D48+D49+D50+D51+D52</f>
        <v>465319.8</v>
      </c>
      <c r="E53" s="278">
        <f t="shared" si="0"/>
        <v>5420138.5899999999</v>
      </c>
      <c r="F53" s="290">
        <f>F47+F48+F49+F50+F51+F52</f>
        <v>4214872.0900000008</v>
      </c>
      <c r="G53" s="290">
        <f>G47+G48+G49+G50+G51+G52</f>
        <v>315168.7</v>
      </c>
      <c r="H53" s="289">
        <f t="shared" si="1"/>
        <v>4530040.790000001</v>
      </c>
    </row>
    <row r="54" spans="1:9">
      <c r="A54" s="137">
        <v>32</v>
      </c>
      <c r="B54" s="62" t="s">
        <v>177</v>
      </c>
      <c r="C54" s="290">
        <f>C45-C53</f>
        <v>-2955498.44</v>
      </c>
      <c r="D54" s="290">
        <f>D45-D53</f>
        <v>-320458.23</v>
      </c>
      <c r="E54" s="278">
        <f t="shared" si="0"/>
        <v>-3275956.67</v>
      </c>
      <c r="F54" s="290">
        <f>F45-F53</f>
        <v>-3455104.8500000006</v>
      </c>
      <c r="G54" s="290">
        <f>G45-G53</f>
        <v>-1477.820000000007</v>
      </c>
      <c r="H54" s="289">
        <f t="shared" si="1"/>
        <v>-3456582.6700000004</v>
      </c>
    </row>
    <row r="55" spans="1:9">
      <c r="A55" s="137"/>
      <c r="B55" s="57"/>
      <c r="C55" s="292"/>
      <c r="D55" s="292"/>
      <c r="E55" s="292"/>
      <c r="F55" s="292"/>
      <c r="G55" s="292"/>
      <c r="H55" s="293"/>
    </row>
    <row r="56" spans="1:9">
      <c r="A56" s="137">
        <v>33</v>
      </c>
      <c r="B56" s="62" t="s">
        <v>178</v>
      </c>
      <c r="C56" s="290">
        <f>C31+C54</f>
        <v>-277666.84000000032</v>
      </c>
      <c r="D56" s="290">
        <f>D31+D54</f>
        <v>-188234.02000000002</v>
      </c>
      <c r="E56" s="278">
        <f t="shared" si="0"/>
        <v>-465900.86000000034</v>
      </c>
      <c r="F56" s="290">
        <f>F31+F54</f>
        <v>-1518939.7800000005</v>
      </c>
      <c r="G56" s="290">
        <f>G31+G54</f>
        <v>342198.47000000003</v>
      </c>
      <c r="H56" s="289">
        <f t="shared" si="1"/>
        <v>-1176741.3100000005</v>
      </c>
    </row>
    <row r="57" spans="1:9">
      <c r="A57" s="137"/>
      <c r="B57" s="57"/>
      <c r="C57" s="292"/>
      <c r="D57" s="292"/>
      <c r="E57" s="292"/>
      <c r="F57" s="292"/>
      <c r="G57" s="292"/>
      <c r="H57" s="293"/>
    </row>
    <row r="58" spans="1:9">
      <c r="A58" s="137">
        <v>34</v>
      </c>
      <c r="B58" s="59" t="s">
        <v>179</v>
      </c>
      <c r="C58" s="288">
        <v>1661007.95</v>
      </c>
      <c r="D58" s="288"/>
      <c r="E58" s="278">
        <f t="shared" si="0"/>
        <v>1661007.95</v>
      </c>
      <c r="F58" s="288">
        <v>-184089.36</v>
      </c>
      <c r="G58" s="288"/>
      <c r="H58" s="289">
        <f t="shared" si="1"/>
        <v>-184089.36</v>
      </c>
    </row>
    <row r="59" spans="1:9" s="212" customFormat="1">
      <c r="A59" s="137">
        <v>35</v>
      </c>
      <c r="B59" s="56" t="s">
        <v>180</v>
      </c>
      <c r="C59" s="507">
        <v>0</v>
      </c>
      <c r="D59" s="296"/>
      <c r="E59" s="297">
        <f t="shared" si="0"/>
        <v>0</v>
      </c>
      <c r="F59" s="298">
        <v>0</v>
      </c>
      <c r="G59" s="298"/>
      <c r="H59" s="299">
        <f t="shared" si="1"/>
        <v>0</v>
      </c>
      <c r="I59" s="211"/>
    </row>
    <row r="60" spans="1:9">
      <c r="A60" s="137">
        <v>36</v>
      </c>
      <c r="B60" s="59" t="s">
        <v>181</v>
      </c>
      <c r="C60" s="288">
        <v>876378.08</v>
      </c>
      <c r="D60" s="288"/>
      <c r="E60" s="278">
        <f t="shared" si="0"/>
        <v>876378.08</v>
      </c>
      <c r="F60" s="288">
        <v>-497097.08</v>
      </c>
      <c r="G60" s="288"/>
      <c r="H60" s="289">
        <f t="shared" si="1"/>
        <v>-497097.08</v>
      </c>
    </row>
    <row r="61" spans="1:9">
      <c r="A61" s="137">
        <v>37</v>
      </c>
      <c r="B61" s="62" t="s">
        <v>182</v>
      </c>
      <c r="C61" s="290">
        <f>C58+C59+C60</f>
        <v>2537386.0299999998</v>
      </c>
      <c r="D61" s="290">
        <f>D58+D59+D60</f>
        <v>0</v>
      </c>
      <c r="E61" s="278">
        <f t="shared" si="0"/>
        <v>2537386.0299999998</v>
      </c>
      <c r="F61" s="290">
        <f>F58+F59+F60</f>
        <v>-681186.44</v>
      </c>
      <c r="G61" s="290">
        <f>G58+G59+G60</f>
        <v>0</v>
      </c>
      <c r="H61" s="289">
        <f t="shared" si="1"/>
        <v>-681186.44</v>
      </c>
    </row>
    <row r="62" spans="1:9">
      <c r="A62" s="137"/>
      <c r="B62" s="63"/>
      <c r="C62" s="288"/>
      <c r="D62" s="288"/>
      <c r="E62" s="288"/>
      <c r="F62" s="288"/>
      <c r="G62" s="288"/>
      <c r="H62" s="295"/>
    </row>
    <row r="63" spans="1:9">
      <c r="A63" s="137">
        <v>38</v>
      </c>
      <c r="B63" s="64" t="s">
        <v>311</v>
      </c>
      <c r="C63" s="290">
        <f>C56-C61</f>
        <v>-2815052.87</v>
      </c>
      <c r="D63" s="290">
        <f>D56-D61</f>
        <v>-188234.02000000002</v>
      </c>
      <c r="E63" s="278">
        <f t="shared" si="0"/>
        <v>-3003286.89</v>
      </c>
      <c r="F63" s="290">
        <f>F56-F61</f>
        <v>-837753.34000000055</v>
      </c>
      <c r="G63" s="290">
        <f>G56-G61</f>
        <v>342198.47000000003</v>
      </c>
      <c r="H63" s="289">
        <f t="shared" si="1"/>
        <v>-495554.87000000052</v>
      </c>
    </row>
    <row r="64" spans="1:9">
      <c r="A64" s="135">
        <v>39</v>
      </c>
      <c r="B64" s="59" t="s">
        <v>183</v>
      </c>
      <c r="C64" s="300"/>
      <c r="D64" s="300"/>
      <c r="E64" s="278">
        <f t="shared" si="0"/>
        <v>0</v>
      </c>
      <c r="F64" s="300"/>
      <c r="G64" s="300"/>
      <c r="H64" s="289">
        <f t="shared" si="1"/>
        <v>0</v>
      </c>
    </row>
    <row r="65" spans="1:8">
      <c r="A65" s="137">
        <v>40</v>
      </c>
      <c r="B65" s="62" t="s">
        <v>184</v>
      </c>
      <c r="C65" s="290">
        <f>C63-C64</f>
        <v>-2815052.87</v>
      </c>
      <c r="D65" s="290">
        <f>D63-D64</f>
        <v>-188234.02000000002</v>
      </c>
      <c r="E65" s="278">
        <f t="shared" si="0"/>
        <v>-3003286.89</v>
      </c>
      <c r="F65" s="290">
        <f>F63-F64</f>
        <v>-837753.34000000055</v>
      </c>
      <c r="G65" s="290">
        <f>G63-G64</f>
        <v>342198.47000000003</v>
      </c>
      <c r="H65" s="289">
        <f t="shared" si="1"/>
        <v>-495554.87000000052</v>
      </c>
    </row>
    <row r="66" spans="1:8">
      <c r="A66" s="135">
        <v>41</v>
      </c>
      <c r="B66" s="59" t="s">
        <v>185</v>
      </c>
      <c r="C66" s="300"/>
      <c r="D66" s="300"/>
      <c r="E66" s="278">
        <f t="shared" si="0"/>
        <v>0</v>
      </c>
      <c r="F66" s="300"/>
      <c r="G66" s="300"/>
      <c r="H66" s="289">
        <f t="shared" si="1"/>
        <v>0</v>
      </c>
    </row>
    <row r="67" spans="1:8" ht="15" thickBot="1">
      <c r="A67" s="139">
        <v>42</v>
      </c>
      <c r="B67" s="140" t="s">
        <v>186</v>
      </c>
      <c r="C67" s="301">
        <f>C65+C66</f>
        <v>-2815052.87</v>
      </c>
      <c r="D67" s="301">
        <f>D65+D66</f>
        <v>-188234.02000000002</v>
      </c>
      <c r="E67" s="286">
        <f t="shared" si="0"/>
        <v>-3003286.89</v>
      </c>
      <c r="F67" s="301">
        <f>F65+F66</f>
        <v>-837753.34000000055</v>
      </c>
      <c r="G67" s="301">
        <f>G65+G66</f>
        <v>342198.47000000003</v>
      </c>
      <c r="H67" s="302">
        <f t="shared" si="1"/>
        <v>-495554.87000000052</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B4" zoomScaleNormal="100" workbookViewId="0">
      <selection activeCell="B22" sqref="B22"/>
    </sheetView>
  </sheetViews>
  <sheetFormatPr defaultRowHeight="14.4"/>
  <cols>
    <col min="1" max="1" width="9.5546875" bestFit="1" customWidth="1"/>
    <col min="2" max="2" width="69.21875" customWidth="1"/>
    <col min="3" max="8" width="12.6640625" customWidth="1"/>
  </cols>
  <sheetData>
    <row r="1" spans="1:8">
      <c r="A1" s="2" t="s">
        <v>227</v>
      </c>
      <c r="B1" t="str">
        <f>Info!C2</f>
        <v>სს სილქ როუდ ბანკი</v>
      </c>
    </row>
    <row r="2" spans="1:8">
      <c r="A2" s="2" t="s">
        <v>228</v>
      </c>
      <c r="B2" s="512">
        <f>'3. PL'!B2</f>
        <v>43465</v>
      </c>
    </row>
    <row r="3" spans="1:8">
      <c r="A3" s="2"/>
    </row>
    <row r="4" spans="1:8" ht="15" thickBot="1">
      <c r="A4" s="2" t="s">
        <v>651</v>
      </c>
      <c r="B4" s="2"/>
      <c r="C4" s="223"/>
      <c r="D4" s="223"/>
      <c r="E4" s="223"/>
      <c r="F4" s="224"/>
      <c r="G4" s="224"/>
      <c r="H4" s="225" t="s">
        <v>131</v>
      </c>
    </row>
    <row r="5" spans="1:8">
      <c r="A5" s="561" t="s">
        <v>28</v>
      </c>
      <c r="B5" s="563" t="s">
        <v>283</v>
      </c>
      <c r="C5" s="565" t="s">
        <v>233</v>
      </c>
      <c r="D5" s="565"/>
      <c r="E5" s="565"/>
      <c r="F5" s="565" t="s">
        <v>234</v>
      </c>
      <c r="G5" s="565"/>
      <c r="H5" s="566"/>
    </row>
    <row r="6" spans="1:8">
      <c r="A6" s="562"/>
      <c r="B6" s="564"/>
      <c r="C6" s="44" t="s">
        <v>29</v>
      </c>
      <c r="D6" s="44" t="s">
        <v>132</v>
      </c>
      <c r="E6" s="44" t="s">
        <v>70</v>
      </c>
      <c r="F6" s="44" t="s">
        <v>29</v>
      </c>
      <c r="G6" s="44" t="s">
        <v>132</v>
      </c>
      <c r="H6" s="45" t="s">
        <v>70</v>
      </c>
    </row>
    <row r="7" spans="1:8" s="3" customFormat="1">
      <c r="A7" s="226">
        <v>1</v>
      </c>
      <c r="B7" s="227" t="s">
        <v>791</v>
      </c>
      <c r="C7" s="280"/>
      <c r="D7" s="280"/>
      <c r="E7" s="303">
        <f>C7+D7</f>
        <v>0</v>
      </c>
      <c r="F7" s="280"/>
      <c r="G7" s="280"/>
      <c r="H7" s="281">
        <f t="shared" ref="H7:H53" si="0">F7+G7</f>
        <v>0</v>
      </c>
    </row>
    <row r="8" spans="1:8" s="3" customFormat="1">
      <c r="A8" s="226">
        <v>1.1000000000000001</v>
      </c>
      <c r="B8" s="228" t="s">
        <v>315</v>
      </c>
      <c r="C8" s="280">
        <v>0</v>
      </c>
      <c r="D8" s="280">
        <v>80298</v>
      </c>
      <c r="E8" s="303">
        <f t="shared" ref="E8:E53" si="1">C8+D8</f>
        <v>80298</v>
      </c>
      <c r="F8" s="280">
        <v>16720</v>
      </c>
      <c r="G8" s="280">
        <v>25922</v>
      </c>
      <c r="H8" s="281">
        <f t="shared" si="0"/>
        <v>42642</v>
      </c>
    </row>
    <row r="9" spans="1:8" s="3" customFormat="1">
      <c r="A9" s="226">
        <v>1.2</v>
      </c>
      <c r="B9" s="228" t="s">
        <v>316</v>
      </c>
      <c r="C9" s="280"/>
      <c r="D9" s="280"/>
      <c r="E9" s="303">
        <f t="shared" si="1"/>
        <v>0</v>
      </c>
      <c r="F9" s="280"/>
      <c r="G9" s="280"/>
      <c r="H9" s="281">
        <f t="shared" si="0"/>
        <v>0</v>
      </c>
    </row>
    <row r="10" spans="1:8" s="3" customFormat="1">
      <c r="A10" s="226">
        <v>1.3</v>
      </c>
      <c r="B10" s="228" t="s">
        <v>317</v>
      </c>
      <c r="C10" s="280">
        <v>231560.08</v>
      </c>
      <c r="D10" s="280">
        <v>26766</v>
      </c>
      <c r="E10" s="303">
        <f t="shared" si="1"/>
        <v>258326.08</v>
      </c>
      <c r="F10" s="280">
        <v>91299.4</v>
      </c>
      <c r="G10" s="280">
        <v>25922</v>
      </c>
      <c r="H10" s="281">
        <f t="shared" si="0"/>
        <v>117221.4</v>
      </c>
    </row>
    <row r="11" spans="1:8" s="3" customFormat="1">
      <c r="A11" s="226">
        <v>1.4</v>
      </c>
      <c r="B11" s="228" t="s">
        <v>318</v>
      </c>
      <c r="C11" s="280"/>
      <c r="D11" s="280"/>
      <c r="E11" s="303">
        <f t="shared" si="1"/>
        <v>0</v>
      </c>
      <c r="F11" s="280"/>
      <c r="G11" s="280"/>
      <c r="H11" s="281">
        <f t="shared" si="0"/>
        <v>0</v>
      </c>
    </row>
    <row r="12" spans="1:8" s="3" customFormat="1" ht="29.25" customHeight="1">
      <c r="A12" s="226">
        <v>2</v>
      </c>
      <c r="B12" s="227" t="s">
        <v>319</v>
      </c>
      <c r="C12" s="280"/>
      <c r="D12" s="280"/>
      <c r="E12" s="303">
        <f t="shared" si="1"/>
        <v>0</v>
      </c>
      <c r="F12" s="280"/>
      <c r="G12" s="280"/>
      <c r="H12" s="281">
        <f t="shared" si="0"/>
        <v>0</v>
      </c>
    </row>
    <row r="13" spans="1:8" s="3" customFormat="1" ht="27.6">
      <c r="A13" s="226">
        <v>3</v>
      </c>
      <c r="B13" s="227" t="s">
        <v>320</v>
      </c>
      <c r="C13" s="280"/>
      <c r="D13" s="280"/>
      <c r="E13" s="303">
        <f t="shared" si="1"/>
        <v>0</v>
      </c>
      <c r="F13" s="280"/>
      <c r="G13" s="280"/>
      <c r="H13" s="281">
        <f t="shared" si="0"/>
        <v>0</v>
      </c>
    </row>
    <row r="14" spans="1:8" s="3" customFormat="1">
      <c r="A14" s="226">
        <v>3.1</v>
      </c>
      <c r="B14" s="228" t="s">
        <v>321</v>
      </c>
      <c r="C14" s="280"/>
      <c r="D14" s="280"/>
      <c r="E14" s="303">
        <f t="shared" si="1"/>
        <v>0</v>
      </c>
      <c r="F14" s="280"/>
      <c r="G14" s="280"/>
      <c r="H14" s="281">
        <f t="shared" si="0"/>
        <v>0</v>
      </c>
    </row>
    <row r="15" spans="1:8" s="3" customFormat="1">
      <c r="A15" s="226">
        <v>3.2</v>
      </c>
      <c r="B15" s="228" t="s">
        <v>322</v>
      </c>
      <c r="C15" s="280"/>
      <c r="D15" s="280"/>
      <c r="E15" s="303">
        <f t="shared" si="1"/>
        <v>0</v>
      </c>
      <c r="F15" s="280"/>
      <c r="G15" s="280"/>
      <c r="H15" s="281">
        <f t="shared" si="0"/>
        <v>0</v>
      </c>
    </row>
    <row r="16" spans="1:8" s="3" customFormat="1">
      <c r="A16" s="226">
        <v>4</v>
      </c>
      <c r="B16" s="227" t="s">
        <v>323</v>
      </c>
      <c r="C16" s="280"/>
      <c r="D16" s="280"/>
      <c r="E16" s="303">
        <f t="shared" si="1"/>
        <v>0</v>
      </c>
      <c r="F16" s="280"/>
      <c r="G16" s="280"/>
      <c r="H16" s="281">
        <f t="shared" si="0"/>
        <v>0</v>
      </c>
    </row>
    <row r="17" spans="1:8" s="3" customFormat="1">
      <c r="A17" s="226">
        <v>4.0999999999999996</v>
      </c>
      <c r="B17" s="228" t="s">
        <v>324</v>
      </c>
      <c r="C17" s="280">
        <v>15500</v>
      </c>
      <c r="D17" s="280">
        <v>1262284.56</v>
      </c>
      <c r="E17" s="303">
        <f t="shared" si="1"/>
        <v>1277784.56</v>
      </c>
      <c r="F17" s="280">
        <v>15500</v>
      </c>
      <c r="G17" s="280">
        <v>4111488.42</v>
      </c>
      <c r="H17" s="281">
        <f t="shared" si="0"/>
        <v>4126988.42</v>
      </c>
    </row>
    <row r="18" spans="1:8" s="3" customFormat="1">
      <c r="A18" s="226">
        <v>4.2</v>
      </c>
      <c r="B18" s="228" t="s">
        <v>325</v>
      </c>
      <c r="C18" s="280"/>
      <c r="D18" s="280"/>
      <c r="E18" s="303">
        <f t="shared" si="1"/>
        <v>0</v>
      </c>
      <c r="F18" s="280"/>
      <c r="G18" s="280"/>
      <c r="H18" s="281">
        <f t="shared" si="0"/>
        <v>0</v>
      </c>
    </row>
    <row r="19" spans="1:8" s="3" customFormat="1" ht="27.6">
      <c r="A19" s="226">
        <v>5</v>
      </c>
      <c r="B19" s="227" t="s">
        <v>326</v>
      </c>
      <c r="C19" s="280"/>
      <c r="D19" s="280"/>
      <c r="E19" s="303">
        <f t="shared" si="1"/>
        <v>0</v>
      </c>
      <c r="F19" s="280"/>
      <c r="G19" s="280"/>
      <c r="H19" s="281">
        <f t="shared" si="0"/>
        <v>0</v>
      </c>
    </row>
    <row r="20" spans="1:8" s="3" customFormat="1">
      <c r="A20" s="226">
        <v>5.0999999999999996</v>
      </c>
      <c r="B20" s="228" t="s">
        <v>327</v>
      </c>
      <c r="C20" s="280"/>
      <c r="D20" s="280">
        <v>91004.4</v>
      </c>
      <c r="E20" s="303">
        <f t="shared" si="1"/>
        <v>91004.4</v>
      </c>
      <c r="F20" s="280">
        <v>17520</v>
      </c>
      <c r="G20" s="280">
        <v>31106.400000000001</v>
      </c>
      <c r="H20" s="281">
        <f t="shared" si="0"/>
        <v>48626.400000000001</v>
      </c>
    </row>
    <row r="21" spans="1:8" s="3" customFormat="1">
      <c r="A21" s="226">
        <v>5.2</v>
      </c>
      <c r="B21" s="228" t="s">
        <v>328</v>
      </c>
      <c r="C21" s="280"/>
      <c r="D21" s="280"/>
      <c r="E21" s="303">
        <f t="shared" si="1"/>
        <v>0</v>
      </c>
      <c r="F21" s="280"/>
      <c r="G21" s="280"/>
      <c r="H21" s="281">
        <f t="shared" si="0"/>
        <v>0</v>
      </c>
    </row>
    <row r="22" spans="1:8" s="3" customFormat="1">
      <c r="A22" s="226">
        <v>5.3</v>
      </c>
      <c r="B22" s="228" t="s">
        <v>329</v>
      </c>
      <c r="C22" s="280"/>
      <c r="D22" s="280"/>
      <c r="E22" s="303">
        <f t="shared" si="1"/>
        <v>0</v>
      </c>
      <c r="F22" s="280"/>
      <c r="G22" s="280"/>
      <c r="H22" s="281">
        <f t="shared" si="0"/>
        <v>0</v>
      </c>
    </row>
    <row r="23" spans="1:8" s="3" customFormat="1">
      <c r="A23" s="226" t="s">
        <v>330</v>
      </c>
      <c r="B23" s="229" t="s">
        <v>331</v>
      </c>
      <c r="C23" s="280">
        <v>90000</v>
      </c>
      <c r="D23" s="280">
        <v>5305021.2</v>
      </c>
      <c r="E23" s="303">
        <f t="shared" si="1"/>
        <v>5395021.2000000002</v>
      </c>
      <c r="F23" s="280"/>
      <c r="G23" s="280">
        <v>9803700.4000000004</v>
      </c>
      <c r="H23" s="281">
        <f t="shared" si="0"/>
        <v>9803700.4000000004</v>
      </c>
    </row>
    <row r="24" spans="1:8" s="3" customFormat="1">
      <c r="A24" s="226" t="s">
        <v>332</v>
      </c>
      <c r="B24" s="229" t="s">
        <v>333</v>
      </c>
      <c r="C24" s="280"/>
      <c r="D24" s="280">
        <v>5661292.7400000002</v>
      </c>
      <c r="E24" s="303">
        <f t="shared" si="1"/>
        <v>5661292.7400000002</v>
      </c>
      <c r="F24" s="280"/>
      <c r="G24" s="280">
        <v>2073759.99</v>
      </c>
      <c r="H24" s="281">
        <f t="shared" si="0"/>
        <v>2073759.99</v>
      </c>
    </row>
    <row r="25" spans="1:8" s="3" customFormat="1">
      <c r="A25" s="226" t="s">
        <v>334</v>
      </c>
      <c r="B25" s="230" t="s">
        <v>335</v>
      </c>
      <c r="C25" s="280"/>
      <c r="D25" s="280">
        <v>669150</v>
      </c>
      <c r="E25" s="303">
        <f t="shared" si="1"/>
        <v>669150</v>
      </c>
      <c r="F25" s="280"/>
      <c r="G25" s="280">
        <v>406975.4</v>
      </c>
      <c r="H25" s="281">
        <f t="shared" si="0"/>
        <v>406975.4</v>
      </c>
    </row>
    <row r="26" spans="1:8" s="3" customFormat="1">
      <c r="A26" s="226" t="s">
        <v>336</v>
      </c>
      <c r="B26" s="229" t="s">
        <v>337</v>
      </c>
      <c r="C26" s="280"/>
      <c r="D26" s="280">
        <v>4398992.0999999996</v>
      </c>
      <c r="E26" s="303">
        <f t="shared" si="1"/>
        <v>4398992.0999999996</v>
      </c>
      <c r="F26" s="280"/>
      <c r="G26" s="280">
        <v>2956404.1</v>
      </c>
      <c r="H26" s="281">
        <f t="shared" si="0"/>
        <v>2956404.1</v>
      </c>
    </row>
    <row r="27" spans="1:8" s="3" customFormat="1">
      <c r="A27" s="226" t="s">
        <v>338</v>
      </c>
      <c r="B27" s="229" t="s">
        <v>339</v>
      </c>
      <c r="C27" s="280"/>
      <c r="D27" s="280"/>
      <c r="E27" s="303">
        <f t="shared" si="1"/>
        <v>0</v>
      </c>
      <c r="F27" s="280"/>
      <c r="G27" s="280"/>
      <c r="H27" s="281">
        <f t="shared" si="0"/>
        <v>0</v>
      </c>
    </row>
    <row r="28" spans="1:8" s="3" customFormat="1">
      <c r="A28" s="226">
        <v>5.4</v>
      </c>
      <c r="B28" s="228" t="s">
        <v>340</v>
      </c>
      <c r="C28" s="280"/>
      <c r="D28" s="280">
        <v>79495.02</v>
      </c>
      <c r="E28" s="303">
        <f t="shared" si="1"/>
        <v>79495.02</v>
      </c>
      <c r="F28" s="280"/>
      <c r="G28" s="280">
        <v>76988.34</v>
      </c>
      <c r="H28" s="281">
        <f t="shared" si="0"/>
        <v>76988.34</v>
      </c>
    </row>
    <row r="29" spans="1:8" s="3" customFormat="1">
      <c r="A29" s="226">
        <v>5.5</v>
      </c>
      <c r="B29" s="228" t="s">
        <v>341</v>
      </c>
      <c r="C29" s="280"/>
      <c r="D29" s="280"/>
      <c r="E29" s="303">
        <f t="shared" si="1"/>
        <v>0</v>
      </c>
      <c r="F29" s="280"/>
      <c r="G29" s="280"/>
      <c r="H29" s="281">
        <f t="shared" si="0"/>
        <v>0</v>
      </c>
    </row>
    <row r="30" spans="1:8" s="3" customFormat="1">
      <c r="A30" s="226">
        <v>5.6</v>
      </c>
      <c r="B30" s="228" t="s">
        <v>342</v>
      </c>
      <c r="C30" s="280"/>
      <c r="D30" s="280"/>
      <c r="E30" s="303">
        <f t="shared" si="1"/>
        <v>0</v>
      </c>
      <c r="F30" s="280"/>
      <c r="G30" s="280"/>
      <c r="H30" s="281">
        <f t="shared" si="0"/>
        <v>0</v>
      </c>
    </row>
    <row r="31" spans="1:8" s="3" customFormat="1">
      <c r="A31" s="226">
        <v>5.7</v>
      </c>
      <c r="B31" s="228" t="s">
        <v>343</v>
      </c>
      <c r="C31" s="280"/>
      <c r="D31" s="280">
        <v>15035532.84</v>
      </c>
      <c r="E31" s="303">
        <f t="shared" si="1"/>
        <v>15035532.84</v>
      </c>
      <c r="F31" s="280"/>
      <c r="G31" s="280">
        <v>699894</v>
      </c>
      <c r="H31" s="281">
        <f t="shared" si="0"/>
        <v>699894</v>
      </c>
    </row>
    <row r="32" spans="1:8" s="3" customFormat="1">
      <c r="A32" s="226">
        <v>6</v>
      </c>
      <c r="B32" s="227" t="s">
        <v>344</v>
      </c>
      <c r="C32" s="280"/>
      <c r="D32" s="280"/>
      <c r="E32" s="303">
        <f t="shared" si="1"/>
        <v>0</v>
      </c>
      <c r="F32" s="280"/>
      <c r="G32" s="280"/>
      <c r="H32" s="281">
        <f t="shared" si="0"/>
        <v>0</v>
      </c>
    </row>
    <row r="33" spans="1:8" s="3" customFormat="1" ht="27.6">
      <c r="A33" s="226">
        <v>6.1</v>
      </c>
      <c r="B33" s="228" t="s">
        <v>792</v>
      </c>
      <c r="C33" s="280">
        <v>10106315</v>
      </c>
      <c r="D33" s="280">
        <v>0</v>
      </c>
      <c r="E33" s="303">
        <f t="shared" si="1"/>
        <v>10106315</v>
      </c>
      <c r="F33" s="280">
        <v>0</v>
      </c>
      <c r="G33" s="280">
        <v>1814540</v>
      </c>
      <c r="H33" s="281">
        <f t="shared" si="0"/>
        <v>1814540</v>
      </c>
    </row>
    <row r="34" spans="1:8" s="3" customFormat="1" ht="27.6">
      <c r="A34" s="226">
        <v>6.2</v>
      </c>
      <c r="B34" s="228" t="s">
        <v>345</v>
      </c>
      <c r="C34" s="280">
        <v>0</v>
      </c>
      <c r="D34" s="280">
        <v>9903420</v>
      </c>
      <c r="E34" s="303">
        <f t="shared" si="1"/>
        <v>9903420</v>
      </c>
      <c r="F34" s="280">
        <v>1820000</v>
      </c>
      <c r="G34" s="280">
        <v>0</v>
      </c>
      <c r="H34" s="281">
        <f t="shared" si="0"/>
        <v>1820000</v>
      </c>
    </row>
    <row r="35" spans="1:8" s="3" customFormat="1" ht="27.6">
      <c r="A35" s="226">
        <v>6.3</v>
      </c>
      <c r="B35" s="228" t="s">
        <v>346</v>
      </c>
      <c r="C35" s="280"/>
      <c r="D35" s="280"/>
      <c r="E35" s="303">
        <f t="shared" si="1"/>
        <v>0</v>
      </c>
      <c r="F35" s="280"/>
      <c r="G35" s="280"/>
      <c r="H35" s="281">
        <f t="shared" si="0"/>
        <v>0</v>
      </c>
    </row>
    <row r="36" spans="1:8" s="3" customFormat="1">
      <c r="A36" s="226">
        <v>6.4</v>
      </c>
      <c r="B36" s="228" t="s">
        <v>347</v>
      </c>
      <c r="C36" s="280"/>
      <c r="D36" s="280"/>
      <c r="E36" s="303">
        <f t="shared" si="1"/>
        <v>0</v>
      </c>
      <c r="F36" s="280"/>
      <c r="G36" s="280"/>
      <c r="H36" s="281">
        <f t="shared" si="0"/>
        <v>0</v>
      </c>
    </row>
    <row r="37" spans="1:8" s="3" customFormat="1">
      <c r="A37" s="226">
        <v>6.5</v>
      </c>
      <c r="B37" s="228" t="s">
        <v>348</v>
      </c>
      <c r="C37" s="280"/>
      <c r="D37" s="280"/>
      <c r="E37" s="303">
        <f t="shared" si="1"/>
        <v>0</v>
      </c>
      <c r="F37" s="280"/>
      <c r="G37" s="280"/>
      <c r="H37" s="281">
        <f t="shared" si="0"/>
        <v>0</v>
      </c>
    </row>
    <row r="38" spans="1:8" s="3" customFormat="1" ht="27.6">
      <c r="A38" s="226">
        <v>6.6</v>
      </c>
      <c r="B38" s="228" t="s">
        <v>349</v>
      </c>
      <c r="C38" s="280"/>
      <c r="D38" s="280"/>
      <c r="E38" s="303">
        <f t="shared" si="1"/>
        <v>0</v>
      </c>
      <c r="F38" s="280"/>
      <c r="G38" s="280"/>
      <c r="H38" s="281">
        <f t="shared" si="0"/>
        <v>0</v>
      </c>
    </row>
    <row r="39" spans="1:8" s="3" customFormat="1" ht="27.6">
      <c r="A39" s="226">
        <v>6.7</v>
      </c>
      <c r="B39" s="228" t="s">
        <v>350</v>
      </c>
      <c r="C39" s="280"/>
      <c r="D39" s="280"/>
      <c r="E39" s="303">
        <f t="shared" si="1"/>
        <v>0</v>
      </c>
      <c r="F39" s="280"/>
      <c r="G39" s="280"/>
      <c r="H39" s="281">
        <f t="shared" si="0"/>
        <v>0</v>
      </c>
    </row>
    <row r="40" spans="1:8" s="3" customFormat="1">
      <c r="A40" s="226">
        <v>7</v>
      </c>
      <c r="B40" s="227" t="s">
        <v>351</v>
      </c>
      <c r="C40" s="280"/>
      <c r="D40" s="280"/>
      <c r="E40" s="303">
        <f t="shared" si="1"/>
        <v>0</v>
      </c>
      <c r="F40" s="280"/>
      <c r="G40" s="280"/>
      <c r="H40" s="281">
        <f t="shared" si="0"/>
        <v>0</v>
      </c>
    </row>
    <row r="41" spans="1:8" s="3" customFormat="1" ht="27.6">
      <c r="A41" s="226">
        <v>7.1</v>
      </c>
      <c r="B41" s="228" t="s">
        <v>352</v>
      </c>
      <c r="C41" s="280">
        <v>232024.27</v>
      </c>
      <c r="D41" s="280">
        <v>0</v>
      </c>
      <c r="E41" s="303">
        <f t="shared" si="1"/>
        <v>232024.27</v>
      </c>
      <c r="F41" s="280">
        <v>0</v>
      </c>
      <c r="G41" s="280">
        <v>52952.87</v>
      </c>
      <c r="H41" s="281">
        <f t="shared" si="0"/>
        <v>52952.87</v>
      </c>
    </row>
    <row r="42" spans="1:8" s="3" customFormat="1" ht="27.6">
      <c r="A42" s="226">
        <v>7.2</v>
      </c>
      <c r="B42" s="228" t="s">
        <v>353</v>
      </c>
      <c r="C42" s="280">
        <f>613256+962226</f>
        <v>1575482</v>
      </c>
      <c r="D42" s="280">
        <f>277188+2104914</f>
        <v>2382102</v>
      </c>
      <c r="E42" s="303">
        <f t="shared" si="1"/>
        <v>3957584</v>
      </c>
      <c r="F42" s="280">
        <v>1393631</v>
      </c>
      <c r="G42" s="280">
        <v>2394513</v>
      </c>
      <c r="H42" s="281">
        <f t="shared" si="0"/>
        <v>3788144</v>
      </c>
    </row>
    <row r="43" spans="1:8" s="3" customFormat="1" ht="27.6">
      <c r="A43" s="226">
        <v>7.3</v>
      </c>
      <c r="B43" s="228" t="s">
        <v>354</v>
      </c>
      <c r="C43" s="280">
        <f>232024.27+973831</f>
        <v>1205855.27</v>
      </c>
      <c r="D43" s="280">
        <f>3440950</f>
        <v>3440950</v>
      </c>
      <c r="E43" s="303">
        <f t="shared" si="1"/>
        <v>4646805.2699999996</v>
      </c>
      <c r="F43" s="280">
        <v>1382869</v>
      </c>
      <c r="G43" s="280">
        <v>3786987</v>
      </c>
      <c r="H43" s="281">
        <f t="shared" si="0"/>
        <v>5169856</v>
      </c>
    </row>
    <row r="44" spans="1:8" s="3" customFormat="1" ht="41.4">
      <c r="A44" s="226">
        <v>7.4</v>
      </c>
      <c r="B44" s="228" t="s">
        <v>355</v>
      </c>
      <c r="C44" s="280">
        <f>613256+881654</f>
        <v>1494910</v>
      </c>
      <c r="D44" s="280">
        <v>770565</v>
      </c>
      <c r="E44" s="303">
        <f t="shared" si="1"/>
        <v>2265475</v>
      </c>
      <c r="F44" s="280">
        <v>1284982</v>
      </c>
      <c r="G44" s="280">
        <v>1055987</v>
      </c>
      <c r="H44" s="281">
        <f t="shared" si="0"/>
        <v>2340969</v>
      </c>
    </row>
    <row r="45" spans="1:8" s="3" customFormat="1">
      <c r="A45" s="226">
        <v>8</v>
      </c>
      <c r="B45" s="227" t="s">
        <v>356</v>
      </c>
      <c r="C45" s="280"/>
      <c r="D45" s="280"/>
      <c r="E45" s="303">
        <f t="shared" si="1"/>
        <v>0</v>
      </c>
      <c r="F45" s="280"/>
      <c r="G45" s="280"/>
      <c r="H45" s="281">
        <f t="shared" si="0"/>
        <v>0</v>
      </c>
    </row>
    <row r="46" spans="1:8" s="3" customFormat="1">
      <c r="A46" s="226">
        <v>8.1</v>
      </c>
      <c r="B46" s="228" t="s">
        <v>357</v>
      </c>
      <c r="C46" s="280"/>
      <c r="D46" s="280"/>
      <c r="E46" s="303">
        <f t="shared" si="1"/>
        <v>0</v>
      </c>
      <c r="F46" s="280"/>
      <c r="G46" s="280"/>
      <c r="H46" s="281">
        <f t="shared" si="0"/>
        <v>0</v>
      </c>
    </row>
    <row r="47" spans="1:8" s="3" customFormat="1">
      <c r="A47" s="226">
        <v>8.1999999999999993</v>
      </c>
      <c r="B47" s="228" t="s">
        <v>358</v>
      </c>
      <c r="C47" s="280"/>
      <c r="D47" s="280"/>
      <c r="E47" s="303">
        <f t="shared" si="1"/>
        <v>0</v>
      </c>
      <c r="F47" s="280"/>
      <c r="G47" s="280"/>
      <c r="H47" s="281">
        <f t="shared" si="0"/>
        <v>0</v>
      </c>
    </row>
    <row r="48" spans="1:8" s="3" customFormat="1">
      <c r="A48" s="226">
        <v>8.3000000000000007</v>
      </c>
      <c r="B48" s="228" t="s">
        <v>359</v>
      </c>
      <c r="C48" s="280"/>
      <c r="D48" s="280"/>
      <c r="E48" s="303">
        <f t="shared" si="1"/>
        <v>0</v>
      </c>
      <c r="F48" s="280"/>
      <c r="G48" s="280"/>
      <c r="H48" s="281">
        <f t="shared" si="0"/>
        <v>0</v>
      </c>
    </row>
    <row r="49" spans="1:8" s="3" customFormat="1">
      <c r="A49" s="226">
        <v>8.4</v>
      </c>
      <c r="B49" s="228" t="s">
        <v>360</v>
      </c>
      <c r="C49" s="280"/>
      <c r="D49" s="280"/>
      <c r="E49" s="303">
        <f t="shared" si="1"/>
        <v>0</v>
      </c>
      <c r="F49" s="280"/>
      <c r="G49" s="280"/>
      <c r="H49" s="281">
        <f t="shared" si="0"/>
        <v>0</v>
      </c>
    </row>
    <row r="50" spans="1:8" s="3" customFormat="1">
      <c r="A50" s="226">
        <v>8.5</v>
      </c>
      <c r="B50" s="228" t="s">
        <v>361</v>
      </c>
      <c r="C50" s="280"/>
      <c r="D50" s="280"/>
      <c r="E50" s="303">
        <f t="shared" si="1"/>
        <v>0</v>
      </c>
      <c r="F50" s="280"/>
      <c r="G50" s="280"/>
      <c r="H50" s="281">
        <f t="shared" si="0"/>
        <v>0</v>
      </c>
    </row>
    <row r="51" spans="1:8" s="3" customFormat="1">
      <c r="A51" s="226">
        <v>8.6</v>
      </c>
      <c r="B51" s="228" t="s">
        <v>362</v>
      </c>
      <c r="C51" s="280"/>
      <c r="D51" s="280"/>
      <c r="E51" s="303">
        <f t="shared" si="1"/>
        <v>0</v>
      </c>
      <c r="F51" s="280"/>
      <c r="G51" s="280"/>
      <c r="H51" s="281">
        <f t="shared" si="0"/>
        <v>0</v>
      </c>
    </row>
    <row r="52" spans="1:8" s="3" customFormat="1">
      <c r="A52" s="226">
        <v>8.6999999999999993</v>
      </c>
      <c r="B52" s="228" t="s">
        <v>363</v>
      </c>
      <c r="C52" s="280"/>
      <c r="D52" s="280"/>
      <c r="E52" s="303">
        <f t="shared" si="1"/>
        <v>0</v>
      </c>
      <c r="F52" s="280"/>
      <c r="G52" s="280"/>
      <c r="H52" s="281">
        <f t="shared" si="0"/>
        <v>0</v>
      </c>
    </row>
    <row r="53" spans="1:8" s="3" customFormat="1" ht="28.2" thickBot="1">
      <c r="A53" s="231">
        <v>9</v>
      </c>
      <c r="B53" s="232" t="s">
        <v>364</v>
      </c>
      <c r="C53" s="304"/>
      <c r="D53" s="304"/>
      <c r="E53" s="305">
        <f t="shared" si="1"/>
        <v>0</v>
      </c>
      <c r="F53" s="304"/>
      <c r="G53" s="304"/>
      <c r="H53" s="287">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9" sqref="C9"/>
    </sheetView>
  </sheetViews>
  <sheetFormatPr defaultColWidth="9.109375" defaultRowHeight="13.8"/>
  <cols>
    <col min="1" max="1" width="9.5546875" style="2" bestFit="1" customWidth="1"/>
    <col min="2" max="2" width="93.5546875" style="2" customWidth="1"/>
    <col min="3" max="4" width="12.6640625" style="2" customWidth="1"/>
    <col min="5" max="11" width="9.6640625" style="13" customWidth="1"/>
    <col min="12" max="16384" width="9.109375" style="13"/>
  </cols>
  <sheetData>
    <row r="1" spans="1:8">
      <c r="A1" s="18" t="s">
        <v>227</v>
      </c>
      <c r="B1" s="17" t="str">
        <f>Info!C2</f>
        <v>სს სილქ როუდ ბანკი</v>
      </c>
      <c r="C1" s="17"/>
      <c r="D1" s="388"/>
    </row>
    <row r="2" spans="1:8">
      <c r="A2" s="18" t="s">
        <v>228</v>
      </c>
      <c r="B2" s="508">
        <f>'4. Off-Balance'!B2</f>
        <v>43465</v>
      </c>
      <c r="C2" s="30"/>
      <c r="D2" s="19"/>
      <c r="E2" s="12"/>
      <c r="F2" s="12"/>
      <c r="G2" s="12"/>
      <c r="H2" s="12"/>
    </row>
    <row r="3" spans="1:8">
      <c r="A3" s="18"/>
      <c r="B3" s="17"/>
      <c r="C3" s="30"/>
      <c r="D3" s="19"/>
      <c r="E3" s="12"/>
      <c r="F3" s="12"/>
      <c r="G3" s="12"/>
      <c r="H3" s="12"/>
    </row>
    <row r="4" spans="1:8" ht="15" customHeight="1" thickBot="1">
      <c r="A4" s="220" t="s">
        <v>652</v>
      </c>
      <c r="B4" s="221" t="s">
        <v>226</v>
      </c>
      <c r="C4" s="220"/>
      <c r="D4" s="222" t="s">
        <v>131</v>
      </c>
    </row>
    <row r="5" spans="1:8" ht="15" customHeight="1">
      <c r="A5" s="216" t="s">
        <v>28</v>
      </c>
      <c r="B5" s="217"/>
      <c r="C5" s="218" t="s">
        <v>916</v>
      </c>
      <c r="D5" s="219" t="s">
        <v>917</v>
      </c>
    </row>
    <row r="6" spans="1:8" ht="15" customHeight="1">
      <c r="A6" s="436">
        <v>1</v>
      </c>
      <c r="B6" s="437" t="s">
        <v>231</v>
      </c>
      <c r="C6" s="438">
        <f>C7+C9+C10</f>
        <v>48236190.690999992</v>
      </c>
      <c r="D6" s="439">
        <f>D7+D9+D10</f>
        <v>52256293.791000001</v>
      </c>
    </row>
    <row r="7" spans="1:8" ht="15" customHeight="1">
      <c r="A7" s="436">
        <v>1.1000000000000001</v>
      </c>
      <c r="B7" s="440" t="s">
        <v>23</v>
      </c>
      <c r="C7" s="441">
        <v>47957824.290999994</v>
      </c>
      <c r="D7" s="442">
        <v>52146025.410999998</v>
      </c>
    </row>
    <row r="8" spans="1:8" ht="27.6">
      <c r="A8" s="436" t="s">
        <v>290</v>
      </c>
      <c r="B8" s="443" t="s">
        <v>646</v>
      </c>
      <c r="C8" s="441"/>
      <c r="D8" s="442"/>
    </row>
    <row r="9" spans="1:8" ht="15" customHeight="1">
      <c r="A9" s="436">
        <v>1.2</v>
      </c>
      <c r="B9" s="440" t="s">
        <v>24</v>
      </c>
      <c r="C9" s="441">
        <v>80298</v>
      </c>
      <c r="D9" s="442">
        <v>78887.179999999993</v>
      </c>
    </row>
    <row r="10" spans="1:8" ht="15" customHeight="1">
      <c r="A10" s="436">
        <v>1.3</v>
      </c>
      <c r="B10" s="445" t="s">
        <v>79</v>
      </c>
      <c r="C10" s="444">
        <v>198068.4</v>
      </c>
      <c r="D10" s="442">
        <v>31381.200000000001</v>
      </c>
    </row>
    <row r="11" spans="1:8" ht="15" customHeight="1">
      <c r="A11" s="436">
        <v>2</v>
      </c>
      <c r="B11" s="437" t="s">
        <v>232</v>
      </c>
      <c r="C11" s="441">
        <v>175364.60571645951</v>
      </c>
      <c r="D11" s="442">
        <v>980910.31569253991</v>
      </c>
    </row>
    <row r="12" spans="1:8" ht="15" customHeight="1">
      <c r="A12" s="456">
        <v>3</v>
      </c>
      <c r="B12" s="457" t="s">
        <v>230</v>
      </c>
      <c r="C12" s="444">
        <v>7518974.3374999985</v>
      </c>
      <c r="D12" s="458">
        <v>9093337.6687499993</v>
      </c>
    </row>
    <row r="13" spans="1:8" ht="15" customHeight="1" thickBot="1">
      <c r="A13" s="142">
        <v>4</v>
      </c>
      <c r="B13" s="143" t="s">
        <v>291</v>
      </c>
      <c r="C13" s="306">
        <f>C6+C11+C12</f>
        <v>55930529.63421645</v>
      </c>
      <c r="D13" s="306">
        <f>D6+D11+D12</f>
        <v>62330541.775442541</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5"/>
  <sheetViews>
    <sheetView zoomScaleNormal="100" workbookViewId="0">
      <pane xSplit="1" ySplit="4" topLeftCell="B5" activePane="bottomRight" state="frozen"/>
      <selection pane="topRight" activeCell="B1" sqref="B1"/>
      <selection pane="bottomLeft" activeCell="A4" sqref="A4"/>
      <selection pane="bottomRight" activeCell="B9" sqref="B9"/>
    </sheetView>
  </sheetViews>
  <sheetFormatPr defaultRowHeight="14.4"/>
  <cols>
    <col min="1" max="1" width="9.5546875" style="2" bestFit="1" customWidth="1"/>
    <col min="2" max="2" width="90.44140625" style="2" bestFit="1" customWidth="1"/>
    <col min="3" max="3" width="9.109375" style="2"/>
  </cols>
  <sheetData>
    <row r="1" spans="1:3">
      <c r="A1" s="2" t="s">
        <v>227</v>
      </c>
      <c r="B1" s="388" t="str">
        <f>Info!C2</f>
        <v>სს სილქ როუდ ბანკი</v>
      </c>
    </row>
    <row r="2" spans="1:3">
      <c r="A2" s="2" t="s">
        <v>228</v>
      </c>
      <c r="B2" s="510">
        <f>'5. RWA'!B2</f>
        <v>43465</v>
      </c>
    </row>
    <row r="4" spans="1:3" ht="16.5" customHeight="1" thickBot="1">
      <c r="A4" s="256" t="s">
        <v>653</v>
      </c>
      <c r="B4" s="66" t="s">
        <v>187</v>
      </c>
      <c r="C4" s="14"/>
    </row>
    <row r="5" spans="1:3">
      <c r="A5" s="11"/>
      <c r="B5" s="567" t="s">
        <v>188</v>
      </c>
      <c r="C5" s="568"/>
    </row>
    <row r="6" spans="1:3" ht="15">
      <c r="A6" s="15">
        <v>1</v>
      </c>
      <c r="B6" s="68" t="s">
        <v>921</v>
      </c>
      <c r="C6" s="69"/>
    </row>
    <row r="7" spans="1:3" ht="15">
      <c r="A7" s="15">
        <v>2</v>
      </c>
      <c r="B7" s="68" t="s">
        <v>922</v>
      </c>
      <c r="C7" s="69"/>
    </row>
    <row r="8" spans="1:3" ht="15">
      <c r="A8" s="15">
        <v>3</v>
      </c>
      <c r="B8" s="68" t="s">
        <v>923</v>
      </c>
      <c r="C8" s="69"/>
    </row>
    <row r="9" spans="1:3" ht="15">
      <c r="A9" s="15">
        <v>4</v>
      </c>
      <c r="B9" s="68" t="s">
        <v>924</v>
      </c>
      <c r="C9" s="69"/>
    </row>
    <row r="10" spans="1:3" ht="15">
      <c r="A10" s="15">
        <v>5</v>
      </c>
      <c r="B10" s="68" t="s">
        <v>925</v>
      </c>
      <c r="C10" s="69"/>
    </row>
    <row r="11" spans="1:3" ht="15">
      <c r="A11" s="15"/>
      <c r="B11" s="569"/>
      <c r="C11" s="570"/>
    </row>
    <row r="12" spans="1:3">
      <c r="A12" s="15"/>
      <c r="B12" s="571" t="s">
        <v>189</v>
      </c>
      <c r="C12" s="572"/>
    </row>
    <row r="13" spans="1:3">
      <c r="A13" s="15">
        <v>1</v>
      </c>
      <c r="B13" s="28" t="s">
        <v>926</v>
      </c>
      <c r="C13" s="67"/>
    </row>
    <row r="14" spans="1:3">
      <c r="A14" s="15">
        <v>2</v>
      </c>
      <c r="B14" s="28" t="s">
        <v>927</v>
      </c>
      <c r="C14" s="67"/>
    </row>
    <row r="15" spans="1:3">
      <c r="A15" s="15">
        <v>3</v>
      </c>
      <c r="B15" s="28" t="s">
        <v>928</v>
      </c>
      <c r="C15" s="67"/>
    </row>
    <row r="16" spans="1:3" ht="15.75" customHeight="1">
      <c r="A16" s="15"/>
      <c r="B16" s="28"/>
      <c r="C16" s="29"/>
    </row>
    <row r="17" spans="1:3" ht="30" customHeight="1">
      <c r="A17" s="15"/>
      <c r="B17" s="573" t="s">
        <v>190</v>
      </c>
      <c r="C17" s="574"/>
    </row>
    <row r="18" spans="1:3" ht="15">
      <c r="A18" s="15">
        <v>1</v>
      </c>
      <c r="B18" s="68" t="s">
        <v>929</v>
      </c>
      <c r="C18" s="519">
        <v>0.99993948948752498</v>
      </c>
    </row>
    <row r="19" spans="1:3" ht="15">
      <c r="A19" s="517"/>
      <c r="B19" s="518"/>
      <c r="C19" s="69"/>
    </row>
    <row r="20" spans="1:3" ht="29.25" customHeight="1">
      <c r="A20" s="15"/>
      <c r="B20" s="573" t="s">
        <v>312</v>
      </c>
      <c r="C20" s="574"/>
    </row>
    <row r="21" spans="1:3" ht="15">
      <c r="A21" s="15">
        <v>1</v>
      </c>
      <c r="B21" s="68" t="s">
        <v>930</v>
      </c>
      <c r="C21" s="521">
        <v>0.99987669999999995</v>
      </c>
    </row>
    <row r="22" spans="1:3" ht="15">
      <c r="A22" s="516">
        <v>2</v>
      </c>
      <c r="B22" s="520" t="s">
        <v>931</v>
      </c>
      <c r="C22" s="522">
        <v>0.61992355399999999</v>
      </c>
    </row>
    <row r="23" spans="1:3" ht="15">
      <c r="A23" s="516">
        <v>3</v>
      </c>
      <c r="B23" s="520" t="s">
        <v>932</v>
      </c>
      <c r="C23" s="522">
        <v>0.2849648595</v>
      </c>
    </row>
    <row r="24" spans="1:3" ht="15">
      <c r="A24" s="516">
        <v>4</v>
      </c>
      <c r="B24" s="520" t="s">
        <v>933</v>
      </c>
      <c r="C24" s="522">
        <v>9.4988286500000005E-2</v>
      </c>
    </row>
    <row r="25" spans="1:3" ht="15.6" thickBot="1">
      <c r="A25" s="16"/>
      <c r="B25" s="70"/>
      <c r="C25" s="71"/>
    </row>
  </sheetData>
  <mergeCells count="5">
    <mergeCell ref="B5:C5"/>
    <mergeCell ref="B11:C11"/>
    <mergeCell ref="B12:C12"/>
    <mergeCell ref="B20:C20"/>
    <mergeCell ref="B17:C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9" activePane="bottomRight" state="frozen"/>
      <selection activeCell="H6" sqref="H6"/>
      <selection pane="topRight" activeCell="H6" sqref="H6"/>
      <selection pane="bottomLeft" activeCell="H6" sqref="H6"/>
      <selection pane="bottomRight" activeCell="E21" sqref="E21"/>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88671875" style="2" customWidth="1"/>
    <col min="6" max="6" width="12" bestFit="1" customWidth="1"/>
    <col min="7" max="7" width="12.5546875" bestFit="1" customWidth="1"/>
  </cols>
  <sheetData>
    <row r="1" spans="1:7">
      <c r="A1" s="18" t="s">
        <v>227</v>
      </c>
      <c r="B1" s="17" t="str">
        <f>Info!C2</f>
        <v>სს სილქ როუდ ბანკი</v>
      </c>
    </row>
    <row r="2" spans="1:7" s="22" customFormat="1" ht="15.75" customHeight="1">
      <c r="A2" s="22" t="s">
        <v>228</v>
      </c>
      <c r="B2" s="513">
        <f>'6. Administrators-shareholders'!B2</f>
        <v>43465</v>
      </c>
    </row>
    <row r="3" spans="1:7" s="22" customFormat="1" ht="15.75" customHeight="1"/>
    <row r="4" spans="1:7" s="22" customFormat="1" ht="29.4" customHeight="1" thickBot="1">
      <c r="A4" s="553" t="s">
        <v>654</v>
      </c>
      <c r="B4" s="578" t="s">
        <v>301</v>
      </c>
      <c r="C4" s="578"/>
      <c r="D4" s="578"/>
      <c r="E4" s="196" t="s">
        <v>131</v>
      </c>
    </row>
    <row r="5" spans="1:7" s="126" customFormat="1" ht="17.399999999999999" customHeight="1">
      <c r="A5" s="406"/>
      <c r="B5" s="407"/>
      <c r="C5" s="195" t="s">
        <v>0</v>
      </c>
      <c r="D5" s="195" t="s">
        <v>1</v>
      </c>
      <c r="E5" s="408" t="s">
        <v>2</v>
      </c>
    </row>
    <row r="6" spans="1:7" s="163" customFormat="1" ht="14.4" customHeight="1">
      <c r="A6" s="409"/>
      <c r="B6" s="575" t="s">
        <v>270</v>
      </c>
      <c r="C6" s="575" t="s">
        <v>269</v>
      </c>
      <c r="D6" s="576" t="s">
        <v>268</v>
      </c>
      <c r="E6" s="577"/>
      <c r="G6"/>
    </row>
    <row r="7" spans="1:7" s="163" customFormat="1" ht="99.6" customHeight="1">
      <c r="A7" s="409"/>
      <c r="B7" s="575"/>
      <c r="C7" s="575"/>
      <c r="D7" s="403" t="s">
        <v>267</v>
      </c>
      <c r="E7" s="404" t="s">
        <v>830</v>
      </c>
      <c r="G7"/>
    </row>
    <row r="8" spans="1:7">
      <c r="A8" s="410">
        <v>1</v>
      </c>
      <c r="B8" s="411" t="s">
        <v>192</v>
      </c>
      <c r="C8" s="412">
        <f>'2. RC'!E7</f>
        <v>5051510.67</v>
      </c>
      <c r="D8" s="412"/>
      <c r="E8" s="413">
        <f>C8-D8</f>
        <v>5051510.67</v>
      </c>
    </row>
    <row r="9" spans="1:7">
      <c r="A9" s="410">
        <v>2</v>
      </c>
      <c r="B9" s="411" t="s">
        <v>193</v>
      </c>
      <c r="C9" s="412">
        <f>'2. RC'!E8</f>
        <v>3722342.8099999996</v>
      </c>
      <c r="D9" s="412"/>
      <c r="E9" s="413">
        <f t="shared" ref="E9:E20" si="0">C9-D9</f>
        <v>3722342.8099999996</v>
      </c>
    </row>
    <row r="10" spans="1:7">
      <c r="A10" s="410">
        <v>3</v>
      </c>
      <c r="B10" s="411" t="s">
        <v>266</v>
      </c>
      <c r="C10" s="412">
        <f>'2. RC'!E9</f>
        <v>13636157.379999999</v>
      </c>
      <c r="D10" s="412"/>
      <c r="E10" s="413">
        <f t="shared" si="0"/>
        <v>13636157.379999999</v>
      </c>
    </row>
    <row r="11" spans="1:7" ht="27.6">
      <c r="A11" s="410">
        <v>4</v>
      </c>
      <c r="B11" s="411" t="s">
        <v>223</v>
      </c>
      <c r="C11" s="412">
        <v>0</v>
      </c>
      <c r="D11" s="412"/>
      <c r="E11" s="413">
        <f t="shared" si="0"/>
        <v>0</v>
      </c>
    </row>
    <row r="12" spans="1:7">
      <c r="A12" s="410">
        <v>5</v>
      </c>
      <c r="B12" s="411" t="s">
        <v>195</v>
      </c>
      <c r="C12" s="412">
        <f>'2. RC'!E11</f>
        <v>13125104.880000001</v>
      </c>
      <c r="D12" s="412"/>
      <c r="E12" s="413">
        <f t="shared" si="0"/>
        <v>13125104.880000001</v>
      </c>
    </row>
    <row r="13" spans="1:7">
      <c r="A13" s="410">
        <v>6.1</v>
      </c>
      <c r="B13" s="411" t="s">
        <v>196</v>
      </c>
      <c r="C13" s="414">
        <f>'2. RC'!E12</f>
        <v>18876843.210000001</v>
      </c>
      <c r="D13" s="412"/>
      <c r="E13" s="413">
        <f t="shared" si="0"/>
        <v>18876843.210000001</v>
      </c>
    </row>
    <row r="14" spans="1:7">
      <c r="A14" s="410">
        <v>6.2</v>
      </c>
      <c r="B14" s="415" t="s">
        <v>197</v>
      </c>
      <c r="C14" s="414">
        <f>'2. RC'!E13</f>
        <v>-2588642.7400000002</v>
      </c>
      <c r="D14" s="412"/>
      <c r="E14" s="413">
        <f t="shared" si="0"/>
        <v>-2588642.7400000002</v>
      </c>
    </row>
    <row r="15" spans="1:7">
      <c r="A15" s="410">
        <v>6</v>
      </c>
      <c r="B15" s="411" t="s">
        <v>265</v>
      </c>
      <c r="C15" s="412">
        <f>C13+C14</f>
        <v>16288200.470000001</v>
      </c>
      <c r="D15" s="412"/>
      <c r="E15" s="413">
        <f t="shared" si="0"/>
        <v>16288200.470000001</v>
      </c>
    </row>
    <row r="16" spans="1:7" ht="27.6">
      <c r="A16" s="410">
        <v>7</v>
      </c>
      <c r="B16" s="411" t="s">
        <v>199</v>
      </c>
      <c r="C16" s="412">
        <f>'2. RC'!E15</f>
        <v>680900.35</v>
      </c>
      <c r="D16" s="412"/>
      <c r="E16" s="413">
        <f t="shared" si="0"/>
        <v>680900.35</v>
      </c>
    </row>
    <row r="17" spans="1:7">
      <c r="A17" s="410">
        <v>8</v>
      </c>
      <c r="B17" s="411" t="s">
        <v>200</v>
      </c>
      <c r="C17" s="412">
        <f>'2. RC'!E16</f>
        <v>795960.9</v>
      </c>
      <c r="D17" s="412"/>
      <c r="E17" s="413">
        <f t="shared" si="0"/>
        <v>795960.9</v>
      </c>
      <c r="F17" s="6"/>
      <c r="G17" s="6"/>
    </row>
    <row r="18" spans="1:7">
      <c r="A18" s="410">
        <v>9</v>
      </c>
      <c r="B18" s="411" t="s">
        <v>201</v>
      </c>
      <c r="C18" s="412">
        <v>20000</v>
      </c>
      <c r="D18" s="412"/>
      <c r="E18" s="413">
        <f t="shared" si="0"/>
        <v>20000</v>
      </c>
      <c r="G18" s="6"/>
    </row>
    <row r="19" spans="1:7" ht="27.6">
      <c r="A19" s="410">
        <v>10</v>
      </c>
      <c r="B19" s="411" t="s">
        <v>202</v>
      </c>
      <c r="C19" s="412">
        <f>'2. RC'!E18</f>
        <v>14645571.929999996</v>
      </c>
      <c r="D19" s="412">
        <v>56368</v>
      </c>
      <c r="E19" s="413">
        <f t="shared" si="0"/>
        <v>14589203.929999996</v>
      </c>
      <c r="G19" s="6"/>
    </row>
    <row r="20" spans="1:7">
      <c r="A20" s="410">
        <v>11</v>
      </c>
      <c r="B20" s="411" t="s">
        <v>203</v>
      </c>
      <c r="C20" s="412">
        <f>'2. RC'!E19</f>
        <v>1645356.1100000003</v>
      </c>
      <c r="D20" s="412"/>
      <c r="E20" s="413">
        <f t="shared" si="0"/>
        <v>1645356.1100000003</v>
      </c>
    </row>
    <row r="21" spans="1:7" ht="42" thickBot="1">
      <c r="A21" s="416"/>
      <c r="B21" s="417" t="s">
        <v>793</v>
      </c>
      <c r="C21" s="355">
        <f>SUM(C8:C12, C15:C20)</f>
        <v>69611105.5</v>
      </c>
      <c r="D21" s="355">
        <f>SUM(D8:D12, D15:D20)</f>
        <v>56368</v>
      </c>
      <c r="E21" s="418">
        <f>SUM(E8:E12, E15:E20)</f>
        <v>69554737.5</v>
      </c>
    </row>
    <row r="22" spans="1:7">
      <c r="A22"/>
      <c r="B22"/>
      <c r="C22"/>
      <c r="D22"/>
      <c r="E22"/>
    </row>
    <row r="23" spans="1:7">
      <c r="A23"/>
      <c r="B23"/>
      <c r="C23"/>
      <c r="D23"/>
      <c r="E23"/>
    </row>
    <row r="25" spans="1:7" s="2" customFormat="1">
      <c r="B25" s="73"/>
      <c r="F25"/>
      <c r="G25"/>
    </row>
    <row r="26" spans="1:7" s="2" customFormat="1">
      <c r="B26" s="74"/>
      <c r="F26"/>
      <c r="G26"/>
    </row>
    <row r="27" spans="1:7" s="2" customFormat="1">
      <c r="B27" s="73"/>
      <c r="F27"/>
      <c r="G27"/>
    </row>
    <row r="28" spans="1:7" s="2" customFormat="1">
      <c r="B28" s="73"/>
      <c r="F28"/>
      <c r="G28"/>
    </row>
    <row r="29" spans="1:7" s="2" customFormat="1">
      <c r="B29" s="73"/>
      <c r="F29"/>
      <c r="G29"/>
    </row>
    <row r="30" spans="1:7" s="2" customFormat="1">
      <c r="B30" s="73"/>
      <c r="F30"/>
      <c r="G30"/>
    </row>
    <row r="31" spans="1:7" s="2" customFormat="1">
      <c r="B31" s="73"/>
      <c r="F31"/>
      <c r="G31"/>
    </row>
    <row r="32" spans="1:7" s="2" customFormat="1">
      <c r="B32" s="74"/>
      <c r="F32"/>
      <c r="G32"/>
    </row>
    <row r="33" spans="2:7" s="2" customFormat="1">
      <c r="B33" s="74"/>
      <c r="F33"/>
      <c r="G33"/>
    </row>
    <row r="34" spans="2:7" s="2" customFormat="1">
      <c r="B34" s="74"/>
      <c r="F34"/>
      <c r="G34"/>
    </row>
    <row r="35" spans="2:7" s="2" customFormat="1">
      <c r="B35" s="74"/>
      <c r="F35"/>
      <c r="G35"/>
    </row>
    <row r="36" spans="2:7" s="2" customFormat="1">
      <c r="B36" s="74"/>
      <c r="F36"/>
      <c r="G36"/>
    </row>
    <row r="37" spans="2:7" s="2" customFormat="1">
      <c r="B37" s="74"/>
      <c r="F37"/>
      <c r="G37"/>
    </row>
  </sheetData>
  <mergeCells count="4">
    <mergeCell ref="B6:B7"/>
    <mergeCell ref="C6:C7"/>
    <mergeCell ref="D6:E6"/>
    <mergeCell ref="B4:D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tabSelected="1" zoomScale="85" zoomScaleNormal="85" workbookViewId="0">
      <pane xSplit="1" ySplit="4" topLeftCell="B5" activePane="bottomRight" state="frozen"/>
      <selection activeCell="H6" sqref="H6"/>
      <selection pane="topRight" activeCell="H6" sqref="H6"/>
      <selection pane="bottomLeft" activeCell="H6" sqref="H6"/>
      <selection pane="bottomRight" activeCell="B17" sqref="B17"/>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8" t="s">
        <v>227</v>
      </c>
      <c r="B1" s="17" t="str">
        <f>Info!C2</f>
        <v>სს სილქ როუდ ბანკი</v>
      </c>
    </row>
    <row r="2" spans="1:6" s="22" customFormat="1" ht="15.75" customHeight="1">
      <c r="A2" s="22" t="s">
        <v>228</v>
      </c>
      <c r="B2" s="513">
        <f>'7. LI1'!B2</f>
        <v>43465</v>
      </c>
      <c r="C2"/>
      <c r="D2"/>
      <c r="E2"/>
      <c r="F2"/>
    </row>
    <row r="3" spans="1:6" s="22" customFormat="1" ht="15.75" customHeight="1">
      <c r="C3"/>
      <c r="D3"/>
      <c r="E3"/>
      <c r="F3"/>
    </row>
    <row r="4" spans="1:6" s="22" customFormat="1" ht="28.2" thickBot="1">
      <c r="A4" s="22" t="s">
        <v>655</v>
      </c>
      <c r="B4" s="202" t="s">
        <v>305</v>
      </c>
      <c r="C4" s="196" t="s">
        <v>131</v>
      </c>
      <c r="D4"/>
      <c r="E4"/>
      <c r="F4"/>
    </row>
    <row r="5" spans="1:6" ht="27.6">
      <c r="A5" s="197">
        <v>1</v>
      </c>
      <c r="B5" s="198" t="s">
        <v>691</v>
      </c>
      <c r="C5" s="307">
        <f>'7. LI1'!E21</f>
        <v>69554737.5</v>
      </c>
    </row>
    <row r="6" spans="1:6" s="188" customFormat="1">
      <c r="A6" s="125">
        <v>2.1</v>
      </c>
      <c r="B6" s="204" t="s">
        <v>306</v>
      </c>
      <c r="C6" s="308">
        <v>338624.07999999996</v>
      </c>
    </row>
    <row r="7" spans="1:6" s="4" customFormat="1" ht="27.6" outlineLevel="1">
      <c r="A7" s="203">
        <v>2.2000000000000002</v>
      </c>
      <c r="B7" s="199" t="s">
        <v>307</v>
      </c>
      <c r="C7" s="309">
        <v>9903420</v>
      </c>
    </row>
    <row r="8" spans="1:6" s="4" customFormat="1" ht="27.6">
      <c r="A8" s="203">
        <v>3</v>
      </c>
      <c r="B8" s="200" t="s">
        <v>692</v>
      </c>
      <c r="C8" s="310">
        <f>SUM(C5:C7)</f>
        <v>79796781.579999998</v>
      </c>
    </row>
    <row r="9" spans="1:6" s="188" customFormat="1">
      <c r="A9" s="125">
        <v>4</v>
      </c>
      <c r="B9" s="207" t="s">
        <v>302</v>
      </c>
      <c r="C9" s="523">
        <f>'9. Capital'!C46</f>
        <v>244293.68</v>
      </c>
    </row>
    <row r="10" spans="1:6" s="4" customFormat="1" ht="27.6" outlineLevel="1">
      <c r="A10" s="203">
        <v>5.0999999999999996</v>
      </c>
      <c r="B10" s="199" t="s">
        <v>313</v>
      </c>
      <c r="C10" s="524">
        <f>-C6+'5. RWA'!C9</f>
        <v>-258326.07999999996</v>
      </c>
    </row>
    <row r="11" spans="1:6" s="4" customFormat="1" ht="27.6" outlineLevel="1">
      <c r="A11" s="203">
        <v>5.2</v>
      </c>
      <c r="B11" s="199" t="s">
        <v>314</v>
      </c>
      <c r="C11" s="524">
        <f>-C7+'5. RWA'!C10</f>
        <v>-9705351.5999999996</v>
      </c>
    </row>
    <row r="12" spans="1:6" s="4" customFormat="1">
      <c r="A12" s="203">
        <v>6</v>
      </c>
      <c r="B12" s="205" t="s">
        <v>303</v>
      </c>
      <c r="C12" s="525"/>
    </row>
    <row r="13" spans="1:6" s="4" customFormat="1" ht="15" thickBot="1">
      <c r="A13" s="206">
        <v>7</v>
      </c>
      <c r="B13" s="201" t="s">
        <v>304</v>
      </c>
      <c r="C13" s="311">
        <f>SUM(C8:C12)</f>
        <v>70077397.580000013</v>
      </c>
    </row>
    <row r="17" spans="2:9" s="2" customFormat="1">
      <c r="B17" s="75"/>
      <c r="C17"/>
      <c r="D17"/>
      <c r="E17"/>
      <c r="F17"/>
      <c r="G17"/>
      <c r="H17"/>
      <c r="I17"/>
    </row>
    <row r="18" spans="2:9" s="2" customFormat="1">
      <c r="B18" s="72"/>
      <c r="C18"/>
      <c r="D18"/>
      <c r="E18"/>
      <c r="F18"/>
      <c r="G18"/>
      <c r="H18"/>
      <c r="I18"/>
    </row>
    <row r="19" spans="2:9" s="2" customFormat="1">
      <c r="B19" s="72"/>
      <c r="C19"/>
      <c r="D19"/>
      <c r="E19"/>
      <c r="F19"/>
      <c r="G19"/>
      <c r="H19"/>
      <c r="I19"/>
    </row>
    <row r="20" spans="2:9" s="2" customFormat="1">
      <c r="B20" s="74"/>
      <c r="C20"/>
      <c r="D20"/>
      <c r="E20"/>
      <c r="F20"/>
      <c r="G20"/>
      <c r="H20"/>
      <c r="I20"/>
    </row>
    <row r="21" spans="2:9" s="2" customFormat="1">
      <c r="B21" s="73"/>
      <c r="C21"/>
      <c r="D21"/>
      <c r="E21"/>
      <c r="F21"/>
      <c r="G21"/>
      <c r="H21"/>
      <c r="I21"/>
    </row>
    <row r="22" spans="2:9" s="2" customFormat="1">
      <c r="B22" s="74"/>
      <c r="C22"/>
      <c r="D22"/>
      <c r="E22"/>
      <c r="F22"/>
      <c r="G22"/>
      <c r="H22"/>
      <c r="I22"/>
    </row>
    <row r="23" spans="2:9" s="2" customFormat="1">
      <c r="B23" s="73"/>
      <c r="C23"/>
      <c r="D23"/>
      <c r="E23"/>
      <c r="F23"/>
      <c r="G23"/>
      <c r="H23"/>
      <c r="I23"/>
    </row>
    <row r="24" spans="2:9" s="2" customFormat="1">
      <c r="B24" s="73"/>
      <c r="C24"/>
      <c r="D24"/>
      <c r="E24"/>
      <c r="F24"/>
      <c r="G24"/>
      <c r="H24"/>
      <c r="I24"/>
    </row>
    <row r="25" spans="2:9" s="2" customFormat="1">
      <c r="B25" s="73"/>
      <c r="C25"/>
      <c r="D25"/>
      <c r="E25"/>
      <c r="F25"/>
      <c r="G25"/>
      <c r="H25"/>
      <c r="I25"/>
    </row>
    <row r="26" spans="2:9" s="2" customFormat="1">
      <c r="B26" s="73"/>
      <c r="C26"/>
      <c r="D26"/>
      <c r="E26"/>
      <c r="F26"/>
      <c r="G26"/>
      <c r="H26"/>
      <c r="I26"/>
    </row>
    <row r="27" spans="2:9" s="2" customFormat="1">
      <c r="B27" s="73"/>
      <c r="C27"/>
      <c r="D27"/>
      <c r="E27"/>
      <c r="F27"/>
      <c r="G27"/>
      <c r="H27"/>
      <c r="I27"/>
    </row>
    <row r="28" spans="2:9" s="2" customFormat="1">
      <c r="B28" s="74"/>
      <c r="C28"/>
      <c r="D28"/>
      <c r="E28"/>
      <c r="F28"/>
      <c r="G28"/>
      <c r="H28"/>
      <c r="I28"/>
    </row>
    <row r="29" spans="2:9" s="2" customFormat="1">
      <c r="B29" s="74"/>
      <c r="C29"/>
      <c r="D29"/>
      <c r="E29"/>
      <c r="F29"/>
      <c r="G29"/>
      <c r="H29"/>
      <c r="I29"/>
    </row>
    <row r="30" spans="2:9" s="2" customFormat="1">
      <c r="B30" s="74"/>
      <c r="C30"/>
      <c r="D30"/>
      <c r="E30"/>
      <c r="F30"/>
      <c r="G30"/>
      <c r="H30"/>
      <c r="I30"/>
    </row>
    <row r="31" spans="2:9" s="2" customFormat="1">
      <c r="B31" s="74"/>
      <c r="C31"/>
      <c r="D31"/>
      <c r="E31"/>
      <c r="F31"/>
      <c r="G31"/>
      <c r="H31"/>
      <c r="I31"/>
    </row>
    <row r="32" spans="2:9" s="2" customFormat="1">
      <c r="B32" s="74"/>
      <c r="C32"/>
      <c r="D32"/>
      <c r="E32"/>
      <c r="F32"/>
      <c r="G32"/>
      <c r="H32"/>
      <c r="I32"/>
    </row>
    <row r="33" spans="2:9" s="2" customFormat="1">
      <c r="B33" s="7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JCjJEe1RBgwtf0KtZk74FanwmK0QLlLS2jCXKa5Uz6c=</DigestValue>
    </Reference>
    <Reference Type="http://www.w3.org/2000/09/xmldsig#Object" URI="#idOfficeObject">
      <DigestMethod Algorithm="http://www.w3.org/2001/04/xmlenc#sha256"/>
      <DigestValue>zqQ/LJVqVN8FkUqFaiDJzmLOXVkOujqZpoe9muAF6Xc=</DigestValue>
    </Reference>
    <Reference Type="http://uri.etsi.org/01903#SignedProperties" URI="#idSignedProperties">
      <Transforms>
        <Transform Algorithm="http://www.w3.org/TR/2001/REC-xml-c14n-20010315"/>
      </Transforms>
      <DigestMethod Algorithm="http://www.w3.org/2001/04/xmlenc#sha256"/>
      <DigestValue>6tsiJMHwD6g1AY6xksEEMmQ8DhSvXsDJobbPaZ2u3Oo=</DigestValue>
    </Reference>
  </SignedInfo>
  <SignatureValue>uulZrBhg9Y/vM3DGSsyBRFO5vtPfxLKKLkYvF/UqayM0Om2xTAVo+3dO8yavPGNpGQDfKM3st7LZ
WiKWFbtfL7zSzMaZQTOKH/TYAkAYON7tN4G3LVP1P6/TTLhD4hGYvSHeBtBZsfT4RkTl7eDxGMy4
ReMxl3wVzSaPjREM4aAolLE4h7+g5GxSEPqv1+6xXOMH5hAi7LrOvKuzfktG2poFM8aNYpri9FDB
1+F+YiSLPCVLS/tFMr/AJoFuBEYUAoPeX9b/4G3gbk1IwnAW6NaortC786gH+zDUQjbum8bixxXt
q924Ojmqem4Dv1HFDdnKUXbnJEoAiJDhjz3ohA==</SignatureValue>
  <KeyInfo>
    <X509Data>
      <X509Certificate>MIIGPDCCBSSgAwIBAgIKV7DVxAACAAAcrjANBgkqhkiG9w0BAQsFADBKMRIwEAYKCZImiZPyLGQBGRYCZ2UxEzARBgoJkiaJk/IsZAEZFgNuYmcxHzAdBgNVBAMTFk5CRyBDbGFzcyAyIElOVCBTdWIgQ0EwHhcNMTcwMjA4MTE0ODUxWhcNMTkwMjA4MTE0ODUxWjA6MRUwEwYDVQQKEwxKU0MgQlRBIEJBTksxITAfBgNVBAMTGEJCVCAtIE5hdGlhIE1lcmFiaXNodmlsaTCCASIwDQYJKoZIhvcNAQEBBQADggEPADCCAQoCggEBAM7aPwe3oHzmwVsC2OiJSVrs/PPmPU26ab7KdGrr6EORwV7zO3r9fvzWCkgPCttgws6bKbbG3R8qleqz/ro2tdgWY0PjdLBY0uE22OyaXBgp7Nlcq65QxhhsDzSZz4QJSGE+nDTuRPMgitR/KpIvUekPdglMKucSzq2vwLFeGNn1AKLZzycwOXUhU3AYsalEitzlUnmaPYKzZ/lo8jDj5ifScEOsl7Vk7Xm+RzTsPxl/38wHOYtG1JfoISYyF9x8QcW1P7gML3P12V6jT9xXVi6bt7yVvys28HRcc+fe+HVO1BAMTlK6/AB3IUYw5+3NU3uDlfaMSQ2xlxLT1/M9SykCAwEAAaOCAzIwggMuMDwGCSsGAQQBgjcVBwQvMC0GJSsGAQQBgjcVCOayYION9USGgZkJg7ihSoO+hHEEgc+QEYavnhECAWQCARswHQYDVR0lBBYwFAYIKwYBBQUHAwIGCCsGAQUFBwMEMAsGA1UdDwQEAwIHgDAnBgkrBgEEAYI3FQoEGjAYMAoGCCsGAQUFBwMCMAoGCCsGAQUFBwMEMB0GA1UdDgQWBBQzk+3CoBNvAP9olTepXlhjoE5G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QgSeAILUXcpAYBtcCOR8WbR3XhiArydEStG8n2O3tspj7AlznWX2k4DnLQzutmhdX2WaTWVbQqb/Gvit9LmuzoH5jOwrmjJ4//Bs3RpP+JIgNtHy0pKR0ZT0yVM3BYVYm8BLkt+6IA7mgwu76BkoJwxBVl2ca3jPxR8QpF10jfbMZp8aW81jGUoxD+sQaMVNFRtvOod2D8bFnTCLmMezodF9qe3zpOyINpXnGH1UPJbRob1NFMMIsyLXqEbpgK27z0V3tP89LQ++H7NR6dp62amHMqYvEM2ny9CJ4yPpo5UxudNfP+jlXsCRfdjMBPhyutfx6uXONd7YU76d+8I03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X7XeyahZcG7XocB3MPXeA1KKSuv36wLLTp8JlZuzaTU=</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LNePJSZobys555Gmh8r/IQs7CrTkRjhTm9jxPM9dEDw=</DigestValue>
      </Reference>
      <Reference URI="/xl/styles.xml?ContentType=application/vnd.openxmlformats-officedocument.spreadsheetml.styles+xml">
        <DigestMethod Algorithm="http://www.w3.org/2001/04/xmlenc#sha256"/>
        <DigestValue>SOqWzMvf453c5Pmn0SanzsC/d7SLb+hJv7IqPEElRyc=</DigestValue>
      </Reference>
      <Reference URI="/xl/theme/theme1.xml?ContentType=application/vnd.openxmlformats-officedocument.theme+xml">
        <DigestMethod Algorithm="http://www.w3.org/2001/04/xmlenc#sha256"/>
        <DigestValue>6nZ4CTaRt8Kr430v70JZZZNKVVQU/PnAoXbZhq5XjYc=</DigestValue>
      </Reference>
      <Reference URI="/xl/workbook.xml?ContentType=application/vnd.openxmlformats-officedocument.spreadsheetml.sheet.main+xml">
        <DigestMethod Algorithm="http://www.w3.org/2001/04/xmlenc#sha256"/>
        <DigestValue>/MOOlryXuCfydRNyXof0/6UGxKLfvK6mEFmI+uBne8w=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ST6JbY55tJCQJZnmPincF4ItO6Dj5CnpGuDcq5zV3xE=</DigestValue>
      </Reference>
      <Reference URI="/xl/worksheets/sheet10.xml?ContentType=application/vnd.openxmlformats-officedocument.spreadsheetml.worksheet+xml">
        <DigestMethod Algorithm="http://www.w3.org/2001/04/xmlenc#sha256"/>
        <DigestValue>T0n2tcCJYH7hZ4rHBJC64O/Qo0g3Hdizyhti5do7jKY=</DigestValue>
      </Reference>
      <Reference URI="/xl/worksheets/sheet11.xml?ContentType=application/vnd.openxmlformats-officedocument.spreadsheetml.worksheet+xml">
        <DigestMethod Algorithm="http://www.w3.org/2001/04/xmlenc#sha256"/>
        <DigestValue>uHVNJTyUOp9E3GcjBTghzUrB6pfpLZHIf4e8YepJmbQ=</DigestValue>
      </Reference>
      <Reference URI="/xl/worksheets/sheet12.xml?ContentType=application/vnd.openxmlformats-officedocument.spreadsheetml.worksheet+xml">
        <DigestMethod Algorithm="http://www.w3.org/2001/04/xmlenc#sha256"/>
        <DigestValue>gLliAAqW/2IWFyqLzI1aIA9Xr0dcNSlMU0lG/eQdkik=</DigestValue>
      </Reference>
      <Reference URI="/xl/worksheets/sheet13.xml?ContentType=application/vnd.openxmlformats-officedocument.spreadsheetml.worksheet+xml">
        <DigestMethod Algorithm="http://www.w3.org/2001/04/xmlenc#sha256"/>
        <DigestValue>EK8ZQUeEfUTjj9faIL0NmKif/EW9hqYcFLVFn9P4rh8=</DigestValue>
      </Reference>
      <Reference URI="/xl/worksheets/sheet14.xml?ContentType=application/vnd.openxmlformats-officedocument.spreadsheetml.worksheet+xml">
        <DigestMethod Algorithm="http://www.w3.org/2001/04/xmlenc#sha256"/>
        <DigestValue>ZZB/QDRc2/m/OXnerZywfCpfIY3xYBCaY1OpMA1M7As=</DigestValue>
      </Reference>
      <Reference URI="/xl/worksheets/sheet15.xml?ContentType=application/vnd.openxmlformats-officedocument.spreadsheetml.worksheet+xml">
        <DigestMethod Algorithm="http://www.w3.org/2001/04/xmlenc#sha256"/>
        <DigestValue>ZLeRZdH1PJozyD6+u5VeBkPCwBgyI6Kn8kYL0cxZKC8=</DigestValue>
      </Reference>
      <Reference URI="/xl/worksheets/sheet16.xml?ContentType=application/vnd.openxmlformats-officedocument.spreadsheetml.worksheet+xml">
        <DigestMethod Algorithm="http://www.w3.org/2001/04/xmlenc#sha256"/>
        <DigestValue>hmTi9yA+Kth9pfgkMo4fC6iRIPpp7b0Xx5uGQVGmTFQ=</DigestValue>
      </Reference>
      <Reference URI="/xl/worksheets/sheet17.xml?ContentType=application/vnd.openxmlformats-officedocument.spreadsheetml.worksheet+xml">
        <DigestMethod Algorithm="http://www.w3.org/2001/04/xmlenc#sha256"/>
        <DigestValue>yIxIcVS+hiU9WI0J7sBIEeaFmm1KjTPNPSTQmUDdpBo=</DigestValue>
      </Reference>
      <Reference URI="/xl/worksheets/sheet18.xml?ContentType=application/vnd.openxmlformats-officedocument.spreadsheetml.worksheet+xml">
        <DigestMethod Algorithm="http://www.w3.org/2001/04/xmlenc#sha256"/>
        <DigestValue>GE+3evLyik67tBD3At241pH2muiei45Hc19N5mK9roc=</DigestValue>
      </Reference>
      <Reference URI="/xl/worksheets/sheet19.xml?ContentType=application/vnd.openxmlformats-officedocument.spreadsheetml.worksheet+xml">
        <DigestMethod Algorithm="http://www.w3.org/2001/04/xmlenc#sha256"/>
        <DigestValue>ENKNDtTD2F9KYJKxgQLYOpZIXyUEnFuGolvYgS2LjB0=</DigestValue>
      </Reference>
      <Reference URI="/xl/worksheets/sheet2.xml?ContentType=application/vnd.openxmlformats-officedocument.spreadsheetml.worksheet+xml">
        <DigestMethod Algorithm="http://www.w3.org/2001/04/xmlenc#sha256"/>
        <DigestValue>g7tHmjYyHVl56Jf5849h4TG4krV+R87EMGF08b+Lkxc=</DigestValue>
      </Reference>
      <Reference URI="/xl/worksheets/sheet3.xml?ContentType=application/vnd.openxmlformats-officedocument.spreadsheetml.worksheet+xml">
        <DigestMethod Algorithm="http://www.w3.org/2001/04/xmlenc#sha256"/>
        <DigestValue>EBTDBHInH0nakcPs8uhVH9/3iz/Jdl0sUF6SNLrYQcU=</DigestValue>
      </Reference>
      <Reference URI="/xl/worksheets/sheet4.xml?ContentType=application/vnd.openxmlformats-officedocument.spreadsheetml.worksheet+xml">
        <DigestMethod Algorithm="http://www.w3.org/2001/04/xmlenc#sha256"/>
        <DigestValue>z6cINCCpWozoyo+trCqgryJqBn2OMGAw7qfw41ZRftM=</DigestValue>
      </Reference>
      <Reference URI="/xl/worksheets/sheet5.xml?ContentType=application/vnd.openxmlformats-officedocument.spreadsheetml.worksheet+xml">
        <DigestMethod Algorithm="http://www.w3.org/2001/04/xmlenc#sha256"/>
        <DigestValue>sLsN3o96W1+J0HxAJu98rynaO9A6V3lXI6JNdtixcLs=</DigestValue>
      </Reference>
      <Reference URI="/xl/worksheets/sheet6.xml?ContentType=application/vnd.openxmlformats-officedocument.spreadsheetml.worksheet+xml">
        <DigestMethod Algorithm="http://www.w3.org/2001/04/xmlenc#sha256"/>
        <DigestValue>0rKgX9ZEb1+v6MK2BBpnHx27SuY6Ka8SfTtK8gJHTwM=</DigestValue>
      </Reference>
      <Reference URI="/xl/worksheets/sheet7.xml?ContentType=application/vnd.openxmlformats-officedocument.spreadsheetml.worksheet+xml">
        <DigestMethod Algorithm="http://www.w3.org/2001/04/xmlenc#sha256"/>
        <DigestValue>qW8cp+ucQVrxvpLxn7A3LYJucOIvwBte/2+6wXGMER4=</DigestValue>
      </Reference>
      <Reference URI="/xl/worksheets/sheet8.xml?ContentType=application/vnd.openxmlformats-officedocument.spreadsheetml.worksheet+xml">
        <DigestMethod Algorithm="http://www.w3.org/2001/04/xmlenc#sha256"/>
        <DigestValue>SOvTflIzxle0EB5BVOI11d9rDKDLvM3zCs6yHnL/HvM=</DigestValue>
      </Reference>
      <Reference URI="/xl/worksheets/sheet9.xml?ContentType=application/vnd.openxmlformats-officedocument.spreadsheetml.worksheet+xml">
        <DigestMethod Algorithm="http://www.w3.org/2001/04/xmlenc#sha256"/>
        <DigestValue>kX9Npnxn/8JEFvupxfE+qZn4aahiPryOyv0ZRh7cp8w=</DigestValue>
      </Reference>
    </Manifest>
    <SignatureProperties>
      <SignatureProperty Id="idSignatureTime" Target="#idPackageSignature">
        <mdssi:SignatureTime xmlns:mdssi="http://schemas.openxmlformats.org/package/2006/digital-signature">
          <mdssi:Format>YYYY-MM-DDThh:mm:ssTZD</mdssi:Format>
          <mdssi:Value>2019-01-30T11:39:18Z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16.0.11126/16</OfficeVersion>
          <ApplicationVersion>16.0.11126</ApplicationVersion>
          <Monitors>2</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2019-01-30T11:39:18Z</xd:SigningTime>
          <xd:SigningCertificate>
            <xd:Cert>
              <xd:CertDigest>
                <DigestMethod Algorithm="http://www.w3.org/2001/04/xmlenc#sha256"/>
                <DigestValue>eAQQuX+AywJAV7FB/X3mXSCwRqNaRQI/6xxVstJstTA=</DigestValue>
              </xd:CertDigest>
              <xd:IssuerSerial>
                <X509IssuerName>CN=NBG Class 2 INT Sub CA, DC=nbg, DC=ge</X509IssuerName>
                <X509SerialNumber>414107914403266118556846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M5GXeA+8EOucfBxH/iXFkHt42hfbNz2dbTjqgQuhies=</DigestValue>
    </Reference>
    <Reference Type="http://www.w3.org/2000/09/xmldsig#Object" URI="#idOfficeObject">
      <DigestMethod Algorithm="http://www.w3.org/2001/04/xmlenc#sha256"/>
      <DigestValue>zqQ/LJVqVN8FkUqFaiDJzmLOXVkOujqZpoe9muAF6Xc=</DigestValue>
    </Reference>
    <Reference Type="http://uri.etsi.org/01903#SignedProperties" URI="#idSignedProperties">
      <Transforms>
        <Transform Algorithm="http://www.w3.org/TR/2001/REC-xml-c14n-20010315"/>
      </Transforms>
      <DigestMethod Algorithm="http://www.w3.org/2001/04/xmlenc#sha256"/>
      <DigestValue>S82/0sLis1StWFXlJv4+RfSiu3JqabrQMZ4B7Y3QMys=</DigestValue>
    </Reference>
  </SignedInfo>
  <SignatureValue>FuY7Q0TSffPMrTbft9vfDL2uNg3KCL14ktPnZQ5kVL1cq3J8fwsP7x/GNBZe4Qj7+ViekNdlrt7a
G+NwfN8uil260H/PUWeHkVDOtdtuvKOm54ZcDaKcPiBHOLrmHlahBjwRcI0TzQnu7YSIG0zEs/7c
KzS8M2IcMHkpcOXafrADp3hUQS5faqITbvrT0WJeufzg9iizUTeUYjYjRFEtDx508BgkqOu2xPGb
/iDS8bUl+UEuPuijCJMpxV7aybTQtOwe/7gpcHX7AfAA2tgVrzXma4putKMPWv2Y1YVDMD1aNfAX
4hzVkZQXkjmrKfv9VJZ2AOAy5idrj2+ndoaOkQ==</SignatureValue>
  <KeyInfo>
    <X509Data>
      <X509Certificate>MIIGTTCCBTWgAwIBAgIKdqc08wACAAAczDANBgkqhkiG9w0BAQsFADBKMRIwEAYKCZImiZPyLGQBGRYCZ2UxEzARBgoJkiaJk/IsZAEZFgNuYmcxHzAdBgNVBAMTFk5CRyBDbGFzcyAyIElOVCBTdWIgQ0EwHhcNMTcwMjE0MTIwNjM4WhcNMTkwMjE0MTIwNjM4WjBLMSswKQYDVQQKEyJKb2ludCBTdG9jayBDb21wYW55IFNpbGsgUm9hZCBCYW5rMRwwGgYDVQQDExNCQlQgLSBUYW5hdG8gVWtsZWJhMIIBIjANBgkqhkiG9w0BAQEFAAOCAQ8AMIIBCgKCAQEAmkMvurVUM618YjviSeJHluxNvxfXo+NNEiGxwDTdM84LqI4/jluQ/WDwlWdegHCkPytkfWCg4yAeHcN+MCRQlDHh5tjLdZsNJjoxweKLbBmG0yPjWb58f1u2jfznZtJ+l0FUFyEvrXNIW2LHAeba6KSl1Tuxpt9MWNO/kK3OC8gGiapgo1qzdZxKJqjssP500LAZWMUhNXHy8Xs/Tph4Ac3AYrvxPmnCouXs2V8WTCfG2FcApCSJhQRWNYxeu8qZFXeBt6lGN3k0gDovXvLt3wHJr6WZfNsUl+gn1soMsrE1GTsUkc4FqWcOhKUAAyz3CTm88WO81SsDDLhRmcp7KQIDAQABo4IDMjCCAy4wPAYJKwYBBAGCNxUHBC8wLQYlKwYBBAGCNxUI5rJgg431RIaBmQmDuKFKg76EcQSBz5ARhq+eEQIBZAIBGzAdBgNVHSUEFjAUBggrBgEFBQcDAgYIKwYBBQUHAwQwCwYDVR0PBAQDAgeAMCcGCSsGAQQBgjcVCgQaMBgwCgYIKwYBBQUHAwIwCgYIKwYBBQUHAwQwHQYDVR0OBBYEFOa4cpRb2uJeG+lZzdL3N2aKABYS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ENk0CVmXU7u37+G8ydo6rs6LcnBzTNcqg/ikUFjYSq0fSiZfgzyeR76CEK6yCbSwj/EuU69MuTjyyqHuYZ7FlXenfaW0kkC7SmWT6aXlZGGkrbzNk0baM86cVMzDeeIFVUhRK3MU1v7rvFF/uInjMWP6s54I3BXT6d3XZZcdcSAIMILouZVvANcdGkYmHFAVlNhdW9lGYPaEKwKFIZ+TJh6C537KQUp3iivKyZIE0p0FMNMBOsDfJblZJbL6jWAYinexopnw9sfQ2lXPgb1pOv1zqTu3soJgTgL1El0xblIED05jcURynMNdTLk7BCAnfCGYJflGKu0rhm3oR7P1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X7XeyahZcG7XocB3MPXeA1KKSuv36wLLTp8JlZuzaTU=</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LNePJSZobys555Gmh8r/IQs7CrTkRjhTm9jxPM9dEDw=</DigestValue>
      </Reference>
      <Reference URI="/xl/styles.xml?ContentType=application/vnd.openxmlformats-officedocument.spreadsheetml.styles+xml">
        <DigestMethod Algorithm="http://www.w3.org/2001/04/xmlenc#sha256"/>
        <DigestValue>SOqWzMvf453c5Pmn0SanzsC/d7SLb+hJv7IqPEElRyc=</DigestValue>
      </Reference>
      <Reference URI="/xl/theme/theme1.xml?ContentType=application/vnd.openxmlformats-officedocument.theme+xml">
        <DigestMethod Algorithm="http://www.w3.org/2001/04/xmlenc#sha256"/>
        <DigestValue>6nZ4CTaRt8Kr430v70JZZZNKVVQU/PnAoXbZhq5XjYc=</DigestValue>
      </Reference>
      <Reference URI="/xl/workbook.xml?ContentType=application/vnd.openxmlformats-officedocument.spreadsheetml.sheet.main+xml">
        <DigestMethod Algorithm="http://www.w3.org/2001/04/xmlenc#sha256"/>
        <DigestValue>/MOOlryXuCfydRNyXof0/6UGxKLfvK6mEFmI+uBne8w=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ST6JbY55tJCQJZnmPincF4ItO6Dj5CnpGuDcq5zV3xE=</DigestValue>
      </Reference>
      <Reference URI="/xl/worksheets/sheet10.xml?ContentType=application/vnd.openxmlformats-officedocument.spreadsheetml.worksheet+xml">
        <DigestMethod Algorithm="http://www.w3.org/2001/04/xmlenc#sha256"/>
        <DigestValue>T0n2tcCJYH7hZ4rHBJC64O/Qo0g3Hdizyhti5do7jKY=</DigestValue>
      </Reference>
      <Reference URI="/xl/worksheets/sheet11.xml?ContentType=application/vnd.openxmlformats-officedocument.spreadsheetml.worksheet+xml">
        <DigestMethod Algorithm="http://www.w3.org/2001/04/xmlenc#sha256"/>
        <DigestValue>uHVNJTyUOp9E3GcjBTghzUrB6pfpLZHIf4e8YepJmbQ=</DigestValue>
      </Reference>
      <Reference URI="/xl/worksheets/sheet12.xml?ContentType=application/vnd.openxmlformats-officedocument.spreadsheetml.worksheet+xml">
        <DigestMethod Algorithm="http://www.w3.org/2001/04/xmlenc#sha256"/>
        <DigestValue>gLliAAqW/2IWFyqLzI1aIA9Xr0dcNSlMU0lG/eQdkik=</DigestValue>
      </Reference>
      <Reference URI="/xl/worksheets/sheet13.xml?ContentType=application/vnd.openxmlformats-officedocument.spreadsheetml.worksheet+xml">
        <DigestMethod Algorithm="http://www.w3.org/2001/04/xmlenc#sha256"/>
        <DigestValue>EK8ZQUeEfUTjj9faIL0NmKif/EW9hqYcFLVFn9P4rh8=</DigestValue>
      </Reference>
      <Reference URI="/xl/worksheets/sheet14.xml?ContentType=application/vnd.openxmlformats-officedocument.spreadsheetml.worksheet+xml">
        <DigestMethod Algorithm="http://www.w3.org/2001/04/xmlenc#sha256"/>
        <DigestValue>ZZB/QDRc2/m/OXnerZywfCpfIY3xYBCaY1OpMA1M7As=</DigestValue>
      </Reference>
      <Reference URI="/xl/worksheets/sheet15.xml?ContentType=application/vnd.openxmlformats-officedocument.spreadsheetml.worksheet+xml">
        <DigestMethod Algorithm="http://www.w3.org/2001/04/xmlenc#sha256"/>
        <DigestValue>ZLeRZdH1PJozyD6+u5VeBkPCwBgyI6Kn8kYL0cxZKC8=</DigestValue>
      </Reference>
      <Reference URI="/xl/worksheets/sheet16.xml?ContentType=application/vnd.openxmlformats-officedocument.spreadsheetml.worksheet+xml">
        <DigestMethod Algorithm="http://www.w3.org/2001/04/xmlenc#sha256"/>
        <DigestValue>hmTi9yA+Kth9pfgkMo4fC6iRIPpp7b0Xx5uGQVGmTFQ=</DigestValue>
      </Reference>
      <Reference URI="/xl/worksheets/sheet17.xml?ContentType=application/vnd.openxmlformats-officedocument.spreadsheetml.worksheet+xml">
        <DigestMethod Algorithm="http://www.w3.org/2001/04/xmlenc#sha256"/>
        <DigestValue>yIxIcVS+hiU9WI0J7sBIEeaFmm1KjTPNPSTQmUDdpBo=</DigestValue>
      </Reference>
      <Reference URI="/xl/worksheets/sheet18.xml?ContentType=application/vnd.openxmlformats-officedocument.spreadsheetml.worksheet+xml">
        <DigestMethod Algorithm="http://www.w3.org/2001/04/xmlenc#sha256"/>
        <DigestValue>GE+3evLyik67tBD3At241pH2muiei45Hc19N5mK9roc=</DigestValue>
      </Reference>
      <Reference URI="/xl/worksheets/sheet19.xml?ContentType=application/vnd.openxmlformats-officedocument.spreadsheetml.worksheet+xml">
        <DigestMethod Algorithm="http://www.w3.org/2001/04/xmlenc#sha256"/>
        <DigestValue>ENKNDtTD2F9KYJKxgQLYOpZIXyUEnFuGolvYgS2LjB0=</DigestValue>
      </Reference>
      <Reference URI="/xl/worksheets/sheet2.xml?ContentType=application/vnd.openxmlformats-officedocument.spreadsheetml.worksheet+xml">
        <DigestMethod Algorithm="http://www.w3.org/2001/04/xmlenc#sha256"/>
        <DigestValue>g7tHmjYyHVl56Jf5849h4TG4krV+R87EMGF08b+Lkxc=</DigestValue>
      </Reference>
      <Reference URI="/xl/worksheets/sheet3.xml?ContentType=application/vnd.openxmlformats-officedocument.spreadsheetml.worksheet+xml">
        <DigestMethod Algorithm="http://www.w3.org/2001/04/xmlenc#sha256"/>
        <DigestValue>EBTDBHInH0nakcPs8uhVH9/3iz/Jdl0sUF6SNLrYQcU=</DigestValue>
      </Reference>
      <Reference URI="/xl/worksheets/sheet4.xml?ContentType=application/vnd.openxmlformats-officedocument.spreadsheetml.worksheet+xml">
        <DigestMethod Algorithm="http://www.w3.org/2001/04/xmlenc#sha256"/>
        <DigestValue>z6cINCCpWozoyo+trCqgryJqBn2OMGAw7qfw41ZRftM=</DigestValue>
      </Reference>
      <Reference URI="/xl/worksheets/sheet5.xml?ContentType=application/vnd.openxmlformats-officedocument.spreadsheetml.worksheet+xml">
        <DigestMethod Algorithm="http://www.w3.org/2001/04/xmlenc#sha256"/>
        <DigestValue>sLsN3o96W1+J0HxAJu98rynaO9A6V3lXI6JNdtixcLs=</DigestValue>
      </Reference>
      <Reference URI="/xl/worksheets/sheet6.xml?ContentType=application/vnd.openxmlformats-officedocument.spreadsheetml.worksheet+xml">
        <DigestMethod Algorithm="http://www.w3.org/2001/04/xmlenc#sha256"/>
        <DigestValue>0rKgX9ZEb1+v6MK2BBpnHx27SuY6Ka8SfTtK8gJHTwM=</DigestValue>
      </Reference>
      <Reference URI="/xl/worksheets/sheet7.xml?ContentType=application/vnd.openxmlformats-officedocument.spreadsheetml.worksheet+xml">
        <DigestMethod Algorithm="http://www.w3.org/2001/04/xmlenc#sha256"/>
        <DigestValue>qW8cp+ucQVrxvpLxn7A3LYJucOIvwBte/2+6wXGMER4=</DigestValue>
      </Reference>
      <Reference URI="/xl/worksheets/sheet8.xml?ContentType=application/vnd.openxmlformats-officedocument.spreadsheetml.worksheet+xml">
        <DigestMethod Algorithm="http://www.w3.org/2001/04/xmlenc#sha256"/>
        <DigestValue>SOvTflIzxle0EB5BVOI11d9rDKDLvM3zCs6yHnL/HvM=</DigestValue>
      </Reference>
      <Reference URI="/xl/worksheets/sheet9.xml?ContentType=application/vnd.openxmlformats-officedocument.spreadsheetml.worksheet+xml">
        <DigestMethod Algorithm="http://www.w3.org/2001/04/xmlenc#sha256"/>
        <DigestValue>kX9Npnxn/8JEFvupxfE+qZn4aahiPryOyv0ZRh7cp8w=</DigestValue>
      </Reference>
    </Manifest>
    <SignatureProperties>
      <SignatureProperty Id="idSignatureTime" Target="#idPackageSignature">
        <mdssi:SignatureTime xmlns:mdssi="http://schemas.openxmlformats.org/package/2006/digital-signature">
          <mdssi:Format>YYYY-MM-DDThh:mm:ssTZD</mdssi:Format>
          <mdssi:Value>2019-01-30T11:39:33Z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16.0.11126/16</OfficeVersion>
          <ApplicationVersion>16.0.11126</ApplicationVersion>
          <Monitors>2</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2019-01-30T11:39:33Z</xd:SigningTime>
          <xd:SigningCertificate>
            <xd:Cert>
              <xd:CertDigest>
                <DigestMethod Algorithm="http://www.w3.org/2001/04/xmlenc#sha256"/>
                <DigestValue>c4VRRO83qNYPZ3GNQlSjEdvl2HN6c5+ZZ66ckHhr0oc=</DigestValue>
              </xd:CertDigest>
              <xd:IssuerSerial>
                <X509IssuerName>CN=NBG Class 2 INT Sub CA, DC=nbg, DC=ge</X509IssuerName>
                <X509SerialNumber>560323666632245533220044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2019-01-25T08:05:18Z</dcterms:modified>
</cp:coreProperties>
</file>