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6.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420" windowWidth="15576" windowHeight="7332" tabRatio="919" firstSheet="6"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22" i="74" l="1"/>
  <c r="I16" i="36" l="1"/>
  <c r="J16" i="36"/>
  <c r="F16" i="36"/>
  <c r="G16" i="36"/>
  <c r="C16" i="36" l="1"/>
  <c r="D16" i="36"/>
  <c r="K8" i="37" l="1"/>
  <c r="C13" i="28" l="1"/>
  <c r="C12" i="71" l="1"/>
  <c r="H24" i="36" l="1"/>
  <c r="B2" i="28" l="1"/>
  <c r="B2" i="69" s="1"/>
  <c r="B2" i="35" s="1"/>
  <c r="B2" i="64" s="1"/>
  <c r="B2" i="74" s="1"/>
  <c r="B2" i="36" s="1"/>
  <c r="B2" i="37" s="1"/>
  <c r="C46" i="28"/>
  <c r="C15" i="28"/>
  <c r="C22" i="69" s="1"/>
  <c r="H66" i="53"/>
  <c r="H64" i="53"/>
  <c r="F61" i="53"/>
  <c r="H61" i="53" s="1"/>
  <c r="H60" i="53"/>
  <c r="H59" i="53"/>
  <c r="H58" i="53"/>
  <c r="G53" i="53"/>
  <c r="F53" i="53"/>
  <c r="H53" i="53" s="1"/>
  <c r="H52" i="53"/>
  <c r="H51" i="53"/>
  <c r="H50" i="53"/>
  <c r="H49" i="53"/>
  <c r="H48" i="53"/>
  <c r="H47" i="53"/>
  <c r="H44" i="53"/>
  <c r="H43" i="53"/>
  <c r="H42" i="53"/>
  <c r="H41" i="53"/>
  <c r="H40" i="53"/>
  <c r="H39" i="53"/>
  <c r="H38" i="53"/>
  <c r="H37" i="53"/>
  <c r="H36" i="53"/>
  <c r="H35" i="53"/>
  <c r="G34" i="53"/>
  <c r="G45" i="53" s="1"/>
  <c r="G54" i="53" s="1"/>
  <c r="F34" i="53"/>
  <c r="F45" i="53" s="1"/>
  <c r="G30" i="53"/>
  <c r="F30" i="53"/>
  <c r="H30" i="53" s="1"/>
  <c r="H29" i="53"/>
  <c r="H28" i="53"/>
  <c r="H27" i="53"/>
  <c r="H26" i="53"/>
  <c r="H25" i="53"/>
  <c r="H24" i="53"/>
  <c r="H21" i="53"/>
  <c r="H20" i="53"/>
  <c r="H19" i="53"/>
  <c r="H18" i="53"/>
  <c r="H17" i="53"/>
  <c r="H16" i="53"/>
  <c r="H15" i="53"/>
  <c r="H14" i="53"/>
  <c r="H13" i="53"/>
  <c r="H12" i="53"/>
  <c r="H11" i="53"/>
  <c r="H10" i="53"/>
  <c r="G9" i="53"/>
  <c r="G22" i="53" s="1"/>
  <c r="G31" i="53" s="1"/>
  <c r="F9" i="53"/>
  <c r="F22" i="53" s="1"/>
  <c r="H8" i="53"/>
  <c r="F40" i="62"/>
  <c r="G56" i="53" l="1"/>
  <c r="G63" i="53" s="1"/>
  <c r="G65" i="53" s="1"/>
  <c r="G67" i="53" s="1"/>
  <c r="H9" i="53"/>
  <c r="H34" i="53"/>
  <c r="F31" i="53"/>
  <c r="H22" i="53"/>
  <c r="F54" i="53"/>
  <c r="H54" i="53" s="1"/>
  <c r="H45" i="53"/>
  <c r="F56" i="53" l="1"/>
  <c r="H31" i="53"/>
  <c r="H56" i="53" l="1"/>
  <c r="F63" i="53"/>
  <c r="H63" i="53" l="1"/>
  <c r="F65" i="53"/>
  <c r="H65" i="53" l="1"/>
  <c r="F67" i="53"/>
  <c r="H67" i="53" s="1"/>
  <c r="E66" i="53" l="1"/>
  <c r="E64" i="53"/>
  <c r="C61" i="53"/>
  <c r="E61" i="53" s="1"/>
  <c r="E60" i="53"/>
  <c r="E59" i="53"/>
  <c r="E58" i="53"/>
  <c r="D53" i="53"/>
  <c r="C53" i="53"/>
  <c r="E53" i="53" s="1"/>
  <c r="E52" i="53"/>
  <c r="E51" i="53"/>
  <c r="E50" i="53"/>
  <c r="E49" i="53"/>
  <c r="E48" i="53"/>
  <c r="E47" i="53"/>
  <c r="E44" i="53"/>
  <c r="E43" i="53"/>
  <c r="E42" i="53"/>
  <c r="E41" i="53"/>
  <c r="E40" i="53"/>
  <c r="E39" i="53"/>
  <c r="E38" i="53"/>
  <c r="E37" i="53"/>
  <c r="E36" i="53"/>
  <c r="E35" i="53"/>
  <c r="D34" i="53"/>
  <c r="D45" i="53" s="1"/>
  <c r="C34" i="53"/>
  <c r="E34" i="53" s="1"/>
  <c r="D30" i="53"/>
  <c r="C30" i="53"/>
  <c r="E29" i="53"/>
  <c r="E28" i="53"/>
  <c r="E27" i="53"/>
  <c r="E26" i="53"/>
  <c r="E25" i="53"/>
  <c r="E24" i="53"/>
  <c r="E21" i="53"/>
  <c r="E20" i="53"/>
  <c r="E19" i="53"/>
  <c r="E18" i="53"/>
  <c r="E17" i="53"/>
  <c r="E16" i="53"/>
  <c r="E15" i="53"/>
  <c r="E14" i="53"/>
  <c r="E13" i="53"/>
  <c r="E12" i="53"/>
  <c r="D9" i="53"/>
  <c r="D22" i="53" s="1"/>
  <c r="D31" i="53" s="1"/>
  <c r="C9" i="53"/>
  <c r="E10" i="53"/>
  <c r="E8" i="53"/>
  <c r="C40" i="62"/>
  <c r="D54" i="53" l="1"/>
  <c r="D56" i="53"/>
  <c r="D63" i="53" s="1"/>
  <c r="D65" i="53" s="1"/>
  <c r="D67" i="53" s="1"/>
  <c r="E30" i="53"/>
  <c r="E9" i="53"/>
  <c r="C22" i="53"/>
  <c r="E11" i="53"/>
  <c r="C45" i="53"/>
  <c r="E45" i="53" l="1"/>
  <c r="C54" i="53"/>
  <c r="E54" i="53" s="1"/>
  <c r="E22" i="53"/>
  <c r="C31" i="53"/>
  <c r="E31" i="53" l="1"/>
  <c r="C56" i="53"/>
  <c r="C63" i="53" l="1"/>
  <c r="E56" i="53"/>
  <c r="G23" i="36"/>
  <c r="G25" i="36" s="1"/>
  <c r="E63" i="53" l="1"/>
  <c r="C65" i="53"/>
  <c r="F23" i="36"/>
  <c r="K24" i="36"/>
  <c r="J23" i="36"/>
  <c r="J25" i="36" s="1"/>
  <c r="I23" i="36"/>
  <c r="I25" i="36" s="1"/>
  <c r="J21" i="36"/>
  <c r="I21" i="36"/>
  <c r="K19" i="36"/>
  <c r="K20" i="36"/>
  <c r="K18" i="36"/>
  <c r="K11" i="36"/>
  <c r="K12" i="36"/>
  <c r="K13" i="36"/>
  <c r="K14" i="36"/>
  <c r="K15" i="36"/>
  <c r="K10" i="36"/>
  <c r="K8" i="36"/>
  <c r="G21" i="36"/>
  <c r="F21" i="36"/>
  <c r="H19" i="36"/>
  <c r="H20" i="36"/>
  <c r="H18" i="36"/>
  <c r="H11" i="36"/>
  <c r="H12" i="36"/>
  <c r="H13" i="36"/>
  <c r="H14" i="36"/>
  <c r="H15" i="36"/>
  <c r="H10" i="36"/>
  <c r="H8" i="36"/>
  <c r="D21" i="36"/>
  <c r="C21" i="36"/>
  <c r="E19" i="36"/>
  <c r="E21" i="36" s="1"/>
  <c r="E20" i="36"/>
  <c r="E18" i="36"/>
  <c r="E11" i="36"/>
  <c r="E12" i="36"/>
  <c r="E13" i="36"/>
  <c r="E14" i="36"/>
  <c r="E15" i="36"/>
  <c r="E10" i="36"/>
  <c r="H21" i="36" l="1"/>
  <c r="K21" i="36"/>
  <c r="K23" i="36"/>
  <c r="K25" i="36" s="1"/>
  <c r="H23" i="36"/>
  <c r="H25" i="36" s="1"/>
  <c r="F25" i="36"/>
  <c r="C67" i="53"/>
  <c r="E67" i="53" s="1"/>
  <c r="E65" i="53"/>
  <c r="H16" i="36"/>
  <c r="K16" i="36"/>
  <c r="E16" i="36"/>
  <c r="G14" i="62" l="1"/>
  <c r="F14" i="62"/>
  <c r="E14" i="74" l="1"/>
  <c r="C11" i="73" l="1"/>
  <c r="C10" i="73"/>
  <c r="E11" i="72" l="1"/>
  <c r="E18" i="72"/>
  <c r="E41" i="75"/>
  <c r="E42" i="75"/>
  <c r="E43" i="75"/>
  <c r="E44" i="75"/>
  <c r="E45" i="75"/>
  <c r="D14" i="62"/>
  <c r="C14" i="62"/>
  <c r="D6" i="71" l="1"/>
  <c r="D13" i="71" s="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S21" i="35" l="1"/>
  <c r="F21" i="74" s="1"/>
  <c r="G21" i="74" s="1"/>
  <c r="S20" i="35"/>
  <c r="F20" i="74" s="1"/>
  <c r="G20" i="74" s="1"/>
  <c r="S19" i="35"/>
  <c r="F19" i="74" s="1"/>
  <c r="G19" i="74" s="1"/>
  <c r="S18" i="35"/>
  <c r="F18" i="74" s="1"/>
  <c r="G18" i="74" s="1"/>
  <c r="S17" i="35"/>
  <c r="F17" i="74" s="1"/>
  <c r="G17" i="74" s="1"/>
  <c r="S16" i="35"/>
  <c r="F16" i="74" s="1"/>
  <c r="G16" i="74" s="1"/>
  <c r="S15" i="35"/>
  <c r="F15" i="74" s="1"/>
  <c r="G15" i="74" s="1"/>
  <c r="S14" i="35"/>
  <c r="F14" i="74" s="1"/>
  <c r="G14" i="74" s="1"/>
  <c r="H14" i="74" s="1"/>
  <c r="S13" i="35"/>
  <c r="F13" i="74" s="1"/>
  <c r="G13" i="74" s="1"/>
  <c r="S12" i="35"/>
  <c r="F12" i="74" s="1"/>
  <c r="G12" i="74" s="1"/>
  <c r="S11" i="35"/>
  <c r="F11" i="74" s="1"/>
  <c r="G11" i="74" s="1"/>
  <c r="S10" i="35"/>
  <c r="F10" i="74" s="1"/>
  <c r="G10" i="74" s="1"/>
  <c r="S9" i="35"/>
  <c r="F9" i="74" s="1"/>
  <c r="G9" i="74" s="1"/>
  <c r="S8" i="35"/>
  <c r="F8" i="74" s="1"/>
  <c r="G8" i="74" l="1"/>
  <c r="F22" i="74"/>
  <c r="S22" i="35"/>
  <c r="D21" i="72" l="1"/>
  <c r="D22" i="35" l="1"/>
  <c r="E22" i="35"/>
  <c r="F22" i="35"/>
  <c r="G22" i="35"/>
  <c r="H22" i="35"/>
  <c r="I22" i="35"/>
  <c r="J22" i="35"/>
  <c r="K22" i="35"/>
  <c r="L22" i="35"/>
  <c r="M22" i="35"/>
  <c r="N22" i="35"/>
  <c r="O22" i="35"/>
  <c r="P22" i="35"/>
  <c r="Q22" i="35"/>
  <c r="R22" i="35"/>
  <c r="C22" i="35"/>
  <c r="G22" i="74" l="1"/>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H44" i="75"/>
  <c r="H43" i="75"/>
  <c r="H42" i="75"/>
  <c r="H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31" i="62"/>
  <c r="C41" i="62" s="1"/>
  <c r="C20" i="62"/>
  <c r="G31" i="62" l="1"/>
  <c r="G41" i="62" s="1"/>
  <c r="F31" i="62"/>
  <c r="F41" i="62" s="1"/>
  <c r="F20" i="62"/>
  <c r="G20" i="62"/>
  <c r="D20" i="62"/>
  <c r="E41" i="62" l="1"/>
  <c r="E31" i="62"/>
  <c r="D22" i="74"/>
  <c r="E22" i="74"/>
  <c r="H22" i="74" s="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35" i="28"/>
  <c r="C41" i="28" s="1"/>
  <c r="C12" i="28"/>
  <c r="H41" i="62" l="1"/>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3" i="69" l="1"/>
  <c r="C45" i="69" s="1"/>
  <c r="C6" i="28"/>
  <c r="C28" i="28" s="1"/>
  <c r="C44" i="28"/>
  <c r="C43" i="28" s="1"/>
  <c r="C52" i="28" s="1"/>
  <c r="C35" i="69"/>
  <c r="C36" i="69" s="1"/>
  <c r="C16" i="69"/>
  <c r="C17" i="72"/>
  <c r="E17" i="72" s="1"/>
  <c r="C20" i="72"/>
  <c r="E20" i="72" s="1"/>
  <c r="C23" i="69"/>
  <c r="C15" i="69"/>
  <c r="C16" i="72"/>
  <c r="E16" i="72" s="1"/>
  <c r="C21" i="69"/>
  <c r="C19" i="72"/>
  <c r="E19" i="72" s="1"/>
  <c r="C13" i="72"/>
  <c r="C11" i="69"/>
  <c r="C12" i="69"/>
  <c r="C14" i="72"/>
  <c r="E14" i="72" s="1"/>
  <c r="C6" i="69"/>
  <c r="C8" i="72"/>
  <c r="C8" i="69"/>
  <c r="C10" i="72"/>
  <c r="E10" i="72" s="1"/>
  <c r="C7" i="69"/>
  <c r="C9" i="72"/>
  <c r="E9" i="72" s="1"/>
  <c r="C10" i="69"/>
  <c r="C12" i="72"/>
  <c r="E12" i="72" s="1"/>
  <c r="C37" i="69"/>
  <c r="C14" i="69" l="1"/>
  <c r="C25" i="69" s="1"/>
  <c r="C15" i="72"/>
  <c r="E15" i="72" s="1"/>
  <c r="E13" i="72"/>
  <c r="E8" i="72"/>
  <c r="E21" i="72" s="1"/>
  <c r="C5" i="73" s="1"/>
  <c r="C8" i="73" s="1"/>
  <c r="C13" i="73" s="1"/>
  <c r="C21" i="72"/>
</calcChain>
</file>

<file path=xl/sharedStrings.xml><?xml version="1.0" encoding="utf-8"?>
<sst xmlns="http://schemas.openxmlformats.org/spreadsheetml/2006/main" count="1159" uniqueCount="875">
  <si>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</si>
  <si>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</si>
  <si>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</si>
  <si>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</si>
  <si>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</si>
  <si>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</si>
  <si>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</si>
  <si>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</si>
  <si>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</si>
  <si>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</si>
  <si>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</si>
  <si>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</si>
  <si>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</si>
  <si>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</si>
  <si>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</si>
  <si>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</si>
  <si>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</si>
  <si>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</si>
  <si>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</si>
  <si>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</si>
  <si>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</si>
  <si>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</si>
  <si>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</si>
  <si>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</si>
  <si>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</si>
  <si>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</si>
  <si>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</si>
  <si>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</si>
  <si>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</si>
  <si>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</si>
  <si>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</si>
  <si>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</si>
  <si>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</si>
  <si>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</si>
  <si>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</si>
  <si>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</si>
  <si>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</si>
  <si>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</si>
  <si>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</si>
  <si>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</si>
  <si>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</si>
  <si>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</si>
  <si>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</si>
  <si>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</si>
  <si>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</si>
  <si>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</si>
  <si>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</si>
  <si>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</si>
  <si>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</si>
  <si>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</si>
  <si>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</si>
  <si>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</si>
  <si>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</si>
  <si>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</si>
  <si>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</si>
  <si>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</si>
  <si>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</si>
  <si>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</si>
  <si>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</si>
  <si>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</si>
  <si>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</si>
  <si>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</si>
  <si>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</si>
  <si>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</si>
  <si>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</si>
  <si>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</si>
  <si>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</si>
  <si>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</si>
  <si>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</si>
  <si>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</si>
  <si>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</si>
  <si>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</si>
  <si>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</si>
  <si>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</si>
  <si>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</si>
  <si>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</si>
  <si>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</si>
  <si>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</si>
  <si>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</si>
  <si>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</si>
  <si>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</si>
  <si>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</si>
  <si>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</si>
  <si>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</si>
  <si>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</si>
  <si>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</si>
  <si>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</si>
  <si>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</si>
  <si>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</si>
  <si>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</si>
  <si>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</si>
  <si>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</si>
  <si>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</si>
  <si>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</si>
  <si>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</si>
  <si>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</si>
  <si>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</si>
  <si>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</si>
  <si>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</si>
  <si>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</si>
  <si>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</si>
  <si>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</si>
  <si>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</si>
  <si>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</si>
  <si>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</si>
  <si>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</si>
  <si>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</si>
  <si>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</si>
  <si>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</si>
  <si>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</si>
  <si>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</si>
  <si>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</si>
  <si>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</si>
  <si>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</si>
  <si>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</si>
  <si>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</si>
  <si>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</si>
  <si>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</si>
  <si>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</si>
  <si>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</si>
  <si>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</si>
  <si>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</si>
  <si>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</si>
  <si>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</si>
  <si>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</si>
  <si>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</si>
  <si>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</si>
  <si>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</si>
  <si>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</si>
  <si>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</si>
  <si>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</si>
  <si>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</si>
  <si>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</si>
  <si>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</si>
  <si>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</si>
  <si>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</si>
  <si>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</si>
  <si>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</si>
  <si>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</si>
  <si>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</si>
  <si>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</si>
  <si>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</si>
  <si>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</si>
  <si>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</si>
  <si>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</si>
  <si>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</si>
  <si>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</si>
  <si>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</si>
  <si>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</si>
  <si>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</si>
  <si>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</si>
  <si>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</si>
  <si>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</si>
  <si>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</si>
  <si>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</si>
  <si>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</si>
  <si>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</si>
  <si>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</si>
  <si>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</si>
  <si>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</si>
  <si>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</si>
  <si>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</si>
  <si>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</si>
  <si>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</si>
  <si>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</si>
  <si>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</si>
  <si>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</si>
  <si>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</si>
  <si>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</si>
  <si>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</si>
  <si>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</si>
  <si>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</si>
  <si>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</si>
  <si>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</si>
  <si>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</si>
  <si>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</si>
  <si>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</si>
  <si>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</si>
  <si>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</si>
  <si>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</si>
  <si>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</si>
  <si>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</si>
  <si>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</si>
  <si>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</si>
  <si>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</si>
  <si>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</si>
  <si>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</si>
  <si>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</si>
  <si>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</si>
  <si>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</si>
  <si>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</si>
  <si>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</si>
  <si>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</si>
  <si>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</si>
  <si>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</si>
  <si>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</si>
  <si>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</si>
  <si>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</si>
  <si>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</si>
  <si>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</si>
  <si>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</si>
  <si>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</si>
  <si>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</si>
  <si>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</si>
  <si>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</si>
  <si>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</si>
  <si>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</si>
  <si>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</si>
  <si>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</si>
  <si>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</si>
  <si>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</si>
  <si>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</si>
  <si>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</si>
  <si>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</si>
  <si>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</si>
  <si>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</si>
  <si>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</si>
  <si>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</si>
  <si>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</si>
  <si>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</si>
  <si>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</si>
  <si>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</si>
  <si>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</si>
  <si>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</si>
  <si>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</si>
  <si>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</si>
  <si>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</si>
  <si>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</si>
  <si>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</si>
  <si>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</si>
  <si>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</si>
  <si>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</si>
  <si>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</si>
  <si>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</si>
  <si>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</si>
  <si>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</si>
  <si>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</si>
  <si>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</si>
  <si>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</si>
  <si>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</si>
  <si>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</si>
  <si>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</si>
  <si>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</si>
  <si>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</si>
  <si>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</si>
  <si>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</si>
  <si>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</si>
  <si>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</si>
  <si>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</si>
  <si>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</si>
  <si>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</si>
  <si>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</si>
  <si>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</si>
  <si>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</si>
  <si>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</si>
  <si>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</si>
  <si>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</si>
  <si>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</si>
  <si>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</si>
  <si>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</si>
  <si>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</si>
  <si>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</si>
  <si>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</si>
  <si>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</si>
  <si>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</si>
  <si>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</si>
  <si>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</si>
  <si>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</si>
  <si>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</si>
  <si>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</si>
  <si>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</si>
  <si>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</si>
  <si>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</si>
  <si>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</si>
  <si>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</si>
  <si>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</si>
  <si>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</si>
  <si>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</si>
  <si>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</si>
  <si>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</si>
  <si>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</si>
  <si>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</si>
  <si>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</si>
  <si>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</si>
  <si>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</si>
  <si>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</si>
  <si>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</si>
  <si>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</si>
  <si>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</si>
  <si>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</si>
  <si>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</si>
  <si>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</si>
  <si>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</si>
  <si>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</si>
  <si>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</si>
  <si>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</si>
  <si>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</si>
  <si>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</si>
  <si>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</si>
  <si>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</si>
  <si>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</si>
  <si>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</si>
  <si>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</si>
  <si>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</si>
  <si>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</si>
  <si>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</si>
  <si>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</si>
  <si>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</si>
  <si>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</si>
  <si>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</si>
  <si>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</si>
  <si>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</si>
  <si>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</si>
  <si>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</si>
  <si>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</si>
  <si>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</si>
  <si>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</si>
  <si>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</si>
  <si>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</si>
  <si>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</si>
  <si>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</si>
  <si>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</si>
  <si>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</si>
  <si>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</si>
  <si>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</si>
  <si>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</si>
  <si>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</si>
  <si>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</si>
  <si>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</si>
  <si>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</si>
  <si>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</si>
  <si>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</si>
  <si>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</si>
  <si>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</si>
  <si>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</si>
  <si>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</si>
  <si>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</si>
  <si>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</si>
  <si>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</si>
  <si>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</si>
  <si>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</si>
  <si>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</si>
  <si>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</si>
  <si>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</si>
  <si>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</si>
  <si>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</si>
  <si>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</si>
  <si>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</si>
  <si>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</si>
  <si>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</si>
  <si>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</si>
  <si>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</si>
  <si>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</si>
  <si>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</si>
  <si>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</si>
  <si>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</si>
  <si>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</si>
  <si>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</si>
  <si>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</si>
  <si>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</si>
  <si>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</si>
  <si>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</si>
  <si>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</si>
  <si>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</si>
  <si>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</si>
  <si>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</si>
  <si>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</si>
  <si>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</si>
  <si>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</si>
  <si>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</si>
  <si>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</si>
  <si>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</si>
  <si>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</si>
  <si>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</si>
  <si>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</si>
  <si>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</si>
  <si>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</si>
  <si>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</si>
  <si>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</si>
  <si>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</si>
  <si>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</si>
  <si>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</si>
  <si>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</si>
  <si>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</si>
  <si>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</si>
  <si>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</si>
  <si>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</si>
  <si>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</si>
  <si>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</si>
  <si>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</si>
  <si>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</si>
  <si>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</si>
  <si>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</si>
  <si>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</si>
  <si>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</si>
  <si>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</si>
  <si>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</si>
  <si>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</si>
  <si>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</si>
  <si>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</si>
  <si>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</si>
  <si>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</si>
  <si>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</si>
  <si>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</si>
  <si>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</si>
  <si>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</si>
  <si>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</si>
  <si>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</si>
  <si>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</si>
  <si>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</si>
  <si>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</si>
  <si>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</si>
  <si>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</si>
  <si>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</si>
  <si>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</si>
  <si>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</si>
  <si>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</si>
  <si>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</si>
  <si>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</si>
  <si>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</si>
  <si>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</si>
  <si>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</si>
  <si>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</si>
  <si>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</si>
  <si>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</si>
  <si>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</si>
  <si>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</si>
  <si>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</si>
  <si>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</si>
  <si>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</si>
  <si>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</si>
  <si>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</si>
  <si>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</si>
  <si>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</si>
  <si>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</si>
  <si>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</si>
  <si>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</si>
  <si>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</si>
  <si>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</si>
  <si>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</si>
  <si>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</si>
  <si>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</si>
  <si>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</si>
  <si>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</si>
  <si>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</si>
  <si>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</si>
  <si>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</si>
  <si>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</si>
  <si>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</si>
  <si>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</si>
  <si>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</si>
  <si>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</si>
  <si>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</si>
  <si>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</si>
  <si>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</si>
  <si>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</si>
  <si>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</si>
  <si>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</si>
  <si>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</si>
  <si>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</si>
  <si>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</si>
  <si>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</si>
  <si>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</si>
  <si>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</si>
  <si>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</si>
  <si>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</si>
  <si>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</si>
  <si>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</si>
  <si>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</si>
  <si>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</si>
  <si>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</si>
  <si>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</si>
  <si>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</si>
  <si>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</si>
  <si>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</si>
  <si>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</si>
  <si>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</si>
  <si>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</si>
  <si>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</si>
  <si>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</si>
  <si>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</si>
  <si>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</si>
  <si>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</si>
  <si>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</si>
  <si>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</si>
  <si>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</si>
  <si>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</si>
  <si>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</si>
  <si>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</si>
  <si>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</si>
  <si>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</si>
  <si>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</si>
  <si>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</si>
  <si>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</si>
  <si>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</si>
  <si>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</si>
  <si>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</si>
  <si>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</si>
  <si>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</si>
  <si>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</si>
  <si>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</si>
  <si>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</si>
  <si>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</si>
  <si>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</si>
  <si>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</si>
  <si>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</si>
  <si>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</si>
  <si>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</si>
  <si>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</si>
  <si>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</si>
  <si>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</si>
  <si>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</si>
  <si>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</si>
  <si>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</si>
  <si>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</si>
  <si>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</si>
  <si>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</si>
  <si>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</si>
  <si>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</si>
  <si>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</si>
  <si>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</si>
  <si>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</si>
  <si>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</si>
  <si>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</si>
  <si>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</si>
  <si>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</si>
  <si>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</si>
  <si>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</si>
  <si>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</si>
  <si>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</si>
  <si>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</si>
  <si>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</si>
  <si>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</si>
  <si>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</si>
  <si>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</si>
  <si>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</si>
  <si>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</si>
  <si>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</si>
  <si>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</si>
  <si>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</si>
  <si>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</si>
  <si>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</si>
  <si>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</si>
  <si>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</si>
  <si>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</si>
  <si>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</si>
  <si>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</si>
  <si>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</si>
  <si>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</si>
  <si>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</si>
  <si>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</si>
  <si>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</si>
  <si>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</si>
  <si>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</si>
  <si>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</si>
  <si>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</si>
  <si>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</si>
  <si>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</si>
  <si>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</si>
  <si>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</si>
  <si>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</si>
  <si>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</si>
  <si>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</si>
  <si>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</si>
  <si>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</si>
  <si>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</si>
  <si>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</si>
  <si>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</si>
  <si>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</si>
  <si>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</si>
  <si>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</si>
  <si>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</si>
  <si>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</si>
  <si>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</si>
  <si>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</si>
  <si>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</si>
  <si>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</si>
  <si>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</si>
  <si>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</si>
  <si>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</si>
  <si>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</si>
  <si>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</si>
  <si>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</si>
  <si>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</si>
  <si>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</si>
  <si>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</si>
  <si>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</si>
  <si>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</si>
  <si>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</si>
  <si>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</si>
  <si>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</si>
  <si>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</si>
  <si>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</si>
  <si>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</si>
  <si>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</si>
  <si>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</si>
  <si>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</si>
  <si>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</si>
  <si>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</si>
  <si>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</si>
  <si>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</si>
  <si>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</si>
  <si>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</si>
  <si>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</si>
  <si>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</si>
  <si>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</si>
  <si>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</si>
  <si>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</si>
  <si>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</si>
  <si>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</si>
  <si>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</si>
  <si>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</si>
  <si>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</si>
  <si>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</si>
  <si>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</si>
  <si>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</si>
  <si>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</si>
  <si>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</si>
  <si>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</si>
  <si>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</si>
  <si>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</si>
  <si>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</si>
  <si>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</si>
  <si>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</si>
  <si>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</si>
  <si>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</si>
  <si>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</si>
  <si>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</si>
  <si>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</si>
  <si>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</si>
  <si>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</si>
  <si>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</si>
  <si>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</si>
  <si>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</si>
  <si>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</si>
  <si>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</si>
  <si>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</si>
  <si>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</si>
  <si>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</si>
  <si>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</si>
  <si>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</si>
  <si>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</si>
  <si>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</si>
  <si>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</si>
  <si>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</si>
  <si>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</si>
  <si>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</si>
  <si>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</si>
  <si>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</si>
  <si>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</si>
  <si>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</si>
  <si>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</si>
  <si>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</si>
  <si>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</si>
  <si>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</si>
  <si>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</si>
  <si>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</si>
  <si>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</si>
  <si>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</si>
  <si>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</si>
  <si>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</si>
  <si>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</si>
  <si>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</si>
  <si>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</si>
  <si>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</si>
  <si>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</si>
  <si>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</si>
  <si>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</si>
  <si>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</si>
  <si>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</si>
  <si>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</si>
  <si>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</si>
  <si>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</si>
  <si>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</si>
  <si>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</si>
  <si>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</si>
  <si>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</si>
  <si>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</si>
  <si>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</si>
  <si>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</si>
  <si>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</si>
  <si>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</si>
  <si>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</si>
  <si>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</si>
  <si>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</si>
  <si>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</si>
  <si>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</si>
  <si>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</si>
  <si>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</si>
  <si>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</si>
  <si>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</si>
  <si>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</si>
  <si>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</si>
  <si>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</si>
  <si>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</si>
  <si>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</si>
  <si>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</si>
  <si>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</si>
  <si>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</si>
  <si>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</si>
  <si>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</si>
  <si>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</si>
  <si>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</si>
  <si>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</si>
  <si>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</si>
  <si>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</si>
  <si>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</si>
  <si>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</si>
  <si>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</si>
  <si>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</si>
  <si>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</si>
  <si>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</si>
  <si>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</si>
  <si>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</si>
  <si>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</si>
  <si>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</si>
  <si>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</si>
  <si>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</si>
  <si>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</si>
  <si>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</si>
  <si>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</si>
  <si>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</si>
  <si>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</si>
  <si>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</si>
  <si>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</si>
  <si>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</si>
  <si>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</si>
  <si>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</si>
  <si>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</si>
  <si>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</si>
  <si>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</si>
  <si>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</si>
  <si>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</si>
  <si>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</si>
  <si>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</si>
  <si>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</si>
  <si>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</si>
  <si>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</si>
  <si>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</si>
  <si>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</si>
  <si>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</si>
  <si>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</si>
  <si>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</si>
  <si>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</si>
  <si>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</si>
  <si>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</si>
  <si>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</si>
  <si>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</si>
  <si>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</si>
  <si>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</si>
  <si>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</si>
  <si>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</si>
  <si>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</si>
  <si>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</si>
  <si>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</si>
  <si>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</si>
  <si>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</si>
  <si>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</si>
  <si>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</si>
  <si>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</si>
  <si>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</si>
  <si>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</si>
  <si>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</si>
  <si>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</si>
  <si>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</si>
  <si>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</si>
  <si>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</si>
  <si>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</si>
  <si>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</si>
  <si>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</si>
  <si>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</si>
  <si>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</si>
  <si>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</si>
  <si>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</si>
  <si>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</si>
  <si>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</si>
  <si>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</si>
  <si>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</si>
  <si>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</si>
  <si>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</si>
  <si>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</si>
  <si>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</si>
  <si>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</si>
  <si>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</si>
  <si>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</si>
  <si>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</si>
  <si>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</si>
  <si>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</si>
  <si>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</si>
  <si>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</si>
  <si>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</si>
  <si>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</si>
  <si>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</si>
  <si>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</si>
  <si>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</si>
  <si>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</si>
  <si>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</si>
  <si>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</si>
  <si>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</si>
  <si>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</si>
  <si>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</si>
  <si>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</si>
  <si>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</si>
  <si>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</si>
  <si>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</si>
  <si>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</si>
  <si>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</si>
  <si>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</si>
  <si>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</si>
  <si>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</si>
  <si>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</si>
  <si>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</si>
  <si>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</si>
  <si>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</si>
  <si>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</si>
  <si>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</si>
  <si>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</si>
  <si>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</si>
  <si>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</si>
  <si>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</si>
  <si>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</si>
  <si>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</si>
  <si>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</si>
  <si>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</si>
  <si>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</si>
  <si>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</si>
  <si>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</si>
  <si>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</si>
  <si>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</si>
  <si>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</si>
  <si>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</si>
  <si>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</si>
  <si>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</si>
  <si>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</si>
  <si>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</si>
  <si>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</si>
  <si>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Sylfaen"/>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</si>
  <si>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</si>
  <si>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</si>
  <si>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</si>
  <si>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</si>
  <si>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</si>
  <si>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</si>
  <si>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</si>
  <si>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</si>
  <si>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</si>
  <si>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სილქ როუდ ბანკი</t>
  </si>
  <si>
    <t>ა.ძნელაძე</t>
  </si>
  <si>
    <t>www.silkroadbank.ge</t>
  </si>
  <si>
    <t>4Q 2017</t>
  </si>
  <si>
    <t>3Q 2017</t>
  </si>
  <si>
    <t>1Q 2018</t>
  </si>
  <si>
    <t>ვასილ კენკიშვილი</t>
  </si>
  <si>
    <t>გიორგი მარრი</t>
  </si>
  <si>
    <t>მამუკა შურღაია</t>
  </si>
  <si>
    <t>ალექსანდრე ძნელაძე</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</si>
  <si>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</si>
  <si>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</si>
  <si>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</si>
  <si>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</si>
  <si>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</si>
  <si>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</si>
  <si>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</si>
  <si>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</si>
  <si>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</si>
  <si>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N37</t>
  </si>
  <si>
    <t>დ.ბორგერი</t>
  </si>
  <si>
    <t>2Q 2018</t>
  </si>
  <si>
    <t>მზია ქოქუაშვილი</t>
  </si>
  <si>
    <t>დევიდ ფრანც ბორგერი</t>
  </si>
  <si>
    <t>ცხრილი 9 (Capital), N2</t>
  </si>
  <si>
    <t>ცხრილი 9 (Capital), N6</t>
  </si>
  <si>
    <t>ცხრილი 9 (Capital), N5</t>
  </si>
  <si>
    <t>3Q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</si>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</sst>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4">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name val="Calibri"/>
      <family val="2"/>
    </font>
    <font>
      <sz val="10"/>
      <color rgb="FF333333"/>
      <name val="Sylfaen"/>
      <family val="1"/>
    </font>
    <font>
      <i/>
      <sz val="10"/>
      <name val="Sylfaen"/>
      <family val="1"/>
    </font>
    <font>
      <i/>
      <sz val="10"/>
      <color theme="1"/>
      <name val="Sylfaen"/>
      <family val="1"/>
    </font>
    <font>
      <sz val="10"/>
      <name val="Sylfaen"/>
      <family val="2"/>
      <charset val="204"/>
      <scheme val="minor"/>
    </font>
    <font>
      <b/>
      <sz val="10"/>
      <name val="Sylfaen"/>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sz val="8"/>
      <color theme="1"/>
      <name val="Sylfaen"/>
      <family val="1"/>
    </font>
    <font>
      <b/>
      <i/>
      <u/>
      <sz val="8"/>
      <name val="Sylfaen"/>
      <family val="1"/>
    </font>
    <font>
      <sz val="10"/>
      <color theme="1"/>
      <name val="Sylfaen"/>
      <family val="1"/>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9"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6"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9"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3" fontId="2" fillId="72" borderId="115" applyFont="0">
      <alignment horizontal="right" vertical="center"/>
      <protection locked="0"/>
    </xf>
    <xf numFmtId="0" fontId="69"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9"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5" fillId="70" borderId="116" applyFont="0" applyBorder="0">
      <alignment horizontal="center" wrapText="1"/>
    </xf>
    <xf numFmtId="168" fontId="57" fillId="0" borderId="113">
      <alignment horizontal="left" vertical="center"/>
    </xf>
    <xf numFmtId="0" fontId="57" fillId="0" borderId="113">
      <alignment horizontal="left" vertical="center"/>
    </xf>
    <xf numFmtId="0" fontId="57" fillId="0" borderId="113">
      <alignment horizontal="left" vertical="center"/>
    </xf>
    <xf numFmtId="0" fontId="2" fillId="69" borderId="115" applyNumberFormat="0" applyFont="0" applyBorder="0" applyProtection="0">
      <alignment horizontal="center" vertical="center"/>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41"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9"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1" fillId="0" borderId="0"/>
    <xf numFmtId="169" fontId="29" fillId="37" borderId="0"/>
  </cellStyleXfs>
  <cellXfs count="59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2" xfId="0" applyFont="1" applyFill="1" applyBorder="1" applyAlignment="1">
      <alignment horizontal="left" indent="1"/>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8"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7"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5"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1"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92"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5" xfId="0" applyNumberFormat="1" applyFont="1" applyFill="1" applyBorder="1" applyAlignment="1">
      <alignment horizontal="right" vertical="center"/>
    </xf>
    <xf numFmtId="0" fontId="109" fillId="0" borderId="92" xfId="0" applyNumberFormat="1" applyFont="1" applyFill="1" applyBorder="1" applyAlignment="1">
      <alignment vertical="center" wrapText="1"/>
    </xf>
    <xf numFmtId="0" fontId="109" fillId="0" borderId="92" xfId="0" applyFont="1" applyFill="1" applyBorder="1" applyAlignment="1">
      <alignment horizontal="left" vertical="center" wrapText="1"/>
    </xf>
    <xf numFmtId="0" fontId="109" fillId="0" borderId="92" xfId="12672" applyFont="1" applyFill="1" applyBorder="1" applyAlignment="1">
      <alignment horizontal="left" vertical="center" wrapText="1"/>
    </xf>
    <xf numFmtId="0" fontId="109" fillId="0" borderId="92" xfId="0" applyNumberFormat="1" applyFont="1" applyFill="1" applyBorder="1" applyAlignment="1">
      <alignment horizontal="left" vertical="center" wrapText="1"/>
    </xf>
    <xf numFmtId="0" fontId="109" fillId="0" borderId="92" xfId="0" applyNumberFormat="1" applyFont="1" applyFill="1" applyBorder="1" applyAlignment="1">
      <alignment horizontal="right" vertical="center" wrapText="1"/>
    </xf>
    <xf numFmtId="0" fontId="109" fillId="0" borderId="92" xfId="0" applyNumberFormat="1" applyFont="1" applyFill="1" applyBorder="1" applyAlignment="1">
      <alignment horizontal="right" vertical="center"/>
    </xf>
    <xf numFmtId="0" fontId="109" fillId="0" borderId="92" xfId="0" applyFont="1" applyFill="1" applyBorder="1" applyAlignment="1">
      <alignment vertical="center" wrapText="1"/>
    </xf>
    <xf numFmtId="0" fontId="109" fillId="0" borderId="95"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1" xfId="0" applyNumberFormat="1" applyFont="1" applyFill="1" applyBorder="1" applyAlignment="1">
      <alignment horizontal="right" vertical="center"/>
    </xf>
    <xf numFmtId="0" fontId="109"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99" xfId="0" applyFont="1" applyFill="1" applyBorder="1" applyAlignment="1">
      <alignment vertical="center" wrapText="1"/>
    </xf>
    <xf numFmtId="0" fontId="109" fillId="0" borderId="99" xfId="0" applyFont="1" applyFill="1" applyBorder="1" applyAlignment="1">
      <alignment horizontal="left" vertical="center" wrapText="1"/>
    </xf>
    <xf numFmtId="167" fontId="19" fillId="77" borderId="65" xfId="0" applyNumberFormat="1" applyFont="1" applyFill="1" applyBorder="1" applyAlignment="1">
      <alignment horizontal="center"/>
    </xf>
    <xf numFmtId="0" fontId="109" fillId="0" borderId="92" xfId="0" applyNumberFormat="1" applyFont="1" applyFill="1" applyBorder="1" applyAlignment="1">
      <alignment vertical="center"/>
    </xf>
    <xf numFmtId="0" fontId="109" fillId="0" borderId="92" xfId="0" applyNumberFormat="1" applyFont="1" applyFill="1" applyBorder="1" applyAlignment="1">
      <alignment horizontal="left" vertical="center" wrapText="1"/>
    </xf>
    <xf numFmtId="0" fontId="111" fillId="0" borderId="92"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2"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08"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7" xfId="0" applyFont="1" applyFill="1" applyBorder="1" applyAlignment="1">
      <alignment vertical="center"/>
    </xf>
    <xf numFmtId="0" fontId="4" fillId="0" borderId="115" xfId="0" applyFont="1" applyFill="1" applyBorder="1" applyAlignment="1">
      <alignment vertical="center"/>
    </xf>
    <xf numFmtId="0" fontId="4" fillId="0" borderId="116" xfId="0" applyFont="1" applyFill="1" applyBorder="1" applyAlignment="1">
      <alignment vertical="center"/>
    </xf>
    <xf numFmtId="0" fontId="6" fillId="0" borderId="115"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0" fontId="4" fillId="0" borderId="112" xfId="0" applyFont="1" applyFill="1" applyBorder="1" applyAlignment="1">
      <alignment vertical="center"/>
    </xf>
    <xf numFmtId="0" fontId="4" fillId="0" borderId="69" xfId="0" applyFont="1" applyFill="1" applyBorder="1" applyAlignment="1">
      <alignment vertical="center"/>
    </xf>
    <xf numFmtId="0" fontId="4" fillId="0" borderId="19"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Fill="1" applyBorder="1" applyAlignment="1">
      <alignment horizontal="center" vertical="center"/>
    </xf>
    <xf numFmtId="169" fontId="29" fillId="37" borderId="34" xfId="20" applyBorder="1"/>
    <xf numFmtId="169" fontId="29" fillId="37" borderId="127" xfId="20" applyBorder="1"/>
    <xf numFmtId="169" fontId="29" fillId="37" borderId="117" xfId="20" applyBorder="1"/>
    <xf numFmtId="169" fontId="29"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3"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5" xfId="0" applyFont="1" applyFill="1" applyBorder="1" applyAlignment="1">
      <alignment horizontal="center" vertical="center" wrapText="1"/>
    </xf>
    <xf numFmtId="0" fontId="109" fillId="0" borderId="99"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4" fillId="0" borderId="133"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4" xfId="0" applyFont="1" applyBorder="1" applyAlignment="1">
      <alignment vertical="center" wrapText="1"/>
    </xf>
    <xf numFmtId="167" fontId="4" fillId="0" borderId="115"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5" xfId="0" applyNumberFormat="1" applyFont="1" applyBorder="1" applyAlignment="1">
      <alignment horizontal="center" vertical="center"/>
    </xf>
    <xf numFmtId="0" fontId="14" fillId="0" borderId="114"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23" fillId="0" borderId="135" xfId="0" applyFont="1" applyBorder="1" applyAlignment="1">
      <alignment horizontal="center" vertical="center" wrapText="1"/>
    </xf>
    <xf numFmtId="0" fontId="23" fillId="0" borderId="115" xfId="0" applyFont="1" applyBorder="1" applyAlignment="1">
      <alignment vertical="center" wrapText="1"/>
    </xf>
    <xf numFmtId="3" fontId="24" fillId="36" borderId="115" xfId="0" applyNumberFormat="1" applyFont="1" applyFill="1" applyBorder="1" applyAlignment="1">
      <alignment vertical="center" wrapText="1"/>
    </xf>
    <xf numFmtId="3" fontId="24" fillId="36" borderId="133" xfId="0" applyNumberFormat="1" applyFont="1" applyFill="1" applyBorder="1" applyAlignment="1">
      <alignment vertical="center" wrapText="1"/>
    </xf>
    <xf numFmtId="14" fontId="7" fillId="3" borderId="115" xfId="8" quotePrefix="1" applyNumberFormat="1" applyFont="1" applyFill="1" applyBorder="1" applyAlignment="1" applyProtection="1">
      <alignment horizontal="left" vertical="center" wrapText="1" indent="2"/>
      <protection locked="0"/>
    </xf>
    <xf numFmtId="3" fontId="24" fillId="0" borderId="115" xfId="0" applyNumberFormat="1" applyFont="1" applyBorder="1" applyAlignment="1">
      <alignment vertical="center" wrapText="1"/>
    </xf>
    <xf numFmtId="3" fontId="24" fillId="0" borderId="133" xfId="0" applyNumberFormat="1" applyFont="1" applyBorder="1" applyAlignment="1">
      <alignment vertical="center" wrapText="1"/>
    </xf>
    <xf numFmtId="14" fontId="7" fillId="3" borderId="115" xfId="8" quotePrefix="1" applyNumberFormat="1" applyFont="1" applyFill="1" applyBorder="1" applyAlignment="1" applyProtection="1">
      <alignment horizontal="left" vertical="center" wrapText="1" indent="3"/>
      <protection locked="0"/>
    </xf>
    <xf numFmtId="3" fontId="24" fillId="0" borderId="115" xfId="0" applyNumberFormat="1" applyFont="1" applyFill="1" applyBorder="1" applyAlignment="1">
      <alignment vertical="center" wrapText="1"/>
    </xf>
    <xf numFmtId="0" fontId="23" fillId="0" borderId="115" xfId="0" applyFont="1" applyFill="1" applyBorder="1" applyAlignment="1">
      <alignment horizontal="left" vertical="center" wrapText="1" indent="2"/>
    </xf>
    <xf numFmtId="0" fontId="11" fillId="0" borderId="115" xfId="17" applyFill="1" applyBorder="1" applyAlignment="1" applyProtection="1"/>
    <xf numFmtId="0" fontId="7" fillId="3" borderId="115" xfId="20960" applyFont="1" applyFill="1" applyBorder="1" applyAlignment="1" applyProtection="1"/>
    <xf numFmtId="0" fontId="106" fillId="0" borderId="115" xfId="20960" applyFont="1" applyFill="1" applyBorder="1" applyAlignment="1" applyProtection="1">
      <alignment horizontal="center" vertical="center"/>
    </xf>
    <xf numFmtId="0" fontId="4" fillId="0" borderId="115" xfId="0" applyFont="1" applyBorder="1"/>
    <xf numFmtId="0" fontId="11" fillId="0" borderId="115" xfId="17" applyFill="1" applyBorder="1" applyAlignment="1" applyProtection="1">
      <alignment horizontal="left" vertical="center" wrapText="1"/>
    </xf>
    <xf numFmtId="49" fontId="113" fillId="0" borderId="115" xfId="0" applyNumberFormat="1" applyFont="1" applyFill="1" applyBorder="1" applyAlignment="1">
      <alignment horizontal="right" vertical="center" wrapText="1"/>
    </xf>
    <xf numFmtId="0" fontId="11" fillId="0" borderId="115" xfId="17" applyFill="1" applyBorder="1" applyAlignment="1" applyProtection="1">
      <alignment horizontal="left" vertical="center"/>
    </xf>
    <xf numFmtId="0" fontId="11" fillId="0" borderId="115" xfId="17" applyBorder="1" applyAlignment="1" applyProtection="1"/>
    <xf numFmtId="0" fontId="4" fillId="0" borderId="115" xfId="0" applyFont="1" applyFill="1" applyBorder="1"/>
    <xf numFmtId="0" fontId="23" fillId="0" borderId="135" xfId="0" applyFont="1" applyFill="1" applyBorder="1" applyAlignment="1">
      <alignment horizontal="center" vertical="center" wrapText="1"/>
    </xf>
    <xf numFmtId="0" fontId="23" fillId="0" borderId="115" xfId="0" applyFont="1" applyFill="1" applyBorder="1" applyAlignment="1">
      <alignment vertical="center" wrapText="1"/>
    </xf>
    <xf numFmtId="3" fontId="24" fillId="0" borderId="133" xfId="0" applyNumberFormat="1" applyFont="1" applyFill="1" applyBorder="1" applyAlignment="1">
      <alignment vertical="center" wrapText="1"/>
    </xf>
    <xf numFmtId="0" fontId="4" fillId="0" borderId="66" xfId="0" applyFont="1" applyFill="1" applyBorder="1" applyAlignment="1">
      <alignment horizontal="center" vertical="center" wrapText="1"/>
    </xf>
    <xf numFmtId="0" fontId="109" fillId="0" borderId="92" xfId="0" applyFont="1" applyFill="1" applyBorder="1" applyAlignment="1">
      <alignment horizontal="left" vertical="center" wrapText="1"/>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29" fillId="37" borderId="0" xfId="20961" applyNumberFormat="1" applyFont="1" applyFill="1" applyBorder="1"/>
    <xf numFmtId="10" fontId="29" fillId="37" borderId="108" xfId="20961" applyNumberFormat="1" applyFont="1" applyFill="1" applyBorder="1"/>
    <xf numFmtId="10" fontId="9" fillId="2" borderId="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9" fontId="18" fillId="2" borderId="27" xfId="20961" applyFont="1" applyFill="1" applyBorder="1" applyAlignment="1" applyProtection="1">
      <alignment vertical="center"/>
      <protection locked="0"/>
    </xf>
    <xf numFmtId="14" fontId="7" fillId="0" borderId="0" xfId="0" applyNumberFormat="1" applyFont="1" applyAlignment="1">
      <alignment horizontal="left"/>
    </xf>
    <xf numFmtId="0" fontId="9" fillId="0" borderId="135" xfId="0" applyFont="1" applyBorder="1" applyAlignment="1">
      <alignment vertical="center"/>
    </xf>
    <xf numFmtId="0" fontId="13" fillId="0" borderId="116" xfId="0" applyFont="1" applyBorder="1" applyAlignment="1">
      <alignment wrapText="1"/>
    </xf>
    <xf numFmtId="0" fontId="9" fillId="0" borderId="116" xfId="0" applyFont="1" applyBorder="1" applyAlignment="1">
      <alignment wrapText="1"/>
    </xf>
    <xf numFmtId="10" fontId="4" fillId="0" borderId="24" xfId="20961" applyNumberFormat="1" applyFont="1" applyBorder="1" applyAlignment="1"/>
    <xf numFmtId="10" fontId="4" fillId="0" borderId="24" xfId="0" applyNumberFormat="1" applyFont="1" applyBorder="1" applyAlignment="1"/>
    <xf numFmtId="0" fontId="9" fillId="0" borderId="123" xfId="0" applyFont="1" applyBorder="1" applyAlignment="1">
      <alignment vertical="center"/>
    </xf>
    <xf numFmtId="0" fontId="13" fillId="0" borderId="111" xfId="0" applyFont="1" applyBorder="1" applyAlignment="1">
      <alignment wrapText="1"/>
    </xf>
    <xf numFmtId="10" fontId="4" fillId="0" borderId="137" xfId="0" applyNumberFormat="1" applyFont="1" applyBorder="1" applyAlignment="1"/>
    <xf numFmtId="0" fontId="7" fillId="0" borderId="0" xfId="0" applyFont="1" applyAlignment="1">
      <alignment horizontal="left"/>
    </xf>
    <xf numFmtId="0" fontId="26" fillId="0" borderId="135" xfId="0" applyFont="1" applyBorder="1" applyAlignment="1">
      <alignment horizontal="center"/>
    </xf>
    <xf numFmtId="0" fontId="26" fillId="0" borderId="138" xfId="0" applyFont="1" applyBorder="1" applyAlignment="1">
      <alignment wrapText="1"/>
    </xf>
    <xf numFmtId="193" fontId="26" fillId="0" borderId="139" xfId="0" applyNumberFormat="1" applyFont="1" applyBorder="1" applyAlignment="1">
      <alignment vertical="center"/>
    </xf>
    <xf numFmtId="167" fontId="26" fillId="0" borderId="140" xfId="0" applyNumberFormat="1" applyFont="1" applyBorder="1" applyAlignment="1">
      <alignment horizontal="center"/>
    </xf>
    <xf numFmtId="0" fontId="20" fillId="0" borderId="141" xfId="0" applyFont="1" applyBorder="1" applyAlignment="1">
      <alignment horizontal="left" wrapText="1" indent="5"/>
    </xf>
    <xf numFmtId="0" fontId="109" fillId="0" borderId="99" xfId="0" applyFont="1" applyFill="1" applyBorder="1" applyAlignment="1">
      <alignment horizontal="left" vertical="center"/>
    </xf>
    <xf numFmtId="2" fontId="4" fillId="0" borderId="115" xfId="0" applyNumberFormat="1" applyFont="1" applyFill="1" applyBorder="1" applyAlignment="1">
      <alignment vertical="center"/>
    </xf>
    <xf numFmtId="2" fontId="4" fillId="0" borderId="116" xfId="0" applyNumberFormat="1" applyFont="1" applyFill="1" applyBorder="1" applyAlignment="1">
      <alignment vertical="center"/>
    </xf>
    <xf numFmtId="2" fontId="4" fillId="0" borderId="57" xfId="0" applyNumberFormat="1" applyFont="1" applyFill="1" applyBorder="1" applyAlignment="1">
      <alignment vertical="center"/>
    </xf>
    <xf numFmtId="2" fontId="4" fillId="0" borderId="133" xfId="0" applyNumberFormat="1" applyFont="1" applyFill="1" applyBorder="1" applyAlignment="1">
      <alignment vertical="center"/>
    </xf>
    <xf numFmtId="2" fontId="4" fillId="0" borderId="28" xfId="0" applyNumberFormat="1" applyFont="1" applyFill="1" applyBorder="1" applyAlignment="1">
      <alignment vertical="center"/>
    </xf>
    <xf numFmtId="2" fontId="4" fillId="0" borderId="111" xfId="0"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124" xfId="0" applyNumberFormat="1" applyFont="1" applyFill="1" applyBorder="1" applyAlignment="1">
      <alignment vertical="center"/>
    </xf>
    <xf numFmtId="10" fontId="6" fillId="0" borderId="109" xfId="20961" applyNumberFormat="1" applyFont="1" applyFill="1" applyBorder="1" applyAlignment="1">
      <alignment vertical="center"/>
    </xf>
    <xf numFmtId="10" fontId="6" fillId="0" borderId="126" xfId="20961" applyNumberFormat="1" applyFont="1" applyFill="1" applyBorder="1" applyAlignment="1">
      <alignment vertical="center"/>
    </xf>
    <xf numFmtId="2" fontId="4" fillId="0" borderId="0" xfId="0" applyNumberFormat="1" applyFont="1"/>
    <xf numFmtId="193" fontId="4" fillId="0" borderId="0" xfId="0" applyNumberFormat="1" applyFont="1"/>
    <xf numFmtId="167" fontId="4" fillId="0" borderId="0" xfId="0" applyNumberFormat="1" applyFont="1"/>
    <xf numFmtId="9" fontId="0" fillId="0" borderId="0" xfId="20961" applyFont="1"/>
    <xf numFmtId="14" fontId="4" fillId="0" borderId="0" xfId="0" applyNumberFormat="1" applyFont="1"/>
    <xf numFmtId="0" fontId="26" fillId="0" borderId="13" xfId="0" applyFont="1" applyFill="1" applyBorder="1" applyAlignment="1">
      <alignment wrapText="1"/>
    </xf>
    <xf numFmtId="0" fontId="107" fillId="0" borderId="71" xfId="0" applyFont="1" applyBorder="1" applyAlignment="1">
      <alignment horizontal="left" vertical="center" wrapText="1"/>
    </xf>
    <xf numFmtId="0" fontId="107"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15" xfId="0" applyFont="1" applyBorder="1" applyAlignment="1">
      <alignment wrapText="1"/>
    </xf>
    <xf numFmtId="0" fontId="4" fillId="0" borderId="133" xfId="0" applyFont="1" applyBorder="1" applyAlignment="1"/>
    <xf numFmtId="0" fontId="10" fillId="0" borderId="116" xfId="0" applyFont="1" applyBorder="1" applyAlignment="1">
      <alignment horizontal="center" wrapText="1"/>
    </xf>
    <xf numFmtId="0" fontId="9" fillId="0" borderId="24" xfId="0" applyFont="1" applyBorder="1" applyAlignment="1">
      <alignment horizontal="center"/>
    </xf>
    <xf numFmtId="0" fontId="10" fillId="0" borderId="116"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xf>
    <xf numFmtId="0" fontId="4" fillId="0" borderId="24" xfId="0" applyFont="1" applyFill="1" applyBorder="1" applyAlignment="1">
      <alignment horizontal="center"/>
    </xf>
    <xf numFmtId="0" fontId="104" fillId="3" borderId="72" xfId="13" applyFont="1" applyFill="1" applyBorder="1" applyAlignment="1" applyProtection="1">
      <alignment horizontal="center" vertical="center" wrapText="1"/>
      <protection locked="0"/>
    </xf>
    <xf numFmtId="0" fontId="104"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7"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8" xfId="0" applyFont="1" applyFill="1" applyBorder="1" applyAlignment="1">
      <alignment horizontal="center" vertical="center" wrapText="1"/>
    </xf>
    <xf numFmtId="0" fontId="108" fillId="0" borderId="100" xfId="0" applyFont="1" applyFill="1" applyBorder="1" applyAlignment="1">
      <alignment horizontal="center" vertical="center"/>
    </xf>
    <xf numFmtId="0" fontId="109" fillId="0" borderId="93" xfId="0" applyFont="1" applyFill="1" applyBorder="1" applyAlignment="1">
      <alignment horizontal="left" vertical="center"/>
    </xf>
    <xf numFmtId="0" fontId="109" fillId="0" borderId="94" xfId="0" applyFont="1" applyFill="1" applyBorder="1" applyAlignment="1">
      <alignment horizontal="left" vertical="center"/>
    </xf>
    <xf numFmtId="0" fontId="108" fillId="76" borderId="103" xfId="0" applyFont="1" applyFill="1" applyBorder="1" applyAlignment="1">
      <alignment horizontal="center" vertical="center"/>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9" fillId="0" borderId="96" xfId="0" applyFont="1" applyFill="1" applyBorder="1" applyAlignment="1">
      <alignment horizontal="left" vertical="center" wrapText="1"/>
    </xf>
    <xf numFmtId="0" fontId="109" fillId="0" borderId="97" xfId="0" applyFont="1" applyFill="1" applyBorder="1" applyAlignment="1">
      <alignment horizontal="left" vertical="center" wrapText="1"/>
    </xf>
    <xf numFmtId="0" fontId="109" fillId="0" borderId="92"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8" fillId="76" borderId="89" xfId="0" applyFont="1" applyFill="1" applyBorder="1" applyAlignment="1">
      <alignment horizontal="center"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0" borderId="102" xfId="0" applyFont="1" applyFill="1" applyBorder="1" applyAlignment="1">
      <alignment horizontal="center" vertical="center"/>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98" xfId="0" applyFont="1" applyFill="1" applyBorder="1" applyAlignment="1">
      <alignment horizontal="center" vertical="center"/>
    </xf>
    <xf numFmtId="0" fontId="109" fillId="0" borderId="95"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2"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8" fillId="76" borderId="130" xfId="0" applyFont="1" applyFill="1" applyBorder="1" applyAlignment="1">
      <alignment horizontal="center"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0" borderId="75" xfId="0" applyFont="1" applyFill="1" applyBorder="1" applyAlignment="1">
      <alignment horizontal="center" vertical="center"/>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49" fontId="109" fillId="0" borderId="93" xfId="0" applyNumberFormat="1" applyFont="1" applyFill="1" applyBorder="1" applyAlignment="1">
      <alignment horizontal="left" vertical="center" wrapText="1"/>
    </xf>
    <xf numFmtId="49" fontId="109" fillId="0" borderId="94" xfId="0" applyNumberFormat="1" applyFont="1" applyFill="1" applyBorder="1" applyAlignment="1">
      <alignment horizontal="left" vertical="center" wrapText="1"/>
    </xf>
    <xf numFmtId="0" fontId="108" fillId="76" borderId="78" xfId="0" applyFont="1" applyFill="1" applyBorder="1" applyAlignment="1">
      <alignment horizontal="center"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9" fillId="0" borderId="57"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6" xfId="0" applyFont="1" applyFill="1" applyBorder="1" applyAlignment="1">
      <alignment horizontal="left" vertical="center" wrapText="1"/>
    </xf>
    <xf numFmtId="0" fontId="109" fillId="0" borderId="114"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2" xfId="0" applyFont="1" applyFill="1" applyBorder="1" applyAlignment="1">
      <alignment vertical="center" wrapText="1"/>
    </xf>
    <xf numFmtId="0" fontId="109" fillId="0" borderId="83" xfId="0" applyFont="1" applyFill="1" applyBorder="1" applyAlignment="1">
      <alignment vertical="center" wrapText="1"/>
    </xf>
    <xf numFmtId="0" fontId="109" fillId="0" borderId="57" xfId="0" applyFont="1" applyFill="1" applyBorder="1" applyAlignment="1">
      <alignment vertical="center" wrapText="1"/>
    </xf>
    <xf numFmtId="0" fontId="109" fillId="0" borderId="11" xfId="0" applyFont="1" applyFill="1" applyBorder="1" applyAlignment="1">
      <alignment vertical="center" wrapText="1"/>
    </xf>
    <xf numFmtId="0" fontId="109" fillId="3" borderId="82" xfId="0" applyFont="1" applyFill="1" applyBorder="1" applyAlignment="1">
      <alignment horizontal="left" vertical="center" wrapText="1"/>
    </xf>
    <xf numFmtId="0" fontId="109" fillId="3" borderId="83"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193" fontId="0" fillId="0" borderId="0" xfId="0" applyNumberFormat="1"/>
    <xf numFmtId="10" fontId="0" fillId="0" borderId="0" xfId="20961" applyNumberFormat="1" applyFont="1"/>
    <xf numFmtId="3" fontId="12" fillId="0" borderId="0" xfId="0" applyNumberFormat="1" applyFont="1"/>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13" sqref="A13"/>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88" t="s">
        <v>293</v>
      </c>
      <c r="C1" s="95"/>
    </row>
    <row r="2" spans="1:3" s="185" customFormat="1">
      <c r="A2" s="255">
        <v>1</v>
      </c>
      <c r="B2" s="186" t="s">
        <v>294</v>
      </c>
      <c r="C2" s="183" t="s">
        <v>846</v>
      </c>
    </row>
    <row r="3" spans="1:3" s="185" customFormat="1">
      <c r="A3" s="255">
        <v>2</v>
      </c>
      <c r="B3" s="187" t="s">
        <v>295</v>
      </c>
      <c r="C3" s="183" t="s">
        <v>866</v>
      </c>
    </row>
    <row r="4" spans="1:3" s="185" customFormat="1">
      <c r="A4" s="255">
        <v>3</v>
      </c>
      <c r="B4" s="187" t="s">
        <v>296</v>
      </c>
      <c r="C4" s="183" t="s">
        <v>847</v>
      </c>
    </row>
    <row r="5" spans="1:3" s="185" customFormat="1">
      <c r="A5" s="256">
        <v>4</v>
      </c>
      <c r="B5" s="190" t="s">
        <v>297</v>
      </c>
      <c r="C5" s="183" t="s">
        <v>848</v>
      </c>
    </row>
    <row r="6" spans="1:3" s="189" customFormat="1" ht="65.25" customHeight="1">
      <c r="A6" s="490" t="s">
        <v>799</v>
      </c>
      <c r="B6" s="491"/>
      <c r="C6" s="491"/>
    </row>
    <row r="7" spans="1:3">
      <c r="A7" s="434" t="s">
        <v>648</v>
      </c>
      <c r="B7" s="435" t="s">
        <v>298</v>
      </c>
    </row>
    <row r="8" spans="1:3">
      <c r="A8" s="436">
        <v>1</v>
      </c>
      <c r="B8" s="433" t="s">
        <v>262</v>
      </c>
    </row>
    <row r="9" spans="1:3">
      <c r="A9" s="436">
        <v>2</v>
      </c>
      <c r="B9" s="433" t="s">
        <v>299</v>
      </c>
    </row>
    <row r="10" spans="1:3">
      <c r="A10" s="436">
        <v>3</v>
      </c>
      <c r="B10" s="433" t="s">
        <v>300</v>
      </c>
    </row>
    <row r="11" spans="1:3">
      <c r="A11" s="436">
        <v>4</v>
      </c>
      <c r="B11" s="433" t="s">
        <v>301</v>
      </c>
      <c r="C11" s="184"/>
    </row>
    <row r="12" spans="1:3">
      <c r="A12" s="436">
        <v>5</v>
      </c>
      <c r="B12" s="433" t="s">
        <v>226</v>
      </c>
    </row>
    <row r="13" spans="1:3">
      <c r="A13" s="436">
        <v>6</v>
      </c>
      <c r="B13" s="437" t="s">
        <v>187</v>
      </c>
    </row>
    <row r="14" spans="1:3">
      <c r="A14" s="436">
        <v>7</v>
      </c>
      <c r="B14" s="433" t="s">
        <v>302</v>
      </c>
    </row>
    <row r="15" spans="1:3">
      <c r="A15" s="436">
        <v>8</v>
      </c>
      <c r="B15" s="433" t="s">
        <v>306</v>
      </c>
    </row>
    <row r="16" spans="1:3">
      <c r="A16" s="436">
        <v>9</v>
      </c>
      <c r="B16" s="433" t="s">
        <v>90</v>
      </c>
    </row>
    <row r="17" spans="1:2">
      <c r="A17" s="438" t="s">
        <v>841</v>
      </c>
      <c r="B17" s="433" t="s">
        <v>840</v>
      </c>
    </row>
    <row r="18" spans="1:2">
      <c r="A18" s="436">
        <v>10</v>
      </c>
      <c r="B18" s="433" t="s">
        <v>309</v>
      </c>
    </row>
    <row r="19" spans="1:2">
      <c r="A19" s="436">
        <v>11</v>
      </c>
      <c r="B19" s="437" t="s">
        <v>289</v>
      </c>
    </row>
    <row r="20" spans="1:2">
      <c r="A20" s="436">
        <v>12</v>
      </c>
      <c r="B20" s="437" t="s">
        <v>286</v>
      </c>
    </row>
    <row r="21" spans="1:2">
      <c r="A21" s="436">
        <v>13</v>
      </c>
      <c r="B21" s="439" t="s">
        <v>769</v>
      </c>
    </row>
    <row r="22" spans="1:2">
      <c r="A22" s="436">
        <v>14</v>
      </c>
      <c r="B22" s="440" t="s">
        <v>829</v>
      </c>
    </row>
    <row r="23" spans="1:2">
      <c r="A23" s="441">
        <v>15</v>
      </c>
      <c r="B23" s="437"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70" zoomScaleNormal="70" workbookViewId="0">
      <pane xSplit="1" ySplit="5" topLeftCell="B26"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7" t="s">
        <v>227</v>
      </c>
      <c r="B1" s="16" t="s">
        <v>846</v>
      </c>
      <c r="D1" s="2"/>
      <c r="E1" s="2"/>
      <c r="F1" s="2"/>
    </row>
    <row r="2" spans="1:6" s="21" customFormat="1" ht="15.75" customHeight="1">
      <c r="A2" s="21" t="s">
        <v>228</v>
      </c>
      <c r="B2" s="457">
        <f>'8. LI2'!B2</f>
        <v>43373</v>
      </c>
    </row>
    <row r="3" spans="1:6" s="21" customFormat="1" ht="15.75" customHeight="1"/>
    <row r="4" spans="1:6" ht="15" thickBot="1">
      <c r="A4" s="5" t="s">
        <v>657</v>
      </c>
      <c r="B4" s="62" t="s">
        <v>90</v>
      </c>
    </row>
    <row r="5" spans="1:6">
      <c r="A5" s="139" t="s">
        <v>28</v>
      </c>
      <c r="B5" s="140"/>
      <c r="C5" s="141" t="s">
        <v>29</v>
      </c>
    </row>
    <row r="6" spans="1:6">
      <c r="A6" s="142">
        <v>1</v>
      </c>
      <c r="B6" s="85" t="s">
        <v>30</v>
      </c>
      <c r="C6" s="309">
        <f>SUM(C7:C11)</f>
        <v>35913511.030000001</v>
      </c>
    </row>
    <row r="7" spans="1:6">
      <c r="A7" s="142">
        <v>2</v>
      </c>
      <c r="B7" s="82" t="s">
        <v>31</v>
      </c>
      <c r="C7" s="310">
        <v>40000000</v>
      </c>
    </row>
    <row r="8" spans="1:6">
      <c r="A8" s="142">
        <v>3</v>
      </c>
      <c r="B8" s="76" t="s">
        <v>32</v>
      </c>
      <c r="C8" s="310"/>
    </row>
    <row r="9" spans="1:6">
      <c r="A9" s="142">
        <v>4</v>
      </c>
      <c r="B9" s="76" t="s">
        <v>33</v>
      </c>
      <c r="C9" s="310"/>
    </row>
    <row r="10" spans="1:6">
      <c r="A10" s="142">
        <v>5</v>
      </c>
      <c r="B10" s="76" t="s">
        <v>34</v>
      </c>
      <c r="C10" s="310">
        <v>4982432.3</v>
      </c>
    </row>
    <row r="11" spans="1:6">
      <c r="A11" s="142">
        <v>6</v>
      </c>
      <c r="B11" s="83" t="s">
        <v>35</v>
      </c>
      <c r="C11" s="310">
        <v>-9068921.2699999996</v>
      </c>
    </row>
    <row r="12" spans="1:6" s="4" customFormat="1">
      <c r="A12" s="142">
        <v>7</v>
      </c>
      <c r="B12" s="85" t="s">
        <v>36</v>
      </c>
      <c r="C12" s="311">
        <f>SUM(C13:C27)</f>
        <v>5028434.3</v>
      </c>
    </row>
    <row r="13" spans="1:6" s="4" customFormat="1">
      <c r="A13" s="142">
        <v>8</v>
      </c>
      <c r="B13" s="84" t="s">
        <v>37</v>
      </c>
      <c r="C13" s="312">
        <f>C10</f>
        <v>4982432.3</v>
      </c>
    </row>
    <row r="14" spans="1:6" s="4" customFormat="1" ht="27.6">
      <c r="A14" s="142">
        <v>9</v>
      </c>
      <c r="B14" s="77" t="s">
        <v>38</v>
      </c>
      <c r="C14" s="312"/>
    </row>
    <row r="15" spans="1:6" s="4" customFormat="1">
      <c r="A15" s="142">
        <v>10</v>
      </c>
      <c r="B15" s="78" t="s">
        <v>39</v>
      </c>
      <c r="C15" s="312">
        <f>'7. LI1'!D19</f>
        <v>46002</v>
      </c>
    </row>
    <row r="16" spans="1:6" s="4" customFormat="1">
      <c r="A16" s="142">
        <v>11</v>
      </c>
      <c r="B16" s="79" t="s">
        <v>40</v>
      </c>
      <c r="C16" s="312"/>
    </row>
    <row r="17" spans="1:3" s="4" customFormat="1">
      <c r="A17" s="142">
        <v>12</v>
      </c>
      <c r="B17" s="78" t="s">
        <v>41</v>
      </c>
      <c r="C17" s="312"/>
    </row>
    <row r="18" spans="1:3" s="4" customFormat="1">
      <c r="A18" s="142">
        <v>13</v>
      </c>
      <c r="B18" s="78" t="s">
        <v>42</v>
      </c>
      <c r="C18" s="312"/>
    </row>
    <row r="19" spans="1:3" s="4" customFormat="1">
      <c r="A19" s="142">
        <v>14</v>
      </c>
      <c r="B19" s="78" t="s">
        <v>43</v>
      </c>
      <c r="C19" s="312"/>
    </row>
    <row r="20" spans="1:3" s="4" customFormat="1" ht="27.6">
      <c r="A20" s="142">
        <v>15</v>
      </c>
      <c r="B20" s="78" t="s">
        <v>44</v>
      </c>
      <c r="C20" s="312"/>
    </row>
    <row r="21" spans="1:3" s="4" customFormat="1" ht="27.6">
      <c r="A21" s="142">
        <v>16</v>
      </c>
      <c r="B21" s="77" t="s">
        <v>45</v>
      </c>
      <c r="C21" s="312"/>
    </row>
    <row r="22" spans="1:3" s="4" customFormat="1">
      <c r="A22" s="142">
        <v>17</v>
      </c>
      <c r="B22" s="143" t="s">
        <v>46</v>
      </c>
      <c r="C22" s="312"/>
    </row>
    <row r="23" spans="1:3" s="4" customFormat="1" ht="27.6">
      <c r="A23" s="142">
        <v>18</v>
      </c>
      <c r="B23" s="77" t="s">
        <v>47</v>
      </c>
      <c r="C23" s="312"/>
    </row>
    <row r="24" spans="1:3" s="4" customFormat="1" ht="27.6">
      <c r="A24" s="142">
        <v>19</v>
      </c>
      <c r="B24" s="77" t="s">
        <v>48</v>
      </c>
      <c r="C24" s="312"/>
    </row>
    <row r="25" spans="1:3" s="4" customFormat="1" ht="27.6">
      <c r="A25" s="142">
        <v>20</v>
      </c>
      <c r="B25" s="80" t="s">
        <v>49</v>
      </c>
      <c r="C25" s="312"/>
    </row>
    <row r="26" spans="1:3" s="4" customFormat="1">
      <c r="A26" s="142">
        <v>21</v>
      </c>
      <c r="B26" s="80" t="s">
        <v>50</v>
      </c>
      <c r="C26" s="312"/>
    </row>
    <row r="27" spans="1:3" s="4" customFormat="1" ht="27.6">
      <c r="A27" s="142">
        <v>22</v>
      </c>
      <c r="B27" s="80" t="s">
        <v>51</v>
      </c>
      <c r="C27" s="312"/>
    </row>
    <row r="28" spans="1:3" s="4" customFormat="1">
      <c r="A28" s="142">
        <v>23</v>
      </c>
      <c r="B28" s="86" t="s">
        <v>25</v>
      </c>
      <c r="C28" s="311">
        <f>C6-C12</f>
        <v>30885076.73</v>
      </c>
    </row>
    <row r="29" spans="1:3" s="4" customFormat="1">
      <c r="A29" s="144"/>
      <c r="B29" s="81"/>
      <c r="C29" s="312"/>
    </row>
    <row r="30" spans="1:3" s="4" customFormat="1">
      <c r="A30" s="144">
        <v>24</v>
      </c>
      <c r="B30" s="86" t="s">
        <v>52</v>
      </c>
      <c r="C30" s="311">
        <f>C31+C34</f>
        <v>0</v>
      </c>
    </row>
    <row r="31" spans="1:3" s="4" customFormat="1">
      <c r="A31" s="144">
        <v>25</v>
      </c>
      <c r="B31" s="76" t="s">
        <v>53</v>
      </c>
      <c r="C31" s="313">
        <f>C32+C33</f>
        <v>0</v>
      </c>
    </row>
    <row r="32" spans="1:3" s="4" customFormat="1">
      <c r="A32" s="144">
        <v>26</v>
      </c>
      <c r="B32" s="181" t="s">
        <v>54</v>
      </c>
      <c r="C32" s="312"/>
    </row>
    <row r="33" spans="1:3" s="4" customFormat="1">
      <c r="A33" s="144">
        <v>27</v>
      </c>
      <c r="B33" s="181" t="s">
        <v>55</v>
      </c>
      <c r="C33" s="312"/>
    </row>
    <row r="34" spans="1:3" s="4" customFormat="1">
      <c r="A34" s="144">
        <v>28</v>
      </c>
      <c r="B34" s="76" t="s">
        <v>56</v>
      </c>
      <c r="C34" s="312"/>
    </row>
    <row r="35" spans="1:3" s="4" customFormat="1">
      <c r="A35" s="144">
        <v>29</v>
      </c>
      <c r="B35" s="86" t="s">
        <v>57</v>
      </c>
      <c r="C35" s="311">
        <f>SUM(C36:C40)</f>
        <v>0</v>
      </c>
    </row>
    <row r="36" spans="1:3" s="4" customFormat="1">
      <c r="A36" s="144">
        <v>30</v>
      </c>
      <c r="B36" s="77" t="s">
        <v>58</v>
      </c>
      <c r="C36" s="312"/>
    </row>
    <row r="37" spans="1:3" s="4" customFormat="1">
      <c r="A37" s="144">
        <v>31</v>
      </c>
      <c r="B37" s="78" t="s">
        <v>59</v>
      </c>
      <c r="C37" s="312"/>
    </row>
    <row r="38" spans="1:3" s="4" customFormat="1" ht="27.6">
      <c r="A38" s="144">
        <v>32</v>
      </c>
      <c r="B38" s="77" t="s">
        <v>60</v>
      </c>
      <c r="C38" s="312"/>
    </row>
    <row r="39" spans="1:3" s="4" customFormat="1" ht="27.6">
      <c r="A39" s="144">
        <v>33</v>
      </c>
      <c r="B39" s="77" t="s">
        <v>48</v>
      </c>
      <c r="C39" s="312"/>
    </row>
    <row r="40" spans="1:3" s="4" customFormat="1" ht="27.6">
      <c r="A40" s="144">
        <v>34</v>
      </c>
      <c r="B40" s="80" t="s">
        <v>61</v>
      </c>
      <c r="C40" s="312"/>
    </row>
    <row r="41" spans="1:3" s="4" customFormat="1">
      <c r="A41" s="144">
        <v>35</v>
      </c>
      <c r="B41" s="86" t="s">
        <v>26</v>
      </c>
      <c r="C41" s="311">
        <f>C30-C35</f>
        <v>0</v>
      </c>
    </row>
    <row r="42" spans="1:3" s="4" customFormat="1">
      <c r="A42" s="144"/>
      <c r="B42" s="81"/>
      <c r="C42" s="312"/>
    </row>
    <row r="43" spans="1:3" s="4" customFormat="1">
      <c r="A43" s="144">
        <v>36</v>
      </c>
      <c r="B43" s="87" t="s">
        <v>62</v>
      </c>
      <c r="C43" s="311">
        <f>SUM(C44:C46)</f>
        <v>9394422.5700000003</v>
      </c>
    </row>
    <row r="44" spans="1:3" s="4" customFormat="1">
      <c r="A44" s="144">
        <v>37</v>
      </c>
      <c r="B44" s="76" t="s">
        <v>63</v>
      </c>
      <c r="C44" s="312">
        <f>'2. RC'!E30</f>
        <v>9152850</v>
      </c>
    </row>
    <row r="45" spans="1:3" s="4" customFormat="1">
      <c r="A45" s="144">
        <v>38</v>
      </c>
      <c r="B45" s="76" t="s">
        <v>64</v>
      </c>
      <c r="C45" s="312"/>
    </row>
    <row r="46" spans="1:3" s="4" customFormat="1">
      <c r="A46" s="144">
        <v>39</v>
      </c>
      <c r="B46" s="76" t="s">
        <v>65</v>
      </c>
      <c r="C46" s="312">
        <f>'8. LI2'!C9</f>
        <v>241572.57</v>
      </c>
    </row>
    <row r="47" spans="1:3" s="4" customFormat="1">
      <c r="A47" s="144">
        <v>40</v>
      </c>
      <c r="B47" s="87" t="s">
        <v>66</v>
      </c>
      <c r="C47" s="311">
        <f>SUM(C48:C51)</f>
        <v>0</v>
      </c>
    </row>
    <row r="48" spans="1:3" s="4" customFormat="1">
      <c r="A48" s="144">
        <v>41</v>
      </c>
      <c r="B48" s="77" t="s">
        <v>67</v>
      </c>
      <c r="C48" s="312"/>
    </row>
    <row r="49" spans="1:3" s="4" customFormat="1">
      <c r="A49" s="144">
        <v>42</v>
      </c>
      <c r="B49" s="78" t="s">
        <v>68</v>
      </c>
      <c r="C49" s="312"/>
    </row>
    <row r="50" spans="1:3" s="4" customFormat="1" ht="27.6">
      <c r="A50" s="144">
        <v>43</v>
      </c>
      <c r="B50" s="77" t="s">
        <v>69</v>
      </c>
      <c r="C50" s="312"/>
    </row>
    <row r="51" spans="1:3" s="4" customFormat="1" ht="27.6">
      <c r="A51" s="144">
        <v>44</v>
      </c>
      <c r="B51" s="77" t="s">
        <v>48</v>
      </c>
      <c r="C51" s="312"/>
    </row>
    <row r="52" spans="1:3" s="4" customFormat="1" ht="15" thickBot="1">
      <c r="A52" s="145">
        <v>45</v>
      </c>
      <c r="B52" s="146" t="s">
        <v>27</v>
      </c>
      <c r="C52" s="314">
        <f>C43-C47</f>
        <v>9394422.5700000003</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70" orientation="portrait" verticalDpi="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85" zoomScaleNormal="85" workbookViewId="0">
      <pane xSplit="1" ySplit="5" topLeftCell="C19" activePane="bottomRight" state="frozen"/>
      <selection pane="topRight" activeCell="B1" sqref="B1"/>
      <selection pane="bottomLeft" activeCell="A5" sqref="A5"/>
      <selection pane="bottomRight" activeCell="C6" sqref="C6:C45"/>
    </sheetView>
  </sheetViews>
  <sheetFormatPr defaultRowHeight="14.4"/>
  <cols>
    <col min="1" max="1" width="10.6640625" style="72" customWidth="1"/>
    <col min="2" max="2" width="91.88671875" style="72" customWidth="1"/>
    <col min="3" max="3" width="53.109375" style="72" customWidth="1"/>
    <col min="4" max="4" width="32.33203125" style="72" customWidth="1"/>
    <col min="5" max="5" width="9.44140625" customWidth="1"/>
  </cols>
  <sheetData>
    <row r="1" spans="1:6">
      <c r="A1" s="17" t="s">
        <v>227</v>
      </c>
      <c r="B1" s="466" t="s">
        <v>846</v>
      </c>
      <c r="E1" s="2"/>
      <c r="F1" s="2"/>
    </row>
    <row r="2" spans="1:6" s="21" customFormat="1" ht="15.75" customHeight="1">
      <c r="A2" s="21" t="s">
        <v>228</v>
      </c>
      <c r="B2" s="457">
        <f>'9. Capital'!B2</f>
        <v>43373</v>
      </c>
    </row>
    <row r="3" spans="1:6" s="21" customFormat="1" ht="15.75" customHeight="1">
      <c r="A3" s="26"/>
    </row>
    <row r="4" spans="1:6" s="21" customFormat="1" ht="15.75" customHeight="1" thickBot="1">
      <c r="A4" s="21" t="s">
        <v>658</v>
      </c>
      <c r="B4" s="205" t="s">
        <v>309</v>
      </c>
      <c r="D4" s="207" t="s">
        <v>131</v>
      </c>
    </row>
    <row r="5" spans="1:6" ht="41.4">
      <c r="A5" s="155" t="s">
        <v>28</v>
      </c>
      <c r="B5" s="156" t="s">
        <v>270</v>
      </c>
      <c r="C5" s="445" t="s">
        <v>276</v>
      </c>
      <c r="D5" s="206" t="s">
        <v>310</v>
      </c>
    </row>
    <row r="6" spans="1:6">
      <c r="A6" s="467">
        <v>1</v>
      </c>
      <c r="B6" s="468" t="s">
        <v>192</v>
      </c>
      <c r="C6" s="469">
        <f>'2. RC'!E7</f>
        <v>7925027.9799999995</v>
      </c>
      <c r="D6" s="470"/>
      <c r="E6" s="8"/>
    </row>
    <row r="7" spans="1:6">
      <c r="A7" s="467">
        <v>2</v>
      </c>
      <c r="B7" s="88" t="s">
        <v>193</v>
      </c>
      <c r="C7" s="315">
        <f>'2. RC'!E8</f>
        <v>5211010.8</v>
      </c>
      <c r="D7" s="147"/>
      <c r="E7" s="8"/>
    </row>
    <row r="8" spans="1:6">
      <c r="A8" s="467">
        <v>3</v>
      </c>
      <c r="B8" s="88" t="s">
        <v>194</v>
      </c>
      <c r="C8" s="315">
        <f>'2. RC'!E9</f>
        <v>10294977.939999999</v>
      </c>
      <c r="D8" s="147"/>
      <c r="E8" s="8"/>
    </row>
    <row r="9" spans="1:6">
      <c r="A9" s="467">
        <v>4</v>
      </c>
      <c r="B9" s="88" t="s">
        <v>223</v>
      </c>
      <c r="C9" s="315">
        <v>0</v>
      </c>
      <c r="D9" s="147"/>
      <c r="E9" s="8"/>
    </row>
    <row r="10" spans="1:6">
      <c r="A10" s="467">
        <v>5</v>
      </c>
      <c r="B10" s="88" t="s">
        <v>195</v>
      </c>
      <c r="C10" s="315">
        <f>'2. RC'!E11</f>
        <v>13125804.08</v>
      </c>
      <c r="D10" s="147"/>
      <c r="E10" s="8"/>
    </row>
    <row r="11" spans="1:6">
      <c r="A11" s="467">
        <v>6.1</v>
      </c>
      <c r="B11" s="88" t="s">
        <v>196</v>
      </c>
      <c r="C11" s="316">
        <f>'2. RC'!E12</f>
        <v>17699457.260000002</v>
      </c>
      <c r="D11" s="148"/>
      <c r="E11" s="9"/>
    </row>
    <row r="12" spans="1:6">
      <c r="A12" s="467">
        <v>6.2</v>
      </c>
      <c r="B12" s="89" t="s">
        <v>197</v>
      </c>
      <c r="C12" s="316">
        <f>'2. RC'!E13</f>
        <v>-1790308.82</v>
      </c>
      <c r="D12" s="148"/>
      <c r="E12" s="9"/>
    </row>
    <row r="13" spans="1:6">
      <c r="A13" s="467" t="s">
        <v>796</v>
      </c>
      <c r="B13" s="90" t="s">
        <v>797</v>
      </c>
      <c r="C13" s="316">
        <v>-240186.13</v>
      </c>
      <c r="D13" s="262" t="s">
        <v>863</v>
      </c>
      <c r="E13" s="9"/>
    </row>
    <row r="14" spans="1:6">
      <c r="A14" s="467">
        <v>6</v>
      </c>
      <c r="B14" s="88" t="s">
        <v>198</v>
      </c>
      <c r="C14" s="322">
        <f>C11+C12</f>
        <v>15909148.440000001</v>
      </c>
      <c r="D14" s="148"/>
      <c r="E14" s="8"/>
    </row>
    <row r="15" spans="1:6">
      <c r="A15" s="467">
        <v>7</v>
      </c>
      <c r="B15" s="88" t="s">
        <v>199</v>
      </c>
      <c r="C15" s="315">
        <f>'2. RC'!E15</f>
        <v>447169.11000000004</v>
      </c>
      <c r="D15" s="147"/>
      <c r="E15" s="8"/>
    </row>
    <row r="16" spans="1:6">
      <c r="A16" s="467">
        <v>8</v>
      </c>
      <c r="B16" s="88" t="s">
        <v>200</v>
      </c>
      <c r="C16" s="315">
        <f>'2. RC'!E16</f>
        <v>954274.65</v>
      </c>
      <c r="D16" s="147"/>
      <c r="E16" s="8"/>
    </row>
    <row r="17" spans="1:5">
      <c r="A17" s="467">
        <v>9</v>
      </c>
      <c r="B17" s="88" t="s">
        <v>201</v>
      </c>
      <c r="C17" s="315">
        <v>20000</v>
      </c>
      <c r="D17" s="147"/>
      <c r="E17" s="8"/>
    </row>
    <row r="18" spans="1:5">
      <c r="A18" s="467">
        <v>9.1</v>
      </c>
      <c r="B18" s="90" t="s">
        <v>285</v>
      </c>
      <c r="C18" s="316"/>
      <c r="D18" s="147"/>
      <c r="E18" s="8"/>
    </row>
    <row r="19" spans="1:5">
      <c r="A19" s="467">
        <v>9.1999999999999993</v>
      </c>
      <c r="B19" s="90" t="s">
        <v>275</v>
      </c>
      <c r="C19" s="316"/>
      <c r="D19" s="147"/>
      <c r="E19" s="8"/>
    </row>
    <row r="20" spans="1:5">
      <c r="A20" s="467">
        <v>9.3000000000000007</v>
      </c>
      <c r="B20" s="90" t="s">
        <v>274</v>
      </c>
      <c r="C20" s="316"/>
      <c r="D20" s="147"/>
      <c r="E20" s="8"/>
    </row>
    <row r="21" spans="1:5">
      <c r="A21" s="467">
        <v>10</v>
      </c>
      <c r="B21" s="88" t="s">
        <v>202</v>
      </c>
      <c r="C21" s="315">
        <f>'2. RC'!E18</f>
        <v>14760637.729999997</v>
      </c>
      <c r="D21" s="147"/>
      <c r="E21" s="8"/>
    </row>
    <row r="22" spans="1:5">
      <c r="A22" s="467">
        <v>10.1</v>
      </c>
      <c r="B22" s="90" t="s">
        <v>273</v>
      </c>
      <c r="C22" s="315">
        <f>'9. Capital'!C15</f>
        <v>46002</v>
      </c>
      <c r="D22" s="262" t="s">
        <v>699</v>
      </c>
      <c r="E22" s="8"/>
    </row>
    <row r="23" spans="1:5">
      <c r="A23" s="467">
        <v>11</v>
      </c>
      <c r="B23" s="88" t="s">
        <v>203</v>
      </c>
      <c r="C23" s="315">
        <f>'2. RC'!E19</f>
        <v>2461169.08</v>
      </c>
      <c r="D23" s="147"/>
      <c r="E23" s="8"/>
    </row>
    <row r="24" spans="1:5">
      <c r="A24" s="467">
        <v>11.1</v>
      </c>
      <c r="B24" s="471" t="s">
        <v>864</v>
      </c>
      <c r="C24" s="315">
        <v>-1386.44</v>
      </c>
      <c r="D24" s="262" t="s">
        <v>863</v>
      </c>
      <c r="E24" s="7"/>
    </row>
    <row r="25" spans="1:5">
      <c r="A25" s="467">
        <v>12</v>
      </c>
      <c r="B25" s="93" t="s">
        <v>204</v>
      </c>
      <c r="C25" s="318">
        <f>SUM(C6:C10,C14:C17,C21,C23)</f>
        <v>71109219.809999987</v>
      </c>
      <c r="D25" s="150"/>
      <c r="E25" s="8"/>
    </row>
    <row r="26" spans="1:5">
      <c r="A26" s="467">
        <v>13</v>
      </c>
      <c r="B26" s="88" t="s">
        <v>205</v>
      </c>
      <c r="C26" s="319">
        <v>0</v>
      </c>
      <c r="D26" s="151"/>
      <c r="E26" s="8"/>
    </row>
    <row r="27" spans="1:5">
      <c r="A27" s="467">
        <v>14</v>
      </c>
      <c r="B27" s="88" t="s">
        <v>206</v>
      </c>
      <c r="C27" s="319">
        <v>13027044.800000001</v>
      </c>
      <c r="D27" s="147"/>
      <c r="E27" s="8"/>
    </row>
    <row r="28" spans="1:5">
      <c r="A28" s="467">
        <v>15</v>
      </c>
      <c r="B28" s="88" t="s">
        <v>207</v>
      </c>
      <c r="C28" s="319">
        <v>5835900.5500000007</v>
      </c>
      <c r="D28" s="147"/>
      <c r="E28" s="8"/>
    </row>
    <row r="29" spans="1:5">
      <c r="A29" s="467">
        <v>16</v>
      </c>
      <c r="B29" s="88" t="s">
        <v>208</v>
      </c>
      <c r="C29" s="319">
        <v>1280041.1099999999</v>
      </c>
      <c r="D29" s="147"/>
      <c r="E29" s="8"/>
    </row>
    <row r="30" spans="1:5">
      <c r="A30" s="467">
        <v>17</v>
      </c>
      <c r="B30" s="88" t="s">
        <v>209</v>
      </c>
      <c r="C30" s="319">
        <v>0</v>
      </c>
      <c r="D30" s="147"/>
      <c r="E30" s="8"/>
    </row>
    <row r="31" spans="1:5">
      <c r="A31" s="467">
        <v>18</v>
      </c>
      <c r="B31" s="88" t="s">
        <v>210</v>
      </c>
      <c r="C31" s="319">
        <v>3500000</v>
      </c>
      <c r="D31" s="147"/>
      <c r="E31" s="8"/>
    </row>
    <row r="32" spans="1:5">
      <c r="A32" s="467">
        <v>19</v>
      </c>
      <c r="B32" s="88" t="s">
        <v>211</v>
      </c>
      <c r="C32" s="319">
        <v>374390.62999999995</v>
      </c>
      <c r="D32" s="147"/>
      <c r="E32" s="8"/>
    </row>
    <row r="33" spans="1:5">
      <c r="A33" s="467">
        <v>20</v>
      </c>
      <c r="B33" s="88" t="s">
        <v>133</v>
      </c>
      <c r="C33" s="319">
        <v>2025481.6600000001</v>
      </c>
      <c r="D33" s="147"/>
      <c r="E33" s="8"/>
    </row>
    <row r="34" spans="1:5">
      <c r="A34" s="467">
        <v>20.100000000000001</v>
      </c>
      <c r="B34" s="92" t="s">
        <v>795</v>
      </c>
      <c r="C34" s="317">
        <v>1569.06</v>
      </c>
      <c r="D34" s="149"/>
      <c r="E34" s="8"/>
    </row>
    <row r="35" spans="1:5">
      <c r="A35" s="467">
        <v>21</v>
      </c>
      <c r="B35" s="91" t="s">
        <v>212</v>
      </c>
      <c r="C35" s="317">
        <f>'2. RC'!E30</f>
        <v>9152850</v>
      </c>
      <c r="D35" s="149"/>
      <c r="E35" s="8"/>
    </row>
    <row r="36" spans="1:5">
      <c r="A36" s="467">
        <v>21.1</v>
      </c>
      <c r="B36" s="92" t="s">
        <v>272</v>
      </c>
      <c r="C36" s="320">
        <f>C35</f>
        <v>9152850</v>
      </c>
      <c r="D36" s="262" t="s">
        <v>865</v>
      </c>
      <c r="E36" s="7"/>
    </row>
    <row r="37" spans="1:5">
      <c r="A37" s="467">
        <v>22</v>
      </c>
      <c r="B37" s="93" t="s">
        <v>213</v>
      </c>
      <c r="C37" s="318">
        <f>SUM(C26:C33,C35)</f>
        <v>35195708.75</v>
      </c>
      <c r="D37" s="150"/>
      <c r="E37" s="8"/>
    </row>
    <row r="38" spans="1:5">
      <c r="A38" s="467">
        <v>23</v>
      </c>
      <c r="B38" s="91" t="s">
        <v>214</v>
      </c>
      <c r="C38" s="315">
        <v>40000000</v>
      </c>
      <c r="D38" s="262" t="s">
        <v>870</v>
      </c>
      <c r="E38" s="8"/>
    </row>
    <row r="39" spans="1:5">
      <c r="A39" s="467">
        <v>24</v>
      </c>
      <c r="B39" s="91" t="s">
        <v>215</v>
      </c>
      <c r="C39" s="315"/>
      <c r="D39" s="147"/>
      <c r="E39" s="8"/>
    </row>
    <row r="40" spans="1:5">
      <c r="A40" s="467">
        <v>25</v>
      </c>
      <c r="B40" s="91" t="s">
        <v>271</v>
      </c>
      <c r="C40" s="315"/>
      <c r="D40" s="147"/>
      <c r="E40" s="8"/>
    </row>
    <row r="41" spans="1:5">
      <c r="A41" s="467">
        <v>26</v>
      </c>
      <c r="B41" s="91" t="s">
        <v>217</v>
      </c>
      <c r="C41" s="315"/>
      <c r="D41" s="147"/>
      <c r="E41" s="8"/>
    </row>
    <row r="42" spans="1:5">
      <c r="A42" s="467">
        <v>27</v>
      </c>
      <c r="B42" s="91" t="s">
        <v>218</v>
      </c>
      <c r="C42" s="315"/>
      <c r="D42" s="147"/>
      <c r="E42" s="8"/>
    </row>
    <row r="43" spans="1:5">
      <c r="A43" s="467">
        <v>28</v>
      </c>
      <c r="B43" s="489" t="s">
        <v>219</v>
      </c>
      <c r="C43" s="315">
        <f>'2. RC'!E38</f>
        <v>-9068921.2699999996</v>
      </c>
      <c r="D43" s="262" t="s">
        <v>871</v>
      </c>
      <c r="E43" s="8"/>
    </row>
    <row r="44" spans="1:5">
      <c r="A44" s="467">
        <v>29</v>
      </c>
      <c r="B44" s="489" t="s">
        <v>37</v>
      </c>
      <c r="C44" s="315">
        <v>4982432.3</v>
      </c>
      <c r="D44" s="262" t="s">
        <v>872</v>
      </c>
      <c r="E44" s="7"/>
    </row>
    <row r="45" spans="1:5" ht="15" thickBot="1">
      <c r="A45" s="152">
        <v>30</v>
      </c>
      <c r="B45" s="153" t="s">
        <v>220</v>
      </c>
      <c r="C45" s="321">
        <f>SUM(C38:C44)</f>
        <v>35913511.030000001</v>
      </c>
      <c r="D45" s="154"/>
    </row>
    <row r="46" spans="1:5">
      <c r="C46" s="340"/>
    </row>
    <row r="47" spans="1:5">
      <c r="C47" s="340"/>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topLeftCell="J1" zoomScale="70" zoomScaleNormal="70" workbookViewId="0">
      <selection activeCell="S14" sqref="S14"/>
    </sheetView>
  </sheetViews>
  <sheetFormatPr defaultColWidth="9.109375" defaultRowHeight="13.8"/>
  <cols>
    <col min="1" max="1" width="10.5546875" style="2" bestFit="1" customWidth="1"/>
    <col min="2" max="2" width="95" style="2" customWidth="1"/>
    <col min="3" max="3" width="11.44140625" style="2" customWidth="1"/>
    <col min="4" max="4" width="13.33203125" style="2" bestFit="1" customWidth="1"/>
    <col min="5" max="5" width="9.44140625" style="2" bestFit="1" customWidth="1"/>
    <col min="6" max="6" width="13.33203125" style="2" bestFit="1" customWidth="1"/>
    <col min="7" max="7" width="9.44140625" style="2" bestFit="1" customWidth="1"/>
    <col min="8" max="8" width="13.33203125" style="2" bestFit="1" customWidth="1"/>
    <col min="9" max="9" width="9.44140625" style="2" bestFit="1" customWidth="1"/>
    <col min="10" max="10" width="13.33203125" style="2" bestFit="1" customWidth="1"/>
    <col min="11" max="11" width="9.44140625" style="2" bestFit="1" customWidth="1"/>
    <col min="12" max="12" width="13.33203125" style="2" bestFit="1" customWidth="1"/>
    <col min="13" max="13" width="11" style="2" customWidth="1"/>
    <col min="14" max="14" width="13.33203125" style="2" bestFit="1" customWidth="1"/>
    <col min="15" max="15" width="11.6640625" style="2" customWidth="1"/>
    <col min="16" max="16" width="13.33203125" style="2" bestFit="1" customWidth="1"/>
    <col min="17" max="17" width="9.44140625" style="2" bestFit="1" customWidth="1"/>
    <col min="18" max="18" width="13.33203125" style="2" bestFit="1" customWidth="1"/>
    <col min="19" max="19" width="31.5546875" style="2" bestFit="1" customWidth="1"/>
    <col min="20" max="16384" width="9.109375" style="13"/>
  </cols>
  <sheetData>
    <row r="1" spans="1:19">
      <c r="A1" s="2" t="s">
        <v>227</v>
      </c>
      <c r="B1" s="16" t="s">
        <v>846</v>
      </c>
    </row>
    <row r="2" spans="1:19">
      <c r="A2" s="2" t="s">
        <v>228</v>
      </c>
      <c r="B2" s="457">
        <f>'10. CC2'!B2</f>
        <v>43373</v>
      </c>
    </row>
    <row r="4" spans="1:19" ht="54" customHeight="1" thickBot="1">
      <c r="A4" s="71" t="s">
        <v>659</v>
      </c>
      <c r="B4" s="350" t="s">
        <v>766</v>
      </c>
    </row>
    <row r="5" spans="1:19">
      <c r="A5" s="135"/>
      <c r="B5" s="138"/>
      <c r="C5" s="119" t="s">
        <v>0</v>
      </c>
      <c r="D5" s="119" t="s">
        <v>1</v>
      </c>
      <c r="E5" s="119" t="s">
        <v>2</v>
      </c>
      <c r="F5" s="119" t="s">
        <v>3</v>
      </c>
      <c r="G5" s="119" t="s">
        <v>4</v>
      </c>
      <c r="H5" s="119" t="s">
        <v>6</v>
      </c>
      <c r="I5" s="119" t="s">
        <v>277</v>
      </c>
      <c r="J5" s="119" t="s">
        <v>278</v>
      </c>
      <c r="K5" s="119" t="s">
        <v>279</v>
      </c>
      <c r="L5" s="119" t="s">
        <v>280</v>
      </c>
      <c r="M5" s="119" t="s">
        <v>281</v>
      </c>
      <c r="N5" s="119" t="s">
        <v>282</v>
      </c>
      <c r="O5" s="119" t="s">
        <v>753</v>
      </c>
      <c r="P5" s="119" t="s">
        <v>754</v>
      </c>
      <c r="Q5" s="119" t="s">
        <v>755</v>
      </c>
      <c r="R5" s="341" t="s">
        <v>756</v>
      </c>
      <c r="S5" s="120" t="s">
        <v>757</v>
      </c>
    </row>
    <row r="6" spans="1:19" ht="46.5" customHeight="1">
      <c r="A6" s="158"/>
      <c r="B6" s="517" t="s">
        <v>758</v>
      </c>
      <c r="C6" s="515">
        <v>0</v>
      </c>
      <c r="D6" s="516"/>
      <c r="E6" s="515">
        <v>0.2</v>
      </c>
      <c r="F6" s="516"/>
      <c r="G6" s="515">
        <v>0.35</v>
      </c>
      <c r="H6" s="516"/>
      <c r="I6" s="515">
        <v>0.5</v>
      </c>
      <c r="J6" s="516"/>
      <c r="K6" s="515">
        <v>0.75</v>
      </c>
      <c r="L6" s="516"/>
      <c r="M6" s="515">
        <v>1</v>
      </c>
      <c r="N6" s="516"/>
      <c r="O6" s="515">
        <v>1.5</v>
      </c>
      <c r="P6" s="516"/>
      <c r="Q6" s="515">
        <v>2.5</v>
      </c>
      <c r="R6" s="516"/>
      <c r="S6" s="513" t="s">
        <v>290</v>
      </c>
    </row>
    <row r="7" spans="1:19">
      <c r="A7" s="158"/>
      <c r="B7" s="518"/>
      <c r="C7" s="349" t="s">
        <v>751</v>
      </c>
      <c r="D7" s="349" t="s">
        <v>752</v>
      </c>
      <c r="E7" s="349" t="s">
        <v>751</v>
      </c>
      <c r="F7" s="349" t="s">
        <v>752</v>
      </c>
      <c r="G7" s="349" t="s">
        <v>751</v>
      </c>
      <c r="H7" s="349" t="s">
        <v>752</v>
      </c>
      <c r="I7" s="349" t="s">
        <v>751</v>
      </c>
      <c r="J7" s="349" t="s">
        <v>752</v>
      </c>
      <c r="K7" s="349" t="s">
        <v>751</v>
      </c>
      <c r="L7" s="349" t="s">
        <v>752</v>
      </c>
      <c r="M7" s="349" t="s">
        <v>751</v>
      </c>
      <c r="N7" s="349" t="s">
        <v>752</v>
      </c>
      <c r="O7" s="349" t="s">
        <v>751</v>
      </c>
      <c r="P7" s="349" t="s">
        <v>752</v>
      </c>
      <c r="Q7" s="349" t="s">
        <v>751</v>
      </c>
      <c r="R7" s="349" t="s">
        <v>752</v>
      </c>
      <c r="S7" s="514"/>
    </row>
    <row r="8" spans="1:19" s="162" customFormat="1">
      <c r="A8" s="123">
        <v>1</v>
      </c>
      <c r="B8" s="180" t="s">
        <v>255</v>
      </c>
      <c r="C8" s="323">
        <v>13790562.1</v>
      </c>
      <c r="D8" s="323"/>
      <c r="E8" s="323"/>
      <c r="F8" s="342"/>
      <c r="G8" s="323"/>
      <c r="H8" s="323"/>
      <c r="I8" s="323"/>
      <c r="J8" s="323"/>
      <c r="K8" s="323"/>
      <c r="L8" s="323"/>
      <c r="M8" s="323">
        <v>4790072.8999999994</v>
      </c>
      <c r="N8" s="323"/>
      <c r="O8" s="323"/>
      <c r="P8" s="323"/>
      <c r="Q8" s="323"/>
      <c r="R8" s="342"/>
      <c r="S8" s="355">
        <f>$C$6*SUM(C8:D8)+$E$6*SUM(E8:F8)+$G$6*SUM(G8:H8)+$I$6*SUM(I8:J8)+$K$6*SUM(K8:L8)+$M$6*SUM(M8:N8)+$O$6*SUM(O8:P8)+$Q$6*SUM(Q8:R8)</f>
        <v>4790072.8999999994</v>
      </c>
    </row>
    <row r="9" spans="1:19" s="162" customFormat="1">
      <c r="A9" s="123">
        <v>2</v>
      </c>
      <c r="B9" s="180" t="s">
        <v>256</v>
      </c>
      <c r="C9" s="323"/>
      <c r="D9" s="323"/>
      <c r="E9" s="323"/>
      <c r="F9" s="323"/>
      <c r="G9" s="323"/>
      <c r="H9" s="323"/>
      <c r="I9" s="323"/>
      <c r="J9" s="323"/>
      <c r="K9" s="323"/>
      <c r="L9" s="323"/>
      <c r="M9" s="323"/>
      <c r="N9" s="323"/>
      <c r="O9" s="323"/>
      <c r="P9" s="323"/>
      <c r="Q9" s="323"/>
      <c r="R9" s="342"/>
      <c r="S9" s="355">
        <f t="shared" ref="S9:S21" si="0">$C$6*SUM(C9:D9)+$E$6*SUM(E9:F9)+$G$6*SUM(G9:H9)+$I$6*SUM(I9:J9)+$K$6*SUM(K9:L9)+$M$6*SUM(M9:N9)+$O$6*SUM(O9:P9)+$Q$6*SUM(Q9:R9)</f>
        <v>0</v>
      </c>
    </row>
    <row r="10" spans="1:19" s="162" customFormat="1">
      <c r="A10" s="123">
        <v>3</v>
      </c>
      <c r="B10" s="180" t="s">
        <v>257</v>
      </c>
      <c r="C10" s="323"/>
      <c r="D10" s="323"/>
      <c r="E10" s="323"/>
      <c r="F10" s="323"/>
      <c r="G10" s="323"/>
      <c r="H10" s="323"/>
      <c r="I10" s="323"/>
      <c r="J10" s="323"/>
      <c r="K10" s="323"/>
      <c r="L10" s="323"/>
      <c r="M10" s="323"/>
      <c r="N10" s="323"/>
      <c r="O10" s="323"/>
      <c r="P10" s="323"/>
      <c r="Q10" s="323"/>
      <c r="R10" s="342"/>
      <c r="S10" s="355">
        <f t="shared" si="0"/>
        <v>0</v>
      </c>
    </row>
    <row r="11" spans="1:19" s="162" customFormat="1">
      <c r="A11" s="123">
        <v>4</v>
      </c>
      <c r="B11" s="180" t="s">
        <v>258</v>
      </c>
      <c r="C11" s="323"/>
      <c r="D11" s="323"/>
      <c r="E11" s="323"/>
      <c r="F11" s="323"/>
      <c r="G11" s="323"/>
      <c r="H11" s="323"/>
      <c r="I11" s="323"/>
      <c r="J11" s="323"/>
      <c r="K11" s="323"/>
      <c r="L11" s="323"/>
      <c r="M11" s="323"/>
      <c r="N11" s="323"/>
      <c r="O11" s="323"/>
      <c r="P11" s="323"/>
      <c r="Q11" s="323"/>
      <c r="R11" s="342"/>
      <c r="S11" s="355">
        <f t="shared" si="0"/>
        <v>0</v>
      </c>
    </row>
    <row r="12" spans="1:19" s="162" customFormat="1">
      <c r="A12" s="123">
        <v>5</v>
      </c>
      <c r="B12" s="180" t="s">
        <v>259</v>
      </c>
      <c r="C12" s="323"/>
      <c r="D12" s="323"/>
      <c r="E12" s="323"/>
      <c r="F12" s="323"/>
      <c r="G12" s="323"/>
      <c r="H12" s="323"/>
      <c r="I12" s="323"/>
      <c r="J12" s="323"/>
      <c r="K12" s="323"/>
      <c r="L12" s="323"/>
      <c r="M12" s="323"/>
      <c r="N12" s="323"/>
      <c r="O12" s="323"/>
      <c r="P12" s="323"/>
      <c r="Q12" s="323"/>
      <c r="R12" s="342"/>
      <c r="S12" s="355">
        <f t="shared" si="0"/>
        <v>0</v>
      </c>
    </row>
    <row r="13" spans="1:19" s="162" customFormat="1">
      <c r="A13" s="123">
        <v>6</v>
      </c>
      <c r="B13" s="180" t="s">
        <v>260</v>
      </c>
      <c r="C13" s="323"/>
      <c r="D13" s="323"/>
      <c r="E13" s="323">
        <v>138510.16</v>
      </c>
      <c r="F13" s="323"/>
      <c r="G13" s="323"/>
      <c r="H13" s="323"/>
      <c r="I13" s="323"/>
      <c r="J13" s="323"/>
      <c r="K13" s="323"/>
      <c r="L13" s="323"/>
      <c r="M13" s="323">
        <v>10156489.219999999</v>
      </c>
      <c r="N13" s="323"/>
      <c r="O13" s="323"/>
      <c r="P13" s="323"/>
      <c r="Q13" s="323"/>
      <c r="R13" s="342"/>
      <c r="S13" s="355">
        <f t="shared" si="0"/>
        <v>10184191.251999998</v>
      </c>
    </row>
    <row r="14" spans="1:19" s="162" customFormat="1">
      <c r="A14" s="123">
        <v>7</v>
      </c>
      <c r="B14" s="180" t="s">
        <v>75</v>
      </c>
      <c r="C14" s="323"/>
      <c r="D14" s="323"/>
      <c r="E14" s="323"/>
      <c r="F14" s="323"/>
      <c r="G14" s="323"/>
      <c r="H14" s="323"/>
      <c r="I14" s="323"/>
      <c r="J14" s="323"/>
      <c r="K14" s="323"/>
      <c r="L14" s="323"/>
      <c r="M14" s="323">
        <v>8379219.3300000001</v>
      </c>
      <c r="N14" s="323">
        <v>78887.179999999993</v>
      </c>
      <c r="O14" s="323"/>
      <c r="P14" s="323"/>
      <c r="Q14" s="323"/>
      <c r="R14" s="342"/>
      <c r="S14" s="355">
        <f t="shared" si="0"/>
        <v>8458106.5099999998</v>
      </c>
    </row>
    <row r="15" spans="1:19" s="162" customFormat="1">
      <c r="A15" s="123">
        <v>8</v>
      </c>
      <c r="B15" s="180" t="s">
        <v>76</v>
      </c>
      <c r="C15" s="323"/>
      <c r="D15" s="323"/>
      <c r="E15" s="323"/>
      <c r="F15" s="323"/>
      <c r="G15" s="323"/>
      <c r="H15" s="323"/>
      <c r="I15" s="323" t="s">
        <v>5</v>
      </c>
      <c r="J15" s="323"/>
      <c r="K15" s="323"/>
      <c r="L15" s="323"/>
      <c r="M15" s="323">
        <v>1572324.43</v>
      </c>
      <c r="N15" s="323"/>
      <c r="O15" s="323"/>
      <c r="P15" s="323"/>
      <c r="Q15" s="323"/>
      <c r="R15" s="342"/>
      <c r="S15" s="355">
        <f t="shared" si="0"/>
        <v>1572324.43</v>
      </c>
    </row>
    <row r="16" spans="1:19" s="162" customFormat="1">
      <c r="A16" s="123">
        <v>9</v>
      </c>
      <c r="B16" s="180" t="s">
        <v>77</v>
      </c>
      <c r="C16" s="323"/>
      <c r="D16" s="323"/>
      <c r="E16" s="323"/>
      <c r="F16" s="323"/>
      <c r="G16" s="323"/>
      <c r="H16" s="323"/>
      <c r="I16" s="323"/>
      <c r="J16" s="323"/>
      <c r="K16" s="323"/>
      <c r="L16" s="323"/>
      <c r="M16" s="323"/>
      <c r="N16" s="323"/>
      <c r="O16" s="323"/>
      <c r="P16" s="323"/>
      <c r="Q16" s="323"/>
      <c r="R16" s="342"/>
      <c r="S16" s="355">
        <f t="shared" si="0"/>
        <v>0</v>
      </c>
    </row>
    <row r="17" spans="1:19" s="162" customFormat="1">
      <c r="A17" s="123">
        <v>10</v>
      </c>
      <c r="B17" s="180" t="s">
        <v>71</v>
      </c>
      <c r="C17" s="323"/>
      <c r="D17" s="323"/>
      <c r="E17" s="323"/>
      <c r="F17" s="323"/>
      <c r="G17" s="323"/>
      <c r="H17" s="323"/>
      <c r="I17" s="323"/>
      <c r="J17" s="323"/>
      <c r="K17" s="323"/>
      <c r="L17" s="323"/>
      <c r="M17" s="323">
        <v>1204912.0900000015</v>
      </c>
      <c r="N17" s="323"/>
      <c r="O17" s="323"/>
      <c r="P17" s="323"/>
      <c r="Q17" s="323"/>
      <c r="R17" s="342"/>
      <c r="S17" s="355">
        <f t="shared" si="0"/>
        <v>1204912.0900000015</v>
      </c>
    </row>
    <row r="18" spans="1:19" s="162" customFormat="1">
      <c r="A18" s="123">
        <v>11</v>
      </c>
      <c r="B18" s="180" t="s">
        <v>72</v>
      </c>
      <c r="C18" s="323"/>
      <c r="D18" s="323"/>
      <c r="E18" s="323"/>
      <c r="F18" s="323"/>
      <c r="G18" s="323"/>
      <c r="H18" s="323"/>
      <c r="I18" s="323"/>
      <c r="J18" s="323"/>
      <c r="K18" s="323"/>
      <c r="L18" s="323"/>
      <c r="M18" s="323"/>
      <c r="N18" s="323"/>
      <c r="O18" s="323">
        <v>5195772.1300000045</v>
      </c>
      <c r="P18" s="323"/>
      <c r="Q18" s="323"/>
      <c r="R18" s="342"/>
      <c r="S18" s="355">
        <f t="shared" si="0"/>
        <v>7793658.1950000068</v>
      </c>
    </row>
    <row r="19" spans="1:19" s="162" customFormat="1">
      <c r="A19" s="123">
        <v>12</v>
      </c>
      <c r="B19" s="180" t="s">
        <v>73</v>
      </c>
      <c r="C19" s="323"/>
      <c r="D19" s="323"/>
      <c r="E19" s="323"/>
      <c r="F19" s="323"/>
      <c r="G19" s="323"/>
      <c r="H19" s="323"/>
      <c r="I19" s="323"/>
      <c r="J19" s="323"/>
      <c r="K19" s="323"/>
      <c r="L19" s="323"/>
      <c r="M19" s="323"/>
      <c r="N19" s="323"/>
      <c r="O19" s="323"/>
      <c r="P19" s="323"/>
      <c r="Q19" s="323"/>
      <c r="R19" s="342"/>
      <c r="S19" s="355">
        <f t="shared" si="0"/>
        <v>0</v>
      </c>
    </row>
    <row r="20" spans="1:19" s="162" customFormat="1">
      <c r="A20" s="123">
        <v>13</v>
      </c>
      <c r="B20" s="180" t="s">
        <v>74</v>
      </c>
      <c r="C20" s="323"/>
      <c r="D20" s="323"/>
      <c r="E20" s="323"/>
      <c r="F20" s="323"/>
      <c r="G20" s="323"/>
      <c r="H20" s="323"/>
      <c r="I20" s="323"/>
      <c r="J20" s="323"/>
      <c r="K20" s="323"/>
      <c r="L20" s="323"/>
      <c r="M20" s="323"/>
      <c r="N20" s="323"/>
      <c r="O20" s="323"/>
      <c r="P20" s="323"/>
      <c r="Q20" s="323"/>
      <c r="R20" s="342"/>
      <c r="S20" s="355">
        <f t="shared" si="0"/>
        <v>0</v>
      </c>
    </row>
    <row r="21" spans="1:19" s="162" customFormat="1">
      <c r="A21" s="123">
        <v>14</v>
      </c>
      <c r="B21" s="180" t="s">
        <v>288</v>
      </c>
      <c r="C21" s="323">
        <v>7576292.3099999996</v>
      </c>
      <c r="D21" s="323"/>
      <c r="E21" s="323">
        <v>348735.67</v>
      </c>
      <c r="F21" s="323"/>
      <c r="G21" s="323"/>
      <c r="H21" s="323"/>
      <c r="I21" s="323"/>
      <c r="J21" s="323"/>
      <c r="K21" s="323"/>
      <c r="L21" s="323"/>
      <c r="M21" s="323">
        <v>18151900.079999998</v>
      </c>
      <c r="N21" s="323"/>
      <c r="O21" s="323">
        <v>0</v>
      </c>
      <c r="P21" s="323"/>
      <c r="Q21" s="323"/>
      <c r="R21" s="342"/>
      <c r="S21" s="355">
        <f t="shared" si="0"/>
        <v>18221647.213999998</v>
      </c>
    </row>
    <row r="22" spans="1:19" ht="14.4" thickBot="1">
      <c r="A22" s="105"/>
      <c r="B22" s="164" t="s">
        <v>70</v>
      </c>
      <c r="C22" s="324">
        <f>SUM(C8:C21)</f>
        <v>21366854.41</v>
      </c>
      <c r="D22" s="324">
        <f t="shared" ref="D22:S22" si="1">SUM(D8:D21)</f>
        <v>0</v>
      </c>
      <c r="E22" s="324">
        <f t="shared" si="1"/>
        <v>487245.82999999996</v>
      </c>
      <c r="F22" s="324">
        <f t="shared" si="1"/>
        <v>0</v>
      </c>
      <c r="G22" s="324">
        <f t="shared" si="1"/>
        <v>0</v>
      </c>
      <c r="H22" s="324">
        <f t="shared" si="1"/>
        <v>0</v>
      </c>
      <c r="I22" s="324">
        <f t="shared" si="1"/>
        <v>0</v>
      </c>
      <c r="J22" s="324">
        <f t="shared" si="1"/>
        <v>0</v>
      </c>
      <c r="K22" s="324">
        <f t="shared" si="1"/>
        <v>0</v>
      </c>
      <c r="L22" s="324">
        <f t="shared" si="1"/>
        <v>0</v>
      </c>
      <c r="M22" s="324">
        <f t="shared" si="1"/>
        <v>44254918.049999997</v>
      </c>
      <c r="N22" s="324">
        <f t="shared" si="1"/>
        <v>78887.179999999993</v>
      </c>
      <c r="O22" s="324">
        <f t="shared" si="1"/>
        <v>5195772.1300000045</v>
      </c>
      <c r="P22" s="324">
        <f t="shared" si="1"/>
        <v>0</v>
      </c>
      <c r="Q22" s="324">
        <f t="shared" si="1"/>
        <v>0</v>
      </c>
      <c r="R22" s="324">
        <f t="shared" si="1"/>
        <v>0</v>
      </c>
      <c r="S22" s="356">
        <f t="shared" si="1"/>
        <v>52224912.591000006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5" zoomScaleNormal="85" workbookViewId="0">
      <pane xSplit="2" ySplit="6" topLeftCell="E7" activePane="bottomRight" state="frozen"/>
      <selection pane="topRight" activeCell="C1" sqref="C1"/>
      <selection pane="bottomLeft" activeCell="A6" sqref="A6"/>
      <selection pane="bottomRight" activeCell="E14" sqref="E14"/>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227</v>
      </c>
      <c r="B1" s="16" t="s">
        <v>846</v>
      </c>
    </row>
    <row r="2" spans="1:22">
      <c r="A2" s="2" t="s">
        <v>228</v>
      </c>
      <c r="B2" s="457">
        <f>'11. CRWA'!B2</f>
        <v>43373</v>
      </c>
    </row>
    <row r="4" spans="1:22" ht="28.2" thickBot="1">
      <c r="A4" s="2" t="s">
        <v>660</v>
      </c>
      <c r="B4" s="351" t="s">
        <v>767</v>
      </c>
      <c r="V4" s="207" t="s">
        <v>131</v>
      </c>
    </row>
    <row r="5" spans="1:22">
      <c r="A5" s="103"/>
      <c r="B5" s="104"/>
      <c r="C5" s="519" t="s">
        <v>237</v>
      </c>
      <c r="D5" s="520"/>
      <c r="E5" s="520"/>
      <c r="F5" s="520"/>
      <c r="G5" s="520"/>
      <c r="H5" s="520"/>
      <c r="I5" s="520"/>
      <c r="J5" s="520"/>
      <c r="K5" s="520"/>
      <c r="L5" s="521"/>
      <c r="M5" s="519" t="s">
        <v>238</v>
      </c>
      <c r="N5" s="520"/>
      <c r="O5" s="520"/>
      <c r="P5" s="520"/>
      <c r="Q5" s="520"/>
      <c r="R5" s="520"/>
      <c r="S5" s="521"/>
      <c r="T5" s="524" t="s">
        <v>765</v>
      </c>
      <c r="U5" s="524" t="s">
        <v>764</v>
      </c>
      <c r="V5" s="522" t="s">
        <v>239</v>
      </c>
    </row>
    <row r="6" spans="1:22" s="71" customFormat="1" ht="151.80000000000001">
      <c r="A6" s="121"/>
      <c r="B6" s="182"/>
      <c r="C6" s="101" t="s">
        <v>240</v>
      </c>
      <c r="D6" s="100" t="s">
        <v>241</v>
      </c>
      <c r="E6" s="97" t="s">
        <v>242</v>
      </c>
      <c r="F6" s="352" t="s">
        <v>759</v>
      </c>
      <c r="G6" s="100" t="s">
        <v>243</v>
      </c>
      <c r="H6" s="100" t="s">
        <v>244</v>
      </c>
      <c r="I6" s="100" t="s">
        <v>245</v>
      </c>
      <c r="J6" s="100" t="s">
        <v>287</v>
      </c>
      <c r="K6" s="100" t="s">
        <v>246</v>
      </c>
      <c r="L6" s="102" t="s">
        <v>247</v>
      </c>
      <c r="M6" s="101" t="s">
        <v>248</v>
      </c>
      <c r="N6" s="100" t="s">
        <v>249</v>
      </c>
      <c r="O6" s="100" t="s">
        <v>250</v>
      </c>
      <c r="P6" s="100" t="s">
        <v>251</v>
      </c>
      <c r="Q6" s="100" t="s">
        <v>252</v>
      </c>
      <c r="R6" s="100" t="s">
        <v>253</v>
      </c>
      <c r="S6" s="102" t="s">
        <v>254</v>
      </c>
      <c r="T6" s="525"/>
      <c r="U6" s="525"/>
      <c r="V6" s="523"/>
    </row>
    <row r="7" spans="1:22" s="162" customFormat="1">
      <c r="A7" s="163">
        <v>1</v>
      </c>
      <c r="B7" s="161" t="s">
        <v>255</v>
      </c>
      <c r="C7" s="325"/>
      <c r="D7" s="323"/>
      <c r="E7" s="323"/>
      <c r="F7" s="323"/>
      <c r="G7" s="323"/>
      <c r="H7" s="323"/>
      <c r="I7" s="323"/>
      <c r="J7" s="323"/>
      <c r="K7" s="323"/>
      <c r="L7" s="326"/>
      <c r="M7" s="325"/>
      <c r="N7" s="323"/>
      <c r="O7" s="323"/>
      <c r="P7" s="323"/>
      <c r="Q7" s="323"/>
      <c r="R7" s="323"/>
      <c r="S7" s="326"/>
      <c r="T7" s="346"/>
      <c r="U7" s="345"/>
      <c r="V7" s="327">
        <f>SUM(C7:S7)</f>
        <v>0</v>
      </c>
    </row>
    <row r="8" spans="1:22" s="162" customFormat="1">
      <c r="A8" s="163">
        <v>2</v>
      </c>
      <c r="B8" s="161" t="s">
        <v>256</v>
      </c>
      <c r="C8" s="325"/>
      <c r="D8" s="323"/>
      <c r="E8" s="323"/>
      <c r="F8" s="323"/>
      <c r="G8" s="323"/>
      <c r="H8" s="323"/>
      <c r="I8" s="323"/>
      <c r="J8" s="323"/>
      <c r="K8" s="323"/>
      <c r="L8" s="326"/>
      <c r="M8" s="325"/>
      <c r="N8" s="323"/>
      <c r="O8" s="323"/>
      <c r="P8" s="323"/>
      <c r="Q8" s="323"/>
      <c r="R8" s="323"/>
      <c r="S8" s="326"/>
      <c r="T8" s="345"/>
      <c r="U8" s="345"/>
      <c r="V8" s="327">
        <f t="shared" ref="V8:V20" si="0">SUM(C8:S8)</f>
        <v>0</v>
      </c>
    </row>
    <row r="9" spans="1:22" s="162" customFormat="1">
      <c r="A9" s="163">
        <v>3</v>
      </c>
      <c r="B9" s="161" t="s">
        <v>257</v>
      </c>
      <c r="C9" s="325"/>
      <c r="D9" s="323"/>
      <c r="E9" s="323"/>
      <c r="F9" s="323"/>
      <c r="G9" s="323"/>
      <c r="H9" s="323"/>
      <c r="I9" s="323"/>
      <c r="J9" s="323"/>
      <c r="K9" s="323"/>
      <c r="L9" s="326"/>
      <c r="M9" s="325"/>
      <c r="N9" s="323"/>
      <c r="O9" s="323"/>
      <c r="P9" s="323"/>
      <c r="Q9" s="323"/>
      <c r="R9" s="323"/>
      <c r="S9" s="326"/>
      <c r="T9" s="345"/>
      <c r="U9" s="345"/>
      <c r="V9" s="327">
        <f>SUM(C9:S9)</f>
        <v>0</v>
      </c>
    </row>
    <row r="10" spans="1:22" s="162" customFormat="1">
      <c r="A10" s="163">
        <v>4</v>
      </c>
      <c r="B10" s="161" t="s">
        <v>258</v>
      </c>
      <c r="C10" s="325"/>
      <c r="D10" s="323"/>
      <c r="E10" s="323"/>
      <c r="F10" s="323"/>
      <c r="G10" s="323"/>
      <c r="H10" s="323"/>
      <c r="I10" s="323"/>
      <c r="J10" s="323"/>
      <c r="K10" s="323"/>
      <c r="L10" s="326"/>
      <c r="M10" s="325"/>
      <c r="N10" s="323"/>
      <c r="O10" s="323"/>
      <c r="P10" s="323"/>
      <c r="Q10" s="323"/>
      <c r="R10" s="323"/>
      <c r="S10" s="326"/>
      <c r="T10" s="345"/>
      <c r="U10" s="345"/>
      <c r="V10" s="327">
        <f t="shared" si="0"/>
        <v>0</v>
      </c>
    </row>
    <row r="11" spans="1:22" s="162" customFormat="1">
      <c r="A11" s="163">
        <v>5</v>
      </c>
      <c r="B11" s="161" t="s">
        <v>259</v>
      </c>
      <c r="C11" s="325"/>
      <c r="D11" s="323"/>
      <c r="E11" s="323"/>
      <c r="F11" s="323"/>
      <c r="G11" s="323"/>
      <c r="H11" s="323"/>
      <c r="I11" s="323"/>
      <c r="J11" s="323"/>
      <c r="K11" s="323"/>
      <c r="L11" s="326"/>
      <c r="M11" s="325"/>
      <c r="N11" s="323"/>
      <c r="O11" s="323"/>
      <c r="P11" s="323"/>
      <c r="Q11" s="323"/>
      <c r="R11" s="323"/>
      <c r="S11" s="326"/>
      <c r="T11" s="345"/>
      <c r="U11" s="345"/>
      <c r="V11" s="327">
        <f t="shared" si="0"/>
        <v>0</v>
      </c>
    </row>
    <row r="12" spans="1:22" s="162" customFormat="1">
      <c r="A12" s="163">
        <v>6</v>
      </c>
      <c r="B12" s="161" t="s">
        <v>260</v>
      </c>
      <c r="C12" s="325"/>
      <c r="D12" s="323"/>
      <c r="E12" s="323"/>
      <c r="F12" s="323"/>
      <c r="G12" s="323"/>
      <c r="H12" s="323"/>
      <c r="I12" s="323"/>
      <c r="J12" s="323"/>
      <c r="K12" s="323"/>
      <c r="L12" s="326"/>
      <c r="M12" s="325"/>
      <c r="N12" s="323"/>
      <c r="O12" s="323"/>
      <c r="P12" s="323"/>
      <c r="Q12" s="323"/>
      <c r="R12" s="323"/>
      <c r="S12" s="326"/>
      <c r="T12" s="345"/>
      <c r="U12" s="345"/>
      <c r="V12" s="327">
        <f t="shared" si="0"/>
        <v>0</v>
      </c>
    </row>
    <row r="13" spans="1:22" s="162" customFormat="1">
      <c r="A13" s="163">
        <v>7</v>
      </c>
      <c r="B13" s="161" t="s">
        <v>75</v>
      </c>
      <c r="C13" s="325"/>
      <c r="D13" s="323"/>
      <c r="E13" s="323"/>
      <c r="F13" s="323"/>
      <c r="G13" s="323"/>
      <c r="H13" s="323"/>
      <c r="I13" s="323"/>
      <c r="J13" s="323"/>
      <c r="K13" s="323"/>
      <c r="L13" s="326"/>
      <c r="M13" s="325"/>
      <c r="N13" s="323"/>
      <c r="O13" s="323"/>
      <c r="P13" s="323"/>
      <c r="Q13" s="323"/>
      <c r="R13" s="323"/>
      <c r="S13" s="326"/>
      <c r="T13" s="345"/>
      <c r="U13" s="345"/>
      <c r="V13" s="327">
        <f t="shared" si="0"/>
        <v>0</v>
      </c>
    </row>
    <row r="14" spans="1:22" s="162" customFormat="1">
      <c r="A14" s="163">
        <v>8</v>
      </c>
      <c r="B14" s="161" t="s">
        <v>76</v>
      </c>
      <c r="C14" s="325"/>
      <c r="D14" s="323"/>
      <c r="E14" s="323"/>
      <c r="F14" s="323"/>
      <c r="G14" s="323"/>
      <c r="H14" s="323"/>
      <c r="I14" s="323"/>
      <c r="J14" s="323"/>
      <c r="K14" s="323"/>
      <c r="L14" s="326"/>
      <c r="M14" s="325"/>
      <c r="N14" s="323"/>
      <c r="O14" s="323"/>
      <c r="P14" s="323"/>
      <c r="Q14" s="323"/>
      <c r="R14" s="323"/>
      <c r="S14" s="326"/>
      <c r="T14" s="345"/>
      <c r="U14" s="345"/>
      <c r="V14" s="327">
        <f t="shared" si="0"/>
        <v>0</v>
      </c>
    </row>
    <row r="15" spans="1:22" s="162" customFormat="1">
      <c r="A15" s="163">
        <v>9</v>
      </c>
      <c r="B15" s="161" t="s">
        <v>77</v>
      </c>
      <c r="C15" s="325"/>
      <c r="D15" s="323"/>
      <c r="E15" s="323"/>
      <c r="F15" s="323"/>
      <c r="G15" s="323"/>
      <c r="H15" s="323"/>
      <c r="I15" s="323"/>
      <c r="J15" s="323"/>
      <c r="K15" s="323"/>
      <c r="L15" s="326"/>
      <c r="M15" s="325"/>
      <c r="N15" s="323"/>
      <c r="O15" s="323"/>
      <c r="P15" s="323"/>
      <c r="Q15" s="323"/>
      <c r="R15" s="323"/>
      <c r="S15" s="326"/>
      <c r="T15" s="345"/>
      <c r="U15" s="345"/>
      <c r="V15" s="327">
        <f t="shared" si="0"/>
        <v>0</v>
      </c>
    </row>
    <row r="16" spans="1:22" s="162" customFormat="1">
      <c r="A16" s="163">
        <v>10</v>
      </c>
      <c r="B16" s="161" t="s">
        <v>71</v>
      </c>
      <c r="C16" s="325"/>
      <c r="D16" s="323"/>
      <c r="E16" s="323"/>
      <c r="F16" s="323"/>
      <c r="G16" s="323"/>
      <c r="H16" s="323"/>
      <c r="I16" s="323"/>
      <c r="J16" s="323"/>
      <c r="K16" s="323"/>
      <c r="L16" s="326"/>
      <c r="M16" s="325"/>
      <c r="N16" s="323"/>
      <c r="O16" s="323"/>
      <c r="P16" s="323"/>
      <c r="Q16" s="323"/>
      <c r="R16" s="323"/>
      <c r="S16" s="326"/>
      <c r="T16" s="345"/>
      <c r="U16" s="345"/>
      <c r="V16" s="327">
        <f t="shared" si="0"/>
        <v>0</v>
      </c>
    </row>
    <row r="17" spans="1:22" s="162" customFormat="1">
      <c r="A17" s="163">
        <v>11</v>
      </c>
      <c r="B17" s="161" t="s">
        <v>72</v>
      </c>
      <c r="C17" s="325"/>
      <c r="D17" s="323"/>
      <c r="E17" s="323"/>
      <c r="F17" s="323"/>
      <c r="G17" s="323"/>
      <c r="H17" s="323"/>
      <c r="I17" s="323"/>
      <c r="J17" s="323"/>
      <c r="K17" s="323"/>
      <c r="L17" s="326"/>
      <c r="M17" s="325"/>
      <c r="N17" s="323"/>
      <c r="O17" s="323"/>
      <c r="P17" s="323"/>
      <c r="Q17" s="323"/>
      <c r="R17" s="323"/>
      <c r="S17" s="326"/>
      <c r="T17" s="345"/>
      <c r="U17" s="345"/>
      <c r="V17" s="327">
        <f t="shared" si="0"/>
        <v>0</v>
      </c>
    </row>
    <row r="18" spans="1:22" s="162" customFormat="1">
      <c r="A18" s="163">
        <v>12</v>
      </c>
      <c r="B18" s="161" t="s">
        <v>73</v>
      </c>
      <c r="C18" s="325"/>
      <c r="D18" s="323"/>
      <c r="E18" s="323"/>
      <c r="F18" s="323"/>
      <c r="G18" s="323"/>
      <c r="H18" s="323"/>
      <c r="I18" s="323"/>
      <c r="J18" s="323"/>
      <c r="K18" s="323"/>
      <c r="L18" s="326"/>
      <c r="M18" s="325"/>
      <c r="N18" s="323"/>
      <c r="O18" s="323"/>
      <c r="P18" s="323"/>
      <c r="Q18" s="323"/>
      <c r="R18" s="323"/>
      <c r="S18" s="326"/>
      <c r="T18" s="345"/>
      <c r="U18" s="345"/>
      <c r="V18" s="327">
        <f t="shared" si="0"/>
        <v>0</v>
      </c>
    </row>
    <row r="19" spans="1:22" s="162" customFormat="1">
      <c r="A19" s="163">
        <v>13</v>
      </c>
      <c r="B19" s="161" t="s">
        <v>74</v>
      </c>
      <c r="C19" s="325"/>
      <c r="D19" s="323"/>
      <c r="E19" s="323"/>
      <c r="F19" s="323"/>
      <c r="G19" s="323"/>
      <c r="H19" s="323"/>
      <c r="I19" s="323"/>
      <c r="J19" s="323"/>
      <c r="K19" s="323"/>
      <c r="L19" s="326"/>
      <c r="M19" s="325"/>
      <c r="N19" s="323"/>
      <c r="O19" s="323"/>
      <c r="P19" s="323"/>
      <c r="Q19" s="323"/>
      <c r="R19" s="323"/>
      <c r="S19" s="326"/>
      <c r="T19" s="345"/>
      <c r="U19" s="345"/>
      <c r="V19" s="327">
        <f t="shared" si="0"/>
        <v>0</v>
      </c>
    </row>
    <row r="20" spans="1:22" s="162" customFormat="1">
      <c r="A20" s="163">
        <v>14</v>
      </c>
      <c r="B20" s="161" t="s">
        <v>288</v>
      </c>
      <c r="C20" s="325"/>
      <c r="D20" s="323"/>
      <c r="E20" s="323"/>
      <c r="F20" s="323"/>
      <c r="G20" s="323"/>
      <c r="H20" s="323"/>
      <c r="I20" s="323"/>
      <c r="J20" s="323"/>
      <c r="K20" s="323"/>
      <c r="L20" s="326"/>
      <c r="M20" s="325"/>
      <c r="N20" s="323"/>
      <c r="O20" s="323"/>
      <c r="P20" s="323"/>
      <c r="Q20" s="323"/>
      <c r="R20" s="323"/>
      <c r="S20" s="326"/>
      <c r="T20" s="345"/>
      <c r="U20" s="345"/>
      <c r="V20" s="327">
        <f t="shared" si="0"/>
        <v>0</v>
      </c>
    </row>
    <row r="21" spans="1:22" ht="14.4" thickBot="1">
      <c r="A21" s="105"/>
      <c r="B21" s="106" t="s">
        <v>70</v>
      </c>
      <c r="C21" s="328">
        <f>SUM(C7:C20)</f>
        <v>0</v>
      </c>
      <c r="D21" s="324">
        <f t="shared" ref="D21:V21" si="1">SUM(D7:D20)</f>
        <v>0</v>
      </c>
      <c r="E21" s="324">
        <f t="shared" si="1"/>
        <v>0</v>
      </c>
      <c r="F21" s="324">
        <f t="shared" si="1"/>
        <v>0</v>
      </c>
      <c r="G21" s="324">
        <f t="shared" si="1"/>
        <v>0</v>
      </c>
      <c r="H21" s="324">
        <f t="shared" si="1"/>
        <v>0</v>
      </c>
      <c r="I21" s="324">
        <f t="shared" si="1"/>
        <v>0</v>
      </c>
      <c r="J21" s="324">
        <f t="shared" si="1"/>
        <v>0</v>
      </c>
      <c r="K21" s="324">
        <f t="shared" si="1"/>
        <v>0</v>
      </c>
      <c r="L21" s="329">
        <f t="shared" si="1"/>
        <v>0</v>
      </c>
      <c r="M21" s="328">
        <f t="shared" si="1"/>
        <v>0</v>
      </c>
      <c r="N21" s="324">
        <f t="shared" si="1"/>
        <v>0</v>
      </c>
      <c r="O21" s="324">
        <f t="shared" si="1"/>
        <v>0</v>
      </c>
      <c r="P21" s="324">
        <f t="shared" si="1"/>
        <v>0</v>
      </c>
      <c r="Q21" s="324">
        <f t="shared" si="1"/>
        <v>0</v>
      </c>
      <c r="R21" s="324">
        <f t="shared" si="1"/>
        <v>0</v>
      </c>
      <c r="S21" s="329">
        <f t="shared" si="1"/>
        <v>0</v>
      </c>
      <c r="T21" s="329">
        <f>SUM(T7:T20)</f>
        <v>0</v>
      </c>
      <c r="U21" s="329">
        <f t="shared" si="1"/>
        <v>0</v>
      </c>
      <c r="V21" s="330">
        <f t="shared" si="1"/>
        <v>0</v>
      </c>
    </row>
    <row r="24" spans="1:22">
      <c r="A24" s="18"/>
      <c r="B24" s="18"/>
      <c r="C24" s="75"/>
      <c r="D24" s="75"/>
      <c r="E24" s="75"/>
    </row>
    <row r="25" spans="1:22">
      <c r="A25" s="98"/>
      <c r="B25" s="98"/>
      <c r="C25" s="18"/>
      <c r="D25" s="75"/>
      <c r="E25" s="75"/>
    </row>
    <row r="26" spans="1:22">
      <c r="A26" s="98"/>
      <c r="B26" s="99"/>
      <c r="C26" s="18"/>
      <c r="D26" s="75"/>
      <c r="E26" s="75"/>
    </row>
    <row r="27" spans="1:22">
      <c r="A27" s="98"/>
      <c r="B27" s="98"/>
      <c r="C27" s="18"/>
      <c r="D27" s="75"/>
      <c r="E27" s="75"/>
    </row>
    <row r="28" spans="1:22">
      <c r="A28" s="98"/>
      <c r="B28" s="99"/>
      <c r="C28" s="18"/>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C8" activePane="bottomRight" state="frozen"/>
      <selection activeCell="L18" sqref="L18"/>
      <selection pane="topRight" activeCell="L18" sqref="L18"/>
      <selection pane="bottomLeft" activeCell="L18" sqref="L18"/>
      <selection pane="bottomRight" activeCell="C8" sqref="C8:H22"/>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227</v>
      </c>
      <c r="B1" s="2" t="s">
        <v>846</v>
      </c>
    </row>
    <row r="2" spans="1:9">
      <c r="A2" s="2" t="s">
        <v>228</v>
      </c>
      <c r="B2" s="488">
        <f>'12. CRM'!B2</f>
        <v>43373</v>
      </c>
    </row>
    <row r="4" spans="1:9" ht="14.4" thickBot="1">
      <c r="A4" s="2" t="s">
        <v>661</v>
      </c>
      <c r="B4" s="348" t="s">
        <v>768</v>
      </c>
    </row>
    <row r="5" spans="1:9">
      <c r="A5" s="103"/>
      <c r="B5" s="159"/>
      <c r="C5" s="165" t="s">
        <v>0</v>
      </c>
      <c r="D5" s="165" t="s">
        <v>1</v>
      </c>
      <c r="E5" s="165" t="s">
        <v>2</v>
      </c>
      <c r="F5" s="165" t="s">
        <v>3</v>
      </c>
      <c r="G5" s="343" t="s">
        <v>4</v>
      </c>
      <c r="H5" s="166" t="s">
        <v>6</v>
      </c>
      <c r="I5" s="24"/>
    </row>
    <row r="6" spans="1:9" ht="15" customHeight="1">
      <c r="A6" s="158"/>
      <c r="B6" s="22"/>
      <c r="C6" s="526" t="s">
        <v>760</v>
      </c>
      <c r="D6" s="530" t="s">
        <v>781</v>
      </c>
      <c r="E6" s="531"/>
      <c r="F6" s="526" t="s">
        <v>787</v>
      </c>
      <c r="G6" s="526" t="s">
        <v>788</v>
      </c>
      <c r="H6" s="528" t="s">
        <v>762</v>
      </c>
      <c r="I6" s="24"/>
    </row>
    <row r="7" spans="1:9" ht="69">
      <c r="A7" s="158"/>
      <c r="B7" s="22"/>
      <c r="C7" s="527"/>
      <c r="D7" s="347" t="s">
        <v>763</v>
      </c>
      <c r="E7" s="347" t="s">
        <v>761</v>
      </c>
      <c r="F7" s="527"/>
      <c r="G7" s="527"/>
      <c r="H7" s="529"/>
      <c r="I7" s="24"/>
    </row>
    <row r="8" spans="1:9">
      <c r="A8" s="94">
        <v>1</v>
      </c>
      <c r="B8" s="77" t="s">
        <v>255</v>
      </c>
      <c r="C8" s="331">
        <v>18580635</v>
      </c>
      <c r="D8" s="332"/>
      <c r="E8" s="331"/>
      <c r="F8" s="331">
        <f>'11. CRWA'!S8</f>
        <v>4790072.8999999994</v>
      </c>
      <c r="G8" s="344">
        <f>F8</f>
        <v>4790072.8999999994</v>
      </c>
      <c r="H8" s="353">
        <f>G8/(C8+E8)</f>
        <v>0.25779920331032818</v>
      </c>
    </row>
    <row r="9" spans="1:9" ht="27.6">
      <c r="A9" s="94">
        <v>2</v>
      </c>
      <c r="B9" s="77" t="s">
        <v>256</v>
      </c>
      <c r="C9" s="331">
        <v>0</v>
      </c>
      <c r="D9" s="332"/>
      <c r="E9" s="331"/>
      <c r="F9" s="331">
        <f>'11. CRWA'!S9</f>
        <v>0</v>
      </c>
      <c r="G9" s="344">
        <f t="shared" ref="G9:G21" si="0">F9</f>
        <v>0</v>
      </c>
      <c r="H9" s="353" t="e">
        <f t="shared" ref="H9:H21" si="1">G9/(C9+E9)</f>
        <v>#DIV/0!</v>
      </c>
    </row>
    <row r="10" spans="1:9">
      <c r="A10" s="94">
        <v>3</v>
      </c>
      <c r="B10" s="77" t="s">
        <v>257</v>
      </c>
      <c r="C10" s="331">
        <v>0</v>
      </c>
      <c r="D10" s="332"/>
      <c r="E10" s="331"/>
      <c r="F10" s="331">
        <f>'11. CRWA'!S10</f>
        <v>0</v>
      </c>
      <c r="G10" s="344">
        <f t="shared" si="0"/>
        <v>0</v>
      </c>
      <c r="H10" s="353" t="e">
        <f t="shared" si="1"/>
        <v>#DIV/0!</v>
      </c>
    </row>
    <row r="11" spans="1:9">
      <c r="A11" s="94">
        <v>4</v>
      </c>
      <c r="B11" s="77" t="s">
        <v>258</v>
      </c>
      <c r="C11" s="331">
        <v>0</v>
      </c>
      <c r="D11" s="332"/>
      <c r="E11" s="331"/>
      <c r="F11" s="331">
        <f>'11. CRWA'!S11</f>
        <v>0</v>
      </c>
      <c r="G11" s="344">
        <f t="shared" si="0"/>
        <v>0</v>
      </c>
      <c r="H11" s="353" t="e">
        <f t="shared" si="1"/>
        <v>#DIV/0!</v>
      </c>
    </row>
    <row r="12" spans="1:9">
      <c r="A12" s="94">
        <v>5</v>
      </c>
      <c r="B12" s="77" t="s">
        <v>259</v>
      </c>
      <c r="C12" s="331">
        <v>0</v>
      </c>
      <c r="D12" s="332"/>
      <c r="E12" s="331"/>
      <c r="F12" s="331">
        <f>'11. CRWA'!S12</f>
        <v>0</v>
      </c>
      <c r="G12" s="344">
        <f t="shared" si="0"/>
        <v>0</v>
      </c>
      <c r="H12" s="353" t="e">
        <f t="shared" si="1"/>
        <v>#DIV/0!</v>
      </c>
    </row>
    <row r="13" spans="1:9">
      <c r="A13" s="94">
        <v>6</v>
      </c>
      <c r="B13" s="77" t="s">
        <v>260</v>
      </c>
      <c r="C13" s="331">
        <v>10294999.379999999</v>
      </c>
      <c r="D13" s="332"/>
      <c r="E13" s="331"/>
      <c r="F13" s="331">
        <f>'11. CRWA'!S13</f>
        <v>10184191.251999998</v>
      </c>
      <c r="G13" s="344">
        <f t="shared" si="0"/>
        <v>10184191.251999998</v>
      </c>
      <c r="H13" s="353">
        <f t="shared" si="1"/>
        <v>0.9892367037714187</v>
      </c>
    </row>
    <row r="14" spans="1:9">
      <c r="A14" s="94">
        <v>7</v>
      </c>
      <c r="B14" s="77" t="s">
        <v>75</v>
      </c>
      <c r="C14" s="331">
        <v>8379219.3300000001</v>
      </c>
      <c r="D14" s="332">
        <v>232441.27</v>
      </c>
      <c r="E14" s="331">
        <f>'5. RWA'!C9</f>
        <v>78887.179999999993</v>
      </c>
      <c r="F14" s="331">
        <f>'11. CRWA'!S14</f>
        <v>8458106.5099999998</v>
      </c>
      <c r="G14" s="344">
        <f t="shared" si="0"/>
        <v>8458106.5099999998</v>
      </c>
      <c r="H14" s="353">
        <f>G14/(C14+E14)</f>
        <v>1</v>
      </c>
    </row>
    <row r="15" spans="1:9">
      <c r="A15" s="94">
        <v>8</v>
      </c>
      <c r="B15" s="77" t="s">
        <v>76</v>
      </c>
      <c r="C15" s="331">
        <v>1572324.43</v>
      </c>
      <c r="D15" s="332"/>
      <c r="E15" s="331"/>
      <c r="F15" s="331">
        <f>'11. CRWA'!S15</f>
        <v>1572324.43</v>
      </c>
      <c r="G15" s="344">
        <f t="shared" si="0"/>
        <v>1572324.43</v>
      </c>
      <c r="H15" s="353">
        <f t="shared" si="1"/>
        <v>1</v>
      </c>
    </row>
    <row r="16" spans="1:9">
      <c r="A16" s="94">
        <v>9</v>
      </c>
      <c r="B16" s="77" t="s">
        <v>77</v>
      </c>
      <c r="C16" s="331">
        <v>0</v>
      </c>
      <c r="D16" s="332"/>
      <c r="E16" s="331"/>
      <c r="F16" s="331">
        <f>'11. CRWA'!S16</f>
        <v>0</v>
      </c>
      <c r="G16" s="344">
        <f t="shared" si="0"/>
        <v>0</v>
      </c>
      <c r="H16" s="353" t="e">
        <f t="shared" si="1"/>
        <v>#DIV/0!</v>
      </c>
    </row>
    <row r="17" spans="1:8">
      <c r="A17" s="94">
        <v>10</v>
      </c>
      <c r="B17" s="77" t="s">
        <v>71</v>
      </c>
      <c r="C17" s="331">
        <v>1204912.0900000015</v>
      </c>
      <c r="D17" s="332"/>
      <c r="E17" s="331"/>
      <c r="F17" s="331">
        <f>'11. CRWA'!S17</f>
        <v>1204912.0900000015</v>
      </c>
      <c r="G17" s="344">
        <f t="shared" si="0"/>
        <v>1204912.0900000015</v>
      </c>
      <c r="H17" s="353">
        <f t="shared" si="1"/>
        <v>1</v>
      </c>
    </row>
    <row r="18" spans="1:8">
      <c r="A18" s="94">
        <v>11</v>
      </c>
      <c r="B18" s="77" t="s">
        <v>72</v>
      </c>
      <c r="C18" s="331">
        <v>5195772.1300000045</v>
      </c>
      <c r="D18" s="332"/>
      <c r="E18" s="331"/>
      <c r="F18" s="331">
        <f>'11. CRWA'!S18</f>
        <v>7793658.1950000068</v>
      </c>
      <c r="G18" s="344">
        <f t="shared" si="0"/>
        <v>7793658.1950000068</v>
      </c>
      <c r="H18" s="353">
        <f t="shared" si="1"/>
        <v>1.5</v>
      </c>
    </row>
    <row r="19" spans="1:8">
      <c r="A19" s="94">
        <v>12</v>
      </c>
      <c r="B19" s="77" t="s">
        <v>73</v>
      </c>
      <c r="C19" s="331">
        <v>0</v>
      </c>
      <c r="D19" s="332"/>
      <c r="E19" s="331"/>
      <c r="F19" s="331">
        <f>'11. CRWA'!S19</f>
        <v>0</v>
      </c>
      <c r="G19" s="344">
        <f t="shared" si="0"/>
        <v>0</v>
      </c>
      <c r="H19" s="353" t="e">
        <f t="shared" si="1"/>
        <v>#DIV/0!</v>
      </c>
    </row>
    <row r="20" spans="1:8">
      <c r="A20" s="94">
        <v>13</v>
      </c>
      <c r="B20" s="77" t="s">
        <v>74</v>
      </c>
      <c r="C20" s="331">
        <v>0</v>
      </c>
      <c r="D20" s="332"/>
      <c r="E20" s="331"/>
      <c r="F20" s="331">
        <f>'11. CRWA'!S20</f>
        <v>0</v>
      </c>
      <c r="G20" s="344">
        <f t="shared" si="0"/>
        <v>0</v>
      </c>
      <c r="H20" s="353" t="e">
        <f t="shared" si="1"/>
        <v>#DIV/0!</v>
      </c>
    </row>
    <row r="21" spans="1:8">
      <c r="A21" s="94">
        <v>14</v>
      </c>
      <c r="B21" s="77" t="s">
        <v>288</v>
      </c>
      <c r="C21" s="331">
        <v>26076928.059999999</v>
      </c>
      <c r="D21" s="332"/>
      <c r="E21" s="331"/>
      <c r="F21" s="331">
        <f>'11. CRWA'!S21</f>
        <v>18221647.213999998</v>
      </c>
      <c r="G21" s="344">
        <f t="shared" si="0"/>
        <v>18221647.213999998</v>
      </c>
      <c r="H21" s="353">
        <f t="shared" si="1"/>
        <v>0.69876509886724747</v>
      </c>
    </row>
    <row r="22" spans="1:8" ht="14.4" thickBot="1">
      <c r="A22" s="160"/>
      <c r="B22" s="167" t="s">
        <v>70</v>
      </c>
      <c r="C22" s="324">
        <f>SUM(C8:C21)</f>
        <v>71304790.420000002</v>
      </c>
      <c r="D22" s="324">
        <f>SUM(D8:D21)</f>
        <v>232441.27</v>
      </c>
      <c r="E22" s="324">
        <f>SUM(E8:E21)</f>
        <v>78887.179999999993</v>
      </c>
      <c r="F22" s="324">
        <f>SUM(F8:F21)</f>
        <v>52224912.591000006</v>
      </c>
      <c r="G22" s="324">
        <f>SUM(G8:G21)</f>
        <v>52224912.591000006</v>
      </c>
      <c r="H22" s="354">
        <f>G22/(C22+E22)</f>
        <v>0.73160860223037882</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F8" activePane="bottomRight" state="frozen"/>
      <selection pane="topRight" activeCell="C1" sqref="C1"/>
      <selection pane="bottomLeft" activeCell="A6" sqref="A6"/>
      <selection pane="bottomRight" activeCell="F28" sqref="F28"/>
    </sheetView>
  </sheetViews>
  <sheetFormatPr defaultColWidth="9.109375" defaultRowHeight="13.8"/>
  <cols>
    <col min="1" max="1" width="10.5546875" style="392" bestFit="1" customWidth="1"/>
    <col min="2" max="2" width="71.77734375" style="392" customWidth="1"/>
    <col min="3" max="11" width="12.6640625" style="392" customWidth="1"/>
    <col min="12" max="16384" width="9.109375" style="392"/>
  </cols>
  <sheetData>
    <row r="1" spans="1:11">
      <c r="A1" s="392" t="s">
        <v>227</v>
      </c>
      <c r="B1" s="16" t="s">
        <v>846</v>
      </c>
    </row>
    <row r="2" spans="1:11">
      <c r="A2" s="392" t="s">
        <v>228</v>
      </c>
      <c r="B2" s="457">
        <f>'13. CRME'!B2</f>
        <v>43373</v>
      </c>
      <c r="C2" s="393"/>
      <c r="D2" s="393"/>
    </row>
    <row r="3" spans="1:11">
      <c r="B3" s="393"/>
      <c r="C3" s="393"/>
      <c r="D3" s="393"/>
    </row>
    <row r="4" spans="1:11" ht="14.4" thickBot="1">
      <c r="A4" s="392" t="s">
        <v>830</v>
      </c>
      <c r="B4" s="348" t="s">
        <v>829</v>
      </c>
      <c r="C4" s="393"/>
      <c r="D4" s="393"/>
    </row>
    <row r="5" spans="1:11" ht="30" customHeight="1">
      <c r="A5" s="535"/>
      <c r="B5" s="536"/>
      <c r="C5" s="533" t="s">
        <v>843</v>
      </c>
      <c r="D5" s="533"/>
      <c r="E5" s="533"/>
      <c r="F5" s="533" t="s">
        <v>844</v>
      </c>
      <c r="G5" s="533"/>
      <c r="H5" s="533"/>
      <c r="I5" s="533" t="s">
        <v>845</v>
      </c>
      <c r="J5" s="533"/>
      <c r="K5" s="534"/>
    </row>
    <row r="6" spans="1:11">
      <c r="A6" s="390"/>
      <c r="B6" s="391"/>
      <c r="C6" s="394" t="s">
        <v>29</v>
      </c>
      <c r="D6" s="394" t="s">
        <v>134</v>
      </c>
      <c r="E6" s="394" t="s">
        <v>70</v>
      </c>
      <c r="F6" s="394" t="s">
        <v>29</v>
      </c>
      <c r="G6" s="394" t="s">
        <v>134</v>
      </c>
      <c r="H6" s="394" t="s">
        <v>70</v>
      </c>
      <c r="I6" s="394" t="s">
        <v>29</v>
      </c>
      <c r="J6" s="394" t="s">
        <v>134</v>
      </c>
      <c r="K6" s="396" t="s">
        <v>70</v>
      </c>
    </row>
    <row r="7" spans="1:11">
      <c r="A7" s="397" t="s">
        <v>800</v>
      </c>
      <c r="B7" s="389"/>
      <c r="C7" s="389"/>
      <c r="D7" s="389"/>
      <c r="E7" s="389"/>
      <c r="F7" s="389"/>
      <c r="G7" s="389"/>
      <c r="H7" s="389"/>
      <c r="I7" s="389"/>
      <c r="J7" s="389"/>
      <c r="K7" s="398"/>
    </row>
    <row r="8" spans="1:11">
      <c r="A8" s="388">
        <v>1</v>
      </c>
      <c r="B8" s="368" t="s">
        <v>800</v>
      </c>
      <c r="C8" s="364"/>
      <c r="D8" s="364"/>
      <c r="E8" s="364"/>
      <c r="F8" s="369">
        <v>17054041.490000002</v>
      </c>
      <c r="G8" s="369">
        <v>24028228.332500003</v>
      </c>
      <c r="H8" s="369">
        <f>F8+G8</f>
        <v>41082269.822500005</v>
      </c>
      <c r="I8" s="475">
        <v>12398041.49</v>
      </c>
      <c r="J8" s="475">
        <v>10863453.350000001</v>
      </c>
      <c r="K8" s="378">
        <f>I8+J8</f>
        <v>23261494.840000004</v>
      </c>
    </row>
    <row r="9" spans="1:11">
      <c r="A9" s="397" t="s">
        <v>801</v>
      </c>
      <c r="B9" s="389"/>
      <c r="C9" s="389"/>
      <c r="D9" s="389"/>
      <c r="E9" s="389"/>
      <c r="F9" s="389"/>
      <c r="G9" s="389"/>
      <c r="H9" s="389"/>
      <c r="I9" s="389"/>
      <c r="J9" s="389"/>
      <c r="K9" s="398"/>
    </row>
    <row r="10" spans="1:11">
      <c r="A10" s="399">
        <v>2</v>
      </c>
      <c r="B10" s="370" t="s">
        <v>802</v>
      </c>
      <c r="C10" s="473">
        <v>2429564.09</v>
      </c>
      <c r="D10" s="474">
        <v>6713947.0899999999</v>
      </c>
      <c r="E10" s="474">
        <f>C10+D10</f>
        <v>9143511.1799999997</v>
      </c>
      <c r="F10" s="474">
        <v>882444</v>
      </c>
      <c r="G10" s="474">
        <v>2894734</v>
      </c>
      <c r="H10" s="371">
        <f>F10+G10</f>
        <v>3777178</v>
      </c>
      <c r="I10" s="474">
        <v>195167</v>
      </c>
      <c r="J10" s="474">
        <v>489550</v>
      </c>
      <c r="K10" s="476">
        <f>I10+J10</f>
        <v>684717</v>
      </c>
    </row>
    <row r="11" spans="1:11">
      <c r="A11" s="399">
        <v>3</v>
      </c>
      <c r="B11" s="370" t="s">
        <v>803</v>
      </c>
      <c r="C11" s="473">
        <v>4211383.74</v>
      </c>
      <c r="D11" s="474">
        <v>15712882.850000001</v>
      </c>
      <c r="E11" s="474">
        <f t="shared" ref="E11:E15" si="0">C11+D11</f>
        <v>19924266.590000004</v>
      </c>
      <c r="F11" s="474">
        <v>3198052.26865</v>
      </c>
      <c r="G11" s="474">
        <v>9716265.1131500006</v>
      </c>
      <c r="H11" s="474">
        <f t="shared" ref="H11:H15" si="1">F11+G11</f>
        <v>12914317.3818</v>
      </c>
      <c r="I11" s="474">
        <v>2669481.0024999999</v>
      </c>
      <c r="J11" s="474">
        <v>4683913.4005000005</v>
      </c>
      <c r="K11" s="476">
        <f t="shared" ref="K11:K15" si="2">I11+J11</f>
        <v>7353394.4030000009</v>
      </c>
    </row>
    <row r="12" spans="1:11">
      <c r="A12" s="399">
        <v>4</v>
      </c>
      <c r="B12" s="370" t="s">
        <v>804</v>
      </c>
      <c r="C12" s="473">
        <v>3768000</v>
      </c>
      <c r="D12" s="474">
        <v>0</v>
      </c>
      <c r="E12" s="474">
        <f t="shared" si="0"/>
        <v>3768000</v>
      </c>
      <c r="F12" s="474">
        <v>565200</v>
      </c>
      <c r="G12" s="474">
        <v>0</v>
      </c>
      <c r="H12" s="474">
        <f t="shared" si="1"/>
        <v>565200</v>
      </c>
      <c r="I12" s="474">
        <v>565200</v>
      </c>
      <c r="J12" s="474">
        <v>0</v>
      </c>
      <c r="K12" s="476">
        <f t="shared" si="2"/>
        <v>565200</v>
      </c>
    </row>
    <row r="13" spans="1:11">
      <c r="A13" s="399">
        <v>5</v>
      </c>
      <c r="B13" s="370" t="s">
        <v>805</v>
      </c>
      <c r="C13" s="473">
        <v>214603.22000000003</v>
      </c>
      <c r="D13" s="474">
        <v>101180.61000000002</v>
      </c>
      <c r="E13" s="474">
        <f t="shared" si="0"/>
        <v>315783.83000000007</v>
      </c>
      <c r="F13" s="474">
        <v>40505.251200000006</v>
      </c>
      <c r="G13" s="474">
        <v>15177.092000000002</v>
      </c>
      <c r="H13" s="474">
        <f t="shared" si="1"/>
        <v>55682.34320000001</v>
      </c>
      <c r="I13" s="474">
        <v>11549.761000000002</v>
      </c>
      <c r="J13" s="474">
        <v>6323.7880000000005</v>
      </c>
      <c r="K13" s="476">
        <f t="shared" si="2"/>
        <v>17873.549000000003</v>
      </c>
    </row>
    <row r="14" spans="1:11">
      <c r="A14" s="399">
        <v>6</v>
      </c>
      <c r="B14" s="370" t="s">
        <v>820</v>
      </c>
      <c r="C14" s="473"/>
      <c r="D14" s="474"/>
      <c r="E14" s="474">
        <f t="shared" si="0"/>
        <v>0</v>
      </c>
      <c r="F14" s="474"/>
      <c r="G14" s="474"/>
      <c r="H14" s="474">
        <f t="shared" si="1"/>
        <v>0</v>
      </c>
      <c r="I14" s="474"/>
      <c r="J14" s="474"/>
      <c r="K14" s="476">
        <f t="shared" si="2"/>
        <v>0</v>
      </c>
    </row>
    <row r="15" spans="1:11">
      <c r="A15" s="399">
        <v>7</v>
      </c>
      <c r="B15" s="370" t="s">
        <v>807</v>
      </c>
      <c r="C15" s="473">
        <v>520255.40999999992</v>
      </c>
      <c r="D15" s="474">
        <v>851496.11</v>
      </c>
      <c r="E15" s="474">
        <f t="shared" si="0"/>
        <v>1371751.52</v>
      </c>
      <c r="F15" s="474">
        <v>314329.34999999998</v>
      </c>
      <c r="G15" s="474">
        <v>556917.75</v>
      </c>
      <c r="H15" s="474">
        <f t="shared" si="1"/>
        <v>871247.1</v>
      </c>
      <c r="I15" s="474">
        <v>314329.34999999998</v>
      </c>
      <c r="J15" s="474">
        <v>556917.75</v>
      </c>
      <c r="K15" s="476">
        <f t="shared" si="2"/>
        <v>871247.1</v>
      </c>
    </row>
    <row r="16" spans="1:11">
      <c r="A16" s="399">
        <v>8</v>
      </c>
      <c r="B16" s="372" t="s">
        <v>808</v>
      </c>
      <c r="C16" s="370">
        <f t="shared" ref="C16:E16" si="3">SUM(C10:C15)</f>
        <v>11143806.460000001</v>
      </c>
      <c r="D16" s="370">
        <f t="shared" si="3"/>
        <v>23379506.66</v>
      </c>
      <c r="E16" s="370">
        <f t="shared" si="3"/>
        <v>34523313.120000005</v>
      </c>
      <c r="F16" s="474">
        <f t="shared" ref="F16:H16" si="4">SUM(F10:F15)</f>
        <v>5000530.8698499994</v>
      </c>
      <c r="G16" s="474">
        <f t="shared" si="4"/>
        <v>13183093.955150001</v>
      </c>
      <c r="H16" s="474">
        <f t="shared" si="4"/>
        <v>18183624.825000003</v>
      </c>
      <c r="I16" s="476">
        <f t="shared" ref="I16:K16" si="5">SUM(I10:I15)</f>
        <v>3755727.1135</v>
      </c>
      <c r="J16" s="476">
        <f t="shared" si="5"/>
        <v>5736704.9385000002</v>
      </c>
      <c r="K16" s="476">
        <f t="shared" si="5"/>
        <v>9492432.0520000011</v>
      </c>
    </row>
    <row r="17" spans="1:11">
      <c r="A17" s="397" t="s">
        <v>809</v>
      </c>
      <c r="B17" s="389"/>
      <c r="C17" s="389"/>
      <c r="D17" s="389"/>
      <c r="E17" s="389"/>
      <c r="F17" s="389"/>
      <c r="G17" s="389"/>
      <c r="H17" s="389"/>
      <c r="I17" s="389"/>
      <c r="J17" s="389"/>
      <c r="K17" s="398"/>
    </row>
    <row r="18" spans="1:11">
      <c r="A18" s="399">
        <v>9</v>
      </c>
      <c r="B18" s="370" t="s">
        <v>810</v>
      </c>
      <c r="C18" s="370"/>
      <c r="D18" s="371"/>
      <c r="E18" s="371">
        <f>C18+D18</f>
        <v>0</v>
      </c>
      <c r="F18" s="371"/>
      <c r="G18" s="371"/>
      <c r="H18" s="371">
        <f>F18+G18</f>
        <v>0</v>
      </c>
      <c r="I18" s="371"/>
      <c r="J18" s="371"/>
      <c r="K18" s="400">
        <f>I18+J18</f>
        <v>0</v>
      </c>
    </row>
    <row r="19" spans="1:11">
      <c r="A19" s="399">
        <v>10</v>
      </c>
      <c r="B19" s="370" t="s">
        <v>811</v>
      </c>
      <c r="C19" s="370">
        <v>18188192.480000004</v>
      </c>
      <c r="D19" s="371">
        <v>17222250.740000002</v>
      </c>
      <c r="E19" s="371">
        <f t="shared" ref="E19:E20" si="6">C19+D19</f>
        <v>35410443.220000006</v>
      </c>
      <c r="F19" s="474">
        <v>4889902.7450000001</v>
      </c>
      <c r="G19" s="474">
        <v>32284.660000000003</v>
      </c>
      <c r="H19" s="474">
        <f t="shared" ref="H19:H20" si="7">F19+G19</f>
        <v>4922187.4050000003</v>
      </c>
      <c r="I19" s="474">
        <v>9545902.745000001</v>
      </c>
      <c r="J19" s="371">
        <v>14253703.25</v>
      </c>
      <c r="K19" s="400">
        <f t="shared" ref="K19:K20" si="8">I19+J19</f>
        <v>23799605.995000001</v>
      </c>
    </row>
    <row r="20" spans="1:11">
      <c r="A20" s="399">
        <v>11</v>
      </c>
      <c r="B20" s="370" t="s">
        <v>812</v>
      </c>
      <c r="C20" s="370"/>
      <c r="D20" s="371"/>
      <c r="E20" s="371">
        <f t="shared" si="6"/>
        <v>0</v>
      </c>
      <c r="F20" s="474"/>
      <c r="G20" s="371"/>
      <c r="H20" s="371">
        <f t="shared" si="7"/>
        <v>0</v>
      </c>
      <c r="I20" s="474">
        <v>0</v>
      </c>
      <c r="J20" s="371">
        <v>0</v>
      </c>
      <c r="K20" s="400">
        <f t="shared" si="8"/>
        <v>0</v>
      </c>
    </row>
    <row r="21" spans="1:11" ht="14.4" thickBot="1">
      <c r="A21" s="227">
        <v>12</v>
      </c>
      <c r="B21" s="401" t="s">
        <v>813</v>
      </c>
      <c r="C21" s="402">
        <f>SUM(C18:C20)</f>
        <v>18188192.480000004</v>
      </c>
      <c r="D21" s="402">
        <f t="shared" ref="D21:E21" si="9">SUM(D18:D20)</f>
        <v>17222250.740000002</v>
      </c>
      <c r="E21" s="402">
        <f t="shared" si="9"/>
        <v>35410443.220000006</v>
      </c>
      <c r="F21" s="477">
        <f>SUM(F18:F20)</f>
        <v>4889902.7450000001</v>
      </c>
      <c r="G21" s="477">
        <f t="shared" ref="G21:H21" si="10">SUM(G18:G20)</f>
        <v>32284.660000000003</v>
      </c>
      <c r="H21" s="477">
        <f t="shared" si="10"/>
        <v>4922187.4050000003</v>
      </c>
      <c r="I21" s="477">
        <f>SUM(I18:I20)</f>
        <v>9545902.745000001</v>
      </c>
      <c r="J21" s="403">
        <f t="shared" ref="J21:K21" si="11">SUM(J18:J20)</f>
        <v>14253703.25</v>
      </c>
      <c r="K21" s="403">
        <f t="shared" si="11"/>
        <v>23799605.995000001</v>
      </c>
    </row>
    <row r="22" spans="1:11" ht="38.25" customHeight="1" thickBot="1">
      <c r="A22" s="386"/>
      <c r="B22" s="387"/>
      <c r="C22" s="387"/>
      <c r="D22" s="387"/>
      <c r="E22" s="387"/>
      <c r="F22" s="532" t="s">
        <v>814</v>
      </c>
      <c r="G22" s="533"/>
      <c r="H22" s="533"/>
      <c r="I22" s="532" t="s">
        <v>815</v>
      </c>
      <c r="J22" s="533"/>
      <c r="K22" s="534"/>
    </row>
    <row r="23" spans="1:11">
      <c r="A23" s="379">
        <v>13</v>
      </c>
      <c r="B23" s="373" t="s">
        <v>800</v>
      </c>
      <c r="C23" s="385"/>
      <c r="D23" s="385"/>
      <c r="E23" s="385"/>
      <c r="F23" s="374">
        <f>F8</f>
        <v>17054041.490000002</v>
      </c>
      <c r="G23" s="374">
        <f>G8</f>
        <v>24028228.332500003</v>
      </c>
      <c r="H23" s="374">
        <f>F23+G23</f>
        <v>41082269.822500005</v>
      </c>
      <c r="I23" s="479">
        <f>I8</f>
        <v>12398041.49</v>
      </c>
      <c r="J23" s="479">
        <f>J8</f>
        <v>10863453.350000001</v>
      </c>
      <c r="K23" s="480">
        <f>I23+J23</f>
        <v>23261494.840000004</v>
      </c>
    </row>
    <row r="24" spans="1:11" ht="14.4" thickBot="1">
      <c r="A24" s="380">
        <v>14</v>
      </c>
      <c r="B24" s="375" t="s">
        <v>816</v>
      </c>
      <c r="C24" s="404"/>
      <c r="D24" s="383"/>
      <c r="E24" s="384"/>
      <c r="F24" s="478">
        <v>1250132.7174625001</v>
      </c>
      <c r="G24" s="376">
        <v>13150809.295150001</v>
      </c>
      <c r="H24" s="478">
        <f>F24+G24</f>
        <v>14400942.012612501</v>
      </c>
      <c r="I24" s="478">
        <v>938931.77837499999</v>
      </c>
      <c r="J24" s="478">
        <v>1434176.234625</v>
      </c>
      <c r="K24" s="481">
        <f>I24+J24</f>
        <v>2373108.0130000003</v>
      </c>
    </row>
    <row r="25" spans="1:11" ht="14.4" thickBot="1">
      <c r="A25" s="381">
        <v>15</v>
      </c>
      <c r="B25" s="377" t="s">
        <v>817</v>
      </c>
      <c r="C25" s="382"/>
      <c r="D25" s="382"/>
      <c r="E25" s="382"/>
      <c r="F25" s="482">
        <f t="shared" ref="F25:K25" si="12">F23/F24</f>
        <v>13.641784789551009</v>
      </c>
      <c r="G25" s="482">
        <f t="shared" si="12"/>
        <v>1.8271292506204602</v>
      </c>
      <c r="H25" s="482">
        <f t="shared" si="12"/>
        <v>2.8527487845253252</v>
      </c>
      <c r="I25" s="482">
        <f t="shared" si="12"/>
        <v>13.204411412570536</v>
      </c>
      <c r="J25" s="482">
        <f t="shared" si="12"/>
        <v>7.5746990416700868</v>
      </c>
      <c r="K25" s="483">
        <f t="shared" si="12"/>
        <v>9.802122243308105</v>
      </c>
    </row>
    <row r="27" spans="1:11">
      <c r="F27" s="484"/>
      <c r="G27" s="484"/>
      <c r="H27" s="484"/>
      <c r="I27" s="484"/>
      <c r="J27" s="484"/>
      <c r="K27" s="484"/>
    </row>
    <row r="28" spans="1:11" ht="55.2">
      <c r="B28" s="23" t="s">
        <v>842</v>
      </c>
      <c r="F28" s="484"/>
      <c r="G28" s="484"/>
      <c r="H28" s="484"/>
      <c r="I28" s="484"/>
      <c r="J28" s="484"/>
      <c r="K28" s="484"/>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zoomScale="70" zoomScaleNormal="70" workbookViewId="0">
      <pane xSplit="1" ySplit="5" topLeftCell="C6" activePane="bottomRight" state="frozen"/>
      <selection pane="topRight" activeCell="B1" sqref="B1"/>
      <selection pane="bottomLeft" activeCell="A5" sqref="A5"/>
      <selection pane="bottomRight" activeCell="M35" sqref="M34:M35"/>
    </sheetView>
  </sheetViews>
  <sheetFormatPr defaultColWidth="9.109375" defaultRowHeight="13.8"/>
  <cols>
    <col min="1" max="1" width="10.5546875" style="72" bestFit="1" customWidth="1"/>
    <col min="2" max="2" width="95" style="72" customWidth="1"/>
    <col min="3" max="3" width="12.5546875" style="72" bestFit="1" customWidth="1"/>
    <col min="4" max="4" width="10" style="72" bestFit="1" customWidth="1"/>
    <col min="5" max="5" width="18.33203125" style="72" bestFit="1" customWidth="1"/>
    <col min="6" max="13" width="10.6640625" style="72" customWidth="1"/>
    <col min="14" max="14" width="31" style="72" bestFit="1" customWidth="1"/>
    <col min="15" max="16384" width="9.109375" style="13"/>
  </cols>
  <sheetData>
    <row r="1" spans="1:14">
      <c r="A1" s="5" t="s">
        <v>227</v>
      </c>
      <c r="B1" s="16" t="s">
        <v>846</v>
      </c>
    </row>
    <row r="2" spans="1:14" ht="14.25" customHeight="1">
      <c r="A2" s="72" t="s">
        <v>228</v>
      </c>
      <c r="B2" s="457">
        <f>'14. LCR'!B2</f>
        <v>43373</v>
      </c>
    </row>
    <row r="3" spans="1:14" ht="14.25" customHeight="1"/>
    <row r="4" spans="1:14" ht="14.4" thickBot="1">
      <c r="A4" s="2" t="s">
        <v>662</v>
      </c>
      <c r="B4" s="96" t="s">
        <v>79</v>
      </c>
    </row>
    <row r="5" spans="1:14" s="25" customFormat="1">
      <c r="A5" s="176"/>
      <c r="B5" s="177"/>
      <c r="C5" s="178" t="s">
        <v>0</v>
      </c>
      <c r="D5" s="178" t="s">
        <v>1</v>
      </c>
      <c r="E5" s="178" t="s">
        <v>2</v>
      </c>
      <c r="F5" s="178" t="s">
        <v>3</v>
      </c>
      <c r="G5" s="178" t="s">
        <v>4</v>
      </c>
      <c r="H5" s="178" t="s">
        <v>6</v>
      </c>
      <c r="I5" s="178" t="s">
        <v>277</v>
      </c>
      <c r="J5" s="178" t="s">
        <v>278</v>
      </c>
      <c r="K5" s="178" t="s">
        <v>279</v>
      </c>
      <c r="L5" s="178" t="s">
        <v>280</v>
      </c>
      <c r="M5" s="178" t="s">
        <v>281</v>
      </c>
      <c r="N5" s="179" t="s">
        <v>282</v>
      </c>
    </row>
    <row r="6" spans="1:14" ht="41.4">
      <c r="A6" s="168"/>
      <c r="B6" s="108"/>
      <c r="C6" s="109" t="s">
        <v>89</v>
      </c>
      <c r="D6" s="110" t="s">
        <v>78</v>
      </c>
      <c r="E6" s="111" t="s">
        <v>88</v>
      </c>
      <c r="F6" s="112">
        <v>0</v>
      </c>
      <c r="G6" s="112">
        <v>0.2</v>
      </c>
      <c r="H6" s="112">
        <v>0.35</v>
      </c>
      <c r="I6" s="112">
        <v>0.5</v>
      </c>
      <c r="J6" s="112">
        <v>0.75</v>
      </c>
      <c r="K6" s="112">
        <v>1</v>
      </c>
      <c r="L6" s="112">
        <v>1.5</v>
      </c>
      <c r="M6" s="112">
        <v>2.5</v>
      </c>
      <c r="N6" s="169" t="s">
        <v>79</v>
      </c>
    </row>
    <row r="7" spans="1:14">
      <c r="A7" s="170">
        <v>1</v>
      </c>
      <c r="B7" s="113" t="s">
        <v>80</v>
      </c>
      <c r="C7" s="333">
        <f>SUM(C8:C13)</f>
        <v>1569060</v>
      </c>
      <c r="D7" s="108"/>
      <c r="E7" s="336">
        <f t="shared" ref="E7:M7" si="0">SUM(E8:E13)</f>
        <v>31381.200000000001</v>
      </c>
      <c r="F7" s="333">
        <f>SUM(F8:F13)</f>
        <v>0</v>
      </c>
      <c r="G7" s="333">
        <f t="shared" si="0"/>
        <v>0</v>
      </c>
      <c r="H7" s="333">
        <f t="shared" si="0"/>
        <v>0</v>
      </c>
      <c r="I7" s="333">
        <f t="shared" si="0"/>
        <v>0</v>
      </c>
      <c r="J7" s="333">
        <f t="shared" si="0"/>
        <v>0</v>
      </c>
      <c r="K7" s="333">
        <f t="shared" si="0"/>
        <v>31381.200000000001</v>
      </c>
      <c r="L7" s="333">
        <f t="shared" si="0"/>
        <v>0</v>
      </c>
      <c r="M7" s="333">
        <f t="shared" si="0"/>
        <v>0</v>
      </c>
      <c r="N7" s="171">
        <f>SUM(N8:N13)</f>
        <v>31381.200000000001</v>
      </c>
    </row>
    <row r="8" spans="1:14">
      <c r="A8" s="170">
        <v>1.1000000000000001</v>
      </c>
      <c r="B8" s="114" t="s">
        <v>81</v>
      </c>
      <c r="C8" s="334">
        <v>1569060</v>
      </c>
      <c r="D8" s="115">
        <v>0.02</v>
      </c>
      <c r="E8" s="336">
        <f>C8*D8</f>
        <v>31381.200000000001</v>
      </c>
      <c r="F8" s="334"/>
      <c r="G8" s="334"/>
      <c r="H8" s="334"/>
      <c r="I8" s="334"/>
      <c r="J8" s="334"/>
      <c r="K8" s="334">
        <f>E8</f>
        <v>31381.200000000001</v>
      </c>
      <c r="L8" s="334"/>
      <c r="M8" s="334"/>
      <c r="N8" s="171">
        <f>SUMPRODUCT($F$6:$M$6,F8:M8)</f>
        <v>31381.200000000001</v>
      </c>
    </row>
    <row r="9" spans="1:14">
      <c r="A9" s="170">
        <v>1.2</v>
      </c>
      <c r="B9" s="114" t="s">
        <v>82</v>
      </c>
      <c r="C9" s="334">
        <v>0</v>
      </c>
      <c r="D9" s="115">
        <v>0.05</v>
      </c>
      <c r="E9" s="336">
        <f>C9*D9</f>
        <v>0</v>
      </c>
      <c r="F9" s="334"/>
      <c r="G9" s="334"/>
      <c r="H9" s="334"/>
      <c r="I9" s="334"/>
      <c r="J9" s="334"/>
      <c r="K9" s="334"/>
      <c r="L9" s="334"/>
      <c r="M9" s="334"/>
      <c r="N9" s="171">
        <f t="shared" ref="N9:N12" si="1">SUMPRODUCT($F$6:$M$6,F9:M9)</f>
        <v>0</v>
      </c>
    </row>
    <row r="10" spans="1:14">
      <c r="A10" s="170">
        <v>1.3</v>
      </c>
      <c r="B10" s="114" t="s">
        <v>83</v>
      </c>
      <c r="C10" s="334">
        <v>0</v>
      </c>
      <c r="D10" s="115">
        <v>0.08</v>
      </c>
      <c r="E10" s="336">
        <f>C10*D10</f>
        <v>0</v>
      </c>
      <c r="F10" s="334"/>
      <c r="G10" s="334"/>
      <c r="H10" s="334"/>
      <c r="I10" s="334"/>
      <c r="J10" s="334"/>
      <c r="K10" s="334"/>
      <c r="L10" s="334"/>
      <c r="M10" s="334"/>
      <c r="N10" s="171">
        <f>SUMPRODUCT($F$6:$M$6,F10:M10)</f>
        <v>0</v>
      </c>
    </row>
    <row r="11" spans="1:14">
      <c r="A11" s="170">
        <v>1.4</v>
      </c>
      <c r="B11" s="114" t="s">
        <v>84</v>
      </c>
      <c r="C11" s="334">
        <v>0</v>
      </c>
      <c r="D11" s="115">
        <v>0.11</v>
      </c>
      <c r="E11" s="336">
        <f>C11*D11</f>
        <v>0</v>
      </c>
      <c r="F11" s="334"/>
      <c r="G11" s="334"/>
      <c r="H11" s="334"/>
      <c r="I11" s="334"/>
      <c r="J11" s="334"/>
      <c r="K11" s="334"/>
      <c r="L11" s="334"/>
      <c r="M11" s="334"/>
      <c r="N11" s="171">
        <f t="shared" si="1"/>
        <v>0</v>
      </c>
    </row>
    <row r="12" spans="1:14">
      <c r="A12" s="170">
        <v>1.5</v>
      </c>
      <c r="B12" s="114" t="s">
        <v>85</v>
      </c>
      <c r="C12" s="334">
        <v>0</v>
      </c>
      <c r="D12" s="115">
        <v>0.14000000000000001</v>
      </c>
      <c r="E12" s="336">
        <f>C12*D12</f>
        <v>0</v>
      </c>
      <c r="F12" s="334"/>
      <c r="G12" s="334"/>
      <c r="H12" s="334"/>
      <c r="I12" s="334"/>
      <c r="J12" s="334"/>
      <c r="K12" s="334"/>
      <c r="L12" s="334"/>
      <c r="M12" s="334"/>
      <c r="N12" s="171">
        <f t="shared" si="1"/>
        <v>0</v>
      </c>
    </row>
    <row r="13" spans="1:14">
      <c r="A13" s="170">
        <v>1.6</v>
      </c>
      <c r="B13" s="116" t="s">
        <v>86</v>
      </c>
      <c r="C13" s="334">
        <v>0</v>
      </c>
      <c r="D13" s="117"/>
      <c r="E13" s="334"/>
      <c r="F13" s="334"/>
      <c r="G13" s="334"/>
      <c r="H13" s="334"/>
      <c r="I13" s="334"/>
      <c r="J13" s="334"/>
      <c r="K13" s="334"/>
      <c r="L13" s="334"/>
      <c r="M13" s="334"/>
      <c r="N13" s="171">
        <f>SUMPRODUCT($F$6:$M$6,F13:M13)</f>
        <v>0</v>
      </c>
    </row>
    <row r="14" spans="1:14">
      <c r="A14" s="170">
        <v>2</v>
      </c>
      <c r="B14" s="118" t="s">
        <v>87</v>
      </c>
      <c r="C14" s="333">
        <f>SUM(C15:C20)</f>
        <v>0</v>
      </c>
      <c r="D14" s="108"/>
      <c r="E14" s="336">
        <f t="shared" ref="E14:M14" si="2">SUM(E15:E20)</f>
        <v>0</v>
      </c>
      <c r="F14" s="334">
        <f t="shared" si="2"/>
        <v>0</v>
      </c>
      <c r="G14" s="334">
        <f t="shared" si="2"/>
        <v>0</v>
      </c>
      <c r="H14" s="334">
        <f t="shared" si="2"/>
        <v>0</v>
      </c>
      <c r="I14" s="334">
        <f t="shared" si="2"/>
        <v>0</v>
      </c>
      <c r="J14" s="334">
        <f t="shared" si="2"/>
        <v>0</v>
      </c>
      <c r="K14" s="334">
        <f t="shared" si="2"/>
        <v>0</v>
      </c>
      <c r="L14" s="334">
        <f t="shared" si="2"/>
        <v>0</v>
      </c>
      <c r="M14" s="334">
        <f t="shared" si="2"/>
        <v>0</v>
      </c>
      <c r="N14" s="171">
        <f>SUM(N15:N20)</f>
        <v>0</v>
      </c>
    </row>
    <row r="15" spans="1:14">
      <c r="A15" s="170">
        <v>2.1</v>
      </c>
      <c r="B15" s="116" t="s">
        <v>81</v>
      </c>
      <c r="C15" s="334"/>
      <c r="D15" s="115">
        <v>5.0000000000000001E-3</v>
      </c>
      <c r="E15" s="336">
        <f>C15*D15</f>
        <v>0</v>
      </c>
      <c r="F15" s="334"/>
      <c r="G15" s="334"/>
      <c r="H15" s="334"/>
      <c r="I15" s="334"/>
      <c r="J15" s="334"/>
      <c r="K15" s="334"/>
      <c r="L15" s="334"/>
      <c r="M15" s="334"/>
      <c r="N15" s="171">
        <f>SUMPRODUCT($F$6:$M$6,F15:M15)</f>
        <v>0</v>
      </c>
    </row>
    <row r="16" spans="1:14">
      <c r="A16" s="170">
        <v>2.2000000000000002</v>
      </c>
      <c r="B16" s="116" t="s">
        <v>82</v>
      </c>
      <c r="C16" s="334"/>
      <c r="D16" s="115">
        <v>0.01</v>
      </c>
      <c r="E16" s="336">
        <f>C16*D16</f>
        <v>0</v>
      </c>
      <c r="F16" s="334"/>
      <c r="G16" s="334"/>
      <c r="H16" s="334"/>
      <c r="I16" s="334"/>
      <c r="J16" s="334"/>
      <c r="K16" s="334"/>
      <c r="L16" s="334"/>
      <c r="M16" s="334"/>
      <c r="N16" s="171">
        <f t="shared" ref="N16:N20" si="3">SUMPRODUCT($F$6:$M$6,F16:M16)</f>
        <v>0</v>
      </c>
    </row>
    <row r="17" spans="1:14">
      <c r="A17" s="170">
        <v>2.2999999999999998</v>
      </c>
      <c r="B17" s="116" t="s">
        <v>83</v>
      </c>
      <c r="C17" s="334"/>
      <c r="D17" s="115">
        <v>0.02</v>
      </c>
      <c r="E17" s="336">
        <f>C17*D17</f>
        <v>0</v>
      </c>
      <c r="F17" s="334"/>
      <c r="G17" s="334"/>
      <c r="H17" s="334"/>
      <c r="I17" s="334"/>
      <c r="J17" s="334"/>
      <c r="K17" s="334"/>
      <c r="L17" s="334"/>
      <c r="M17" s="334"/>
      <c r="N17" s="171">
        <f t="shared" si="3"/>
        <v>0</v>
      </c>
    </row>
    <row r="18" spans="1:14">
      <c r="A18" s="170">
        <v>2.4</v>
      </c>
      <c r="B18" s="116" t="s">
        <v>84</v>
      </c>
      <c r="C18" s="334"/>
      <c r="D18" s="115">
        <v>0.03</v>
      </c>
      <c r="E18" s="336">
        <f>C18*D18</f>
        <v>0</v>
      </c>
      <c r="F18" s="334"/>
      <c r="G18" s="334"/>
      <c r="H18" s="334"/>
      <c r="I18" s="334"/>
      <c r="J18" s="334"/>
      <c r="K18" s="334"/>
      <c r="L18" s="334"/>
      <c r="M18" s="334"/>
      <c r="N18" s="171">
        <f t="shared" si="3"/>
        <v>0</v>
      </c>
    </row>
    <row r="19" spans="1:14">
      <c r="A19" s="170">
        <v>2.5</v>
      </c>
      <c r="B19" s="116" t="s">
        <v>85</v>
      </c>
      <c r="C19" s="334"/>
      <c r="D19" s="115">
        <v>0.04</v>
      </c>
      <c r="E19" s="336">
        <f>C19*D19</f>
        <v>0</v>
      </c>
      <c r="F19" s="334"/>
      <c r="G19" s="334"/>
      <c r="H19" s="334"/>
      <c r="I19" s="334"/>
      <c r="J19" s="334"/>
      <c r="K19" s="334"/>
      <c r="L19" s="334"/>
      <c r="M19" s="334"/>
      <c r="N19" s="171">
        <f t="shared" si="3"/>
        <v>0</v>
      </c>
    </row>
    <row r="20" spans="1:14">
      <c r="A20" s="170">
        <v>2.6</v>
      </c>
      <c r="B20" s="116" t="s">
        <v>86</v>
      </c>
      <c r="C20" s="334"/>
      <c r="D20" s="117"/>
      <c r="E20" s="337"/>
      <c r="F20" s="334"/>
      <c r="G20" s="334"/>
      <c r="H20" s="334"/>
      <c r="I20" s="334"/>
      <c r="J20" s="334"/>
      <c r="K20" s="334"/>
      <c r="L20" s="334"/>
      <c r="M20" s="334"/>
      <c r="N20" s="171">
        <f t="shared" si="3"/>
        <v>0</v>
      </c>
    </row>
    <row r="21" spans="1:14" ht="14.4" thickBot="1">
      <c r="A21" s="172">
        <v>3</v>
      </c>
      <c r="B21" s="173" t="s">
        <v>70</v>
      </c>
      <c r="C21" s="335">
        <f>C14+C7</f>
        <v>1569060</v>
      </c>
      <c r="D21" s="174"/>
      <c r="E21" s="338">
        <f>E14+E7</f>
        <v>31381.200000000001</v>
      </c>
      <c r="F21" s="339">
        <f>F7+F14</f>
        <v>0</v>
      </c>
      <c r="G21" s="339">
        <f t="shared" ref="G21:L21" si="4">G7+G14</f>
        <v>0</v>
      </c>
      <c r="H21" s="339">
        <f t="shared" si="4"/>
        <v>0</v>
      </c>
      <c r="I21" s="339">
        <f t="shared" si="4"/>
        <v>0</v>
      </c>
      <c r="J21" s="339">
        <f t="shared" si="4"/>
        <v>0</v>
      </c>
      <c r="K21" s="339">
        <f t="shared" si="4"/>
        <v>31381.200000000001</v>
      </c>
      <c r="L21" s="339">
        <f t="shared" si="4"/>
        <v>0</v>
      </c>
      <c r="M21" s="339">
        <f>M7+M14</f>
        <v>0</v>
      </c>
      <c r="N21" s="175">
        <f>N14+N7</f>
        <v>31381.200000000001</v>
      </c>
    </row>
    <row r="22" spans="1:14">
      <c r="E22" s="340"/>
      <c r="F22" s="340"/>
      <c r="G22" s="340"/>
      <c r="H22" s="340"/>
      <c r="I22" s="340"/>
      <c r="J22" s="340"/>
      <c r="K22" s="340"/>
      <c r="L22" s="340"/>
      <c r="M22" s="34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5" zoomScale="85" zoomScaleNormal="85" workbookViewId="0">
      <selection activeCell="B100" sqref="B100"/>
    </sheetView>
  </sheetViews>
  <sheetFormatPr defaultColWidth="43.5546875" defaultRowHeight="12"/>
  <cols>
    <col min="1" max="1" width="5.33203125" style="245" customWidth="1"/>
    <col min="2" max="2" width="66.109375" style="246" customWidth="1"/>
    <col min="3" max="3" width="131.44140625" style="247" customWidth="1"/>
    <col min="4" max="5" width="10.33203125" style="229" customWidth="1"/>
    <col min="6" max="16384" width="43.5546875" style="229"/>
  </cols>
  <sheetData>
    <row r="1" spans="1:3" ht="13.2" thickTop="1" thickBot="1">
      <c r="A1" s="570" t="s">
        <v>366</v>
      </c>
      <c r="B1" s="571"/>
      <c r="C1" s="572"/>
    </row>
    <row r="2" spans="1:3" ht="26.25" customHeight="1">
      <c r="A2" s="230"/>
      <c r="B2" s="590" t="s">
        <v>367</v>
      </c>
      <c r="C2" s="590"/>
    </row>
    <row r="3" spans="1:3" s="235" customFormat="1" ht="11.25" customHeight="1">
      <c r="A3" s="234"/>
      <c r="B3" s="590" t="s">
        <v>672</v>
      </c>
      <c r="C3" s="590"/>
    </row>
    <row r="4" spans="1:3" ht="12" customHeight="1" thickBot="1">
      <c r="A4" s="575" t="s">
        <v>676</v>
      </c>
      <c r="B4" s="576"/>
      <c r="C4" s="577"/>
    </row>
    <row r="5" spans="1:3" ht="12.6" thickTop="1">
      <c r="A5" s="231"/>
      <c r="B5" s="578" t="s">
        <v>368</v>
      </c>
      <c r="C5" s="579"/>
    </row>
    <row r="6" spans="1:3">
      <c r="A6" s="230"/>
      <c r="B6" s="539" t="s">
        <v>673</v>
      </c>
      <c r="C6" s="540"/>
    </row>
    <row r="7" spans="1:3">
      <c r="A7" s="230"/>
      <c r="B7" s="539" t="s">
        <v>369</v>
      </c>
      <c r="C7" s="540"/>
    </row>
    <row r="8" spans="1:3">
      <c r="A8" s="230"/>
      <c r="B8" s="539" t="s">
        <v>674</v>
      </c>
      <c r="C8" s="540"/>
    </row>
    <row r="9" spans="1:3">
      <c r="A9" s="230"/>
      <c r="B9" s="591" t="s">
        <v>675</v>
      </c>
      <c r="C9" s="592"/>
    </row>
    <row r="10" spans="1:3">
      <c r="A10" s="230"/>
      <c r="B10" s="582" t="s">
        <v>370</v>
      </c>
      <c r="C10" s="583" t="s">
        <v>370</v>
      </c>
    </row>
    <row r="11" spans="1:3">
      <c r="A11" s="230"/>
      <c r="B11" s="582" t="s">
        <v>371</v>
      </c>
      <c r="C11" s="583" t="s">
        <v>371</v>
      </c>
    </row>
    <row r="12" spans="1:3">
      <c r="A12" s="230"/>
      <c r="B12" s="582" t="s">
        <v>372</v>
      </c>
      <c r="C12" s="583" t="s">
        <v>372</v>
      </c>
    </row>
    <row r="13" spans="1:3">
      <c r="A13" s="230"/>
      <c r="B13" s="582" t="s">
        <v>373</v>
      </c>
      <c r="C13" s="583" t="s">
        <v>373</v>
      </c>
    </row>
    <row r="14" spans="1:3">
      <c r="A14" s="230"/>
      <c r="B14" s="582" t="s">
        <v>374</v>
      </c>
      <c r="C14" s="583" t="s">
        <v>374</v>
      </c>
    </row>
    <row r="15" spans="1:3" ht="21.75" customHeight="1">
      <c r="A15" s="230"/>
      <c r="B15" s="582" t="s">
        <v>375</v>
      </c>
      <c r="C15" s="583" t="s">
        <v>375</v>
      </c>
    </row>
    <row r="16" spans="1:3">
      <c r="A16" s="230"/>
      <c r="B16" s="582" t="s">
        <v>376</v>
      </c>
      <c r="C16" s="583" t="s">
        <v>377</v>
      </c>
    </row>
    <row r="17" spans="1:3">
      <c r="A17" s="230"/>
      <c r="B17" s="582" t="s">
        <v>378</v>
      </c>
      <c r="C17" s="583" t="s">
        <v>379</v>
      </c>
    </row>
    <row r="18" spans="1:3">
      <c r="A18" s="230"/>
      <c r="B18" s="582" t="s">
        <v>380</v>
      </c>
      <c r="C18" s="583" t="s">
        <v>381</v>
      </c>
    </row>
    <row r="19" spans="1:3">
      <c r="A19" s="230"/>
      <c r="B19" s="582" t="s">
        <v>382</v>
      </c>
      <c r="C19" s="583" t="s">
        <v>382</v>
      </c>
    </row>
    <row r="20" spans="1:3">
      <c r="A20" s="230"/>
      <c r="B20" s="582" t="s">
        <v>383</v>
      </c>
      <c r="C20" s="583" t="s">
        <v>383</v>
      </c>
    </row>
    <row r="21" spans="1:3">
      <c r="A21" s="230"/>
      <c r="B21" s="582" t="s">
        <v>384</v>
      </c>
      <c r="C21" s="583" t="s">
        <v>384</v>
      </c>
    </row>
    <row r="22" spans="1:3" ht="23.25" customHeight="1">
      <c r="A22" s="230"/>
      <c r="B22" s="582" t="s">
        <v>385</v>
      </c>
      <c r="C22" s="583" t="s">
        <v>386</v>
      </c>
    </row>
    <row r="23" spans="1:3">
      <c r="A23" s="230"/>
      <c r="B23" s="582" t="s">
        <v>387</v>
      </c>
      <c r="C23" s="583" t="s">
        <v>387</v>
      </c>
    </row>
    <row r="24" spans="1:3">
      <c r="A24" s="230"/>
      <c r="B24" s="582" t="s">
        <v>388</v>
      </c>
      <c r="C24" s="583" t="s">
        <v>389</v>
      </c>
    </row>
    <row r="25" spans="1:3" ht="12.6" thickBot="1">
      <c r="A25" s="232"/>
      <c r="B25" s="588" t="s">
        <v>390</v>
      </c>
      <c r="C25" s="589"/>
    </row>
    <row r="26" spans="1:3" ht="13.2" thickTop="1" thickBot="1">
      <c r="A26" s="575" t="s">
        <v>686</v>
      </c>
      <c r="B26" s="576"/>
      <c r="C26" s="577"/>
    </row>
    <row r="27" spans="1:3" ht="13.2" thickTop="1" thickBot="1">
      <c r="A27" s="233"/>
      <c r="B27" s="593" t="s">
        <v>391</v>
      </c>
      <c r="C27" s="594"/>
    </row>
    <row r="28" spans="1:3" ht="13.2" thickTop="1" thickBot="1">
      <c r="A28" s="575" t="s">
        <v>677</v>
      </c>
      <c r="B28" s="576"/>
      <c r="C28" s="577"/>
    </row>
    <row r="29" spans="1:3" ht="12.6" thickTop="1">
      <c r="A29" s="231"/>
      <c r="B29" s="586" t="s">
        <v>392</v>
      </c>
      <c r="C29" s="587" t="s">
        <v>393</v>
      </c>
    </row>
    <row r="30" spans="1:3">
      <c r="A30" s="230"/>
      <c r="B30" s="537" t="s">
        <v>394</v>
      </c>
      <c r="C30" s="538" t="s">
        <v>395</v>
      </c>
    </row>
    <row r="31" spans="1:3">
      <c r="A31" s="230"/>
      <c r="B31" s="537" t="s">
        <v>396</v>
      </c>
      <c r="C31" s="538" t="s">
        <v>397</v>
      </c>
    </row>
    <row r="32" spans="1:3">
      <c r="A32" s="230"/>
      <c r="B32" s="537" t="s">
        <v>398</v>
      </c>
      <c r="C32" s="538" t="s">
        <v>399</v>
      </c>
    </row>
    <row r="33" spans="1:3">
      <c r="A33" s="230"/>
      <c r="B33" s="537" t="s">
        <v>400</v>
      </c>
      <c r="C33" s="538" t="s">
        <v>401</v>
      </c>
    </row>
    <row r="34" spans="1:3">
      <c r="A34" s="230"/>
      <c r="B34" s="537" t="s">
        <v>402</v>
      </c>
      <c r="C34" s="538" t="s">
        <v>403</v>
      </c>
    </row>
    <row r="35" spans="1:3" ht="23.25" customHeight="1">
      <c r="A35" s="230"/>
      <c r="B35" s="537" t="s">
        <v>404</v>
      </c>
      <c r="C35" s="538" t="s">
        <v>405</v>
      </c>
    </row>
    <row r="36" spans="1:3" ht="24" customHeight="1">
      <c r="A36" s="230"/>
      <c r="B36" s="537" t="s">
        <v>406</v>
      </c>
      <c r="C36" s="538" t="s">
        <v>407</v>
      </c>
    </row>
    <row r="37" spans="1:3" ht="24.75" customHeight="1">
      <c r="A37" s="230"/>
      <c r="B37" s="537" t="s">
        <v>408</v>
      </c>
      <c r="C37" s="538" t="s">
        <v>409</v>
      </c>
    </row>
    <row r="38" spans="1:3" ht="23.25" customHeight="1">
      <c r="A38" s="230"/>
      <c r="B38" s="537" t="s">
        <v>678</v>
      </c>
      <c r="C38" s="538" t="s">
        <v>410</v>
      </c>
    </row>
    <row r="39" spans="1:3" ht="39.75" customHeight="1">
      <c r="A39" s="230"/>
      <c r="B39" s="582" t="s">
        <v>698</v>
      </c>
      <c r="C39" s="583" t="s">
        <v>411</v>
      </c>
    </row>
    <row r="40" spans="1:3" ht="12" customHeight="1">
      <c r="A40" s="230"/>
      <c r="B40" s="537" t="s">
        <v>412</v>
      </c>
      <c r="C40" s="538" t="s">
        <v>413</v>
      </c>
    </row>
    <row r="41" spans="1:3" ht="27" customHeight="1" thickBot="1">
      <c r="A41" s="232"/>
      <c r="B41" s="584" t="s">
        <v>414</v>
      </c>
      <c r="C41" s="585" t="s">
        <v>415</v>
      </c>
    </row>
    <row r="42" spans="1:3" ht="13.2" thickTop="1" thickBot="1">
      <c r="A42" s="575" t="s">
        <v>679</v>
      </c>
      <c r="B42" s="576"/>
      <c r="C42" s="577"/>
    </row>
    <row r="43" spans="1:3" ht="12.6" thickTop="1">
      <c r="A43" s="231"/>
      <c r="B43" s="578" t="s">
        <v>771</v>
      </c>
      <c r="C43" s="579" t="s">
        <v>416</v>
      </c>
    </row>
    <row r="44" spans="1:3">
      <c r="A44" s="230"/>
      <c r="B44" s="539" t="s">
        <v>770</v>
      </c>
      <c r="C44" s="540"/>
    </row>
    <row r="45" spans="1:3" ht="23.25" customHeight="1" thickBot="1">
      <c r="A45" s="232"/>
      <c r="B45" s="565" t="s">
        <v>417</v>
      </c>
      <c r="C45" s="566" t="s">
        <v>418</v>
      </c>
    </row>
    <row r="46" spans="1:3" ht="11.25" customHeight="1" thickTop="1" thickBot="1">
      <c r="A46" s="575" t="s">
        <v>680</v>
      </c>
      <c r="B46" s="576"/>
      <c r="C46" s="577"/>
    </row>
    <row r="47" spans="1:3" ht="26.25" customHeight="1" thickTop="1">
      <c r="A47" s="230"/>
      <c r="B47" s="539" t="s">
        <v>681</v>
      </c>
      <c r="C47" s="540"/>
    </row>
    <row r="48" spans="1:3" ht="12.6" thickBot="1">
      <c r="A48" s="575" t="s">
        <v>682</v>
      </c>
      <c r="B48" s="576"/>
      <c r="C48" s="577"/>
    </row>
    <row r="49" spans="1:3" ht="12.6" thickTop="1">
      <c r="A49" s="231"/>
      <c r="B49" s="578" t="s">
        <v>419</v>
      </c>
      <c r="C49" s="579" t="s">
        <v>419</v>
      </c>
    </row>
    <row r="50" spans="1:3" ht="11.25" customHeight="1">
      <c r="A50" s="230"/>
      <c r="B50" s="539" t="s">
        <v>420</v>
      </c>
      <c r="C50" s="540" t="s">
        <v>420</v>
      </c>
    </row>
    <row r="51" spans="1:3">
      <c r="A51" s="230"/>
      <c r="B51" s="539" t="s">
        <v>421</v>
      </c>
      <c r="C51" s="540" t="s">
        <v>421</v>
      </c>
    </row>
    <row r="52" spans="1:3" ht="11.25" customHeight="1">
      <c r="A52" s="230"/>
      <c r="B52" s="539" t="s">
        <v>798</v>
      </c>
      <c r="C52" s="540" t="s">
        <v>422</v>
      </c>
    </row>
    <row r="53" spans="1:3" ht="33.6" customHeight="1">
      <c r="A53" s="230"/>
      <c r="B53" s="539" t="s">
        <v>423</v>
      </c>
      <c r="C53" s="540" t="s">
        <v>423</v>
      </c>
    </row>
    <row r="54" spans="1:3" ht="11.25" customHeight="1">
      <c r="A54" s="230"/>
      <c r="B54" s="539" t="s">
        <v>791</v>
      </c>
      <c r="C54" s="540" t="s">
        <v>424</v>
      </c>
    </row>
    <row r="55" spans="1:3" ht="11.25" customHeight="1" thickBot="1">
      <c r="A55" s="575" t="s">
        <v>683</v>
      </c>
      <c r="B55" s="576"/>
      <c r="C55" s="577"/>
    </row>
    <row r="56" spans="1:3" ht="12.6" thickTop="1">
      <c r="A56" s="231"/>
      <c r="B56" s="578" t="s">
        <v>419</v>
      </c>
      <c r="C56" s="579" t="s">
        <v>419</v>
      </c>
    </row>
    <row r="57" spans="1:3">
      <c r="A57" s="230"/>
      <c r="B57" s="539" t="s">
        <v>425</v>
      </c>
      <c r="C57" s="540" t="s">
        <v>425</v>
      </c>
    </row>
    <row r="58" spans="1:3">
      <c r="A58" s="230"/>
      <c r="B58" s="539" t="s">
        <v>694</v>
      </c>
      <c r="C58" s="540" t="s">
        <v>426</v>
      </c>
    </row>
    <row r="59" spans="1:3">
      <c r="A59" s="230"/>
      <c r="B59" s="539" t="s">
        <v>427</v>
      </c>
      <c r="C59" s="540" t="s">
        <v>427</v>
      </c>
    </row>
    <row r="60" spans="1:3">
      <c r="A60" s="230"/>
      <c r="B60" s="539" t="s">
        <v>428</v>
      </c>
      <c r="C60" s="540" t="s">
        <v>428</v>
      </c>
    </row>
    <row r="61" spans="1:3">
      <c r="A61" s="230"/>
      <c r="B61" s="539" t="s">
        <v>429</v>
      </c>
      <c r="C61" s="540" t="s">
        <v>429</v>
      </c>
    </row>
    <row r="62" spans="1:3">
      <c r="A62" s="230"/>
      <c r="B62" s="539" t="s">
        <v>695</v>
      </c>
      <c r="C62" s="540" t="s">
        <v>430</v>
      </c>
    </row>
    <row r="63" spans="1:3">
      <c r="A63" s="230"/>
      <c r="B63" s="539" t="s">
        <v>431</v>
      </c>
      <c r="C63" s="540" t="s">
        <v>431</v>
      </c>
    </row>
    <row r="64" spans="1:3" ht="12.6" thickBot="1">
      <c r="A64" s="232"/>
      <c r="B64" s="565" t="s">
        <v>432</v>
      </c>
      <c r="C64" s="566" t="s">
        <v>432</v>
      </c>
    </row>
    <row r="65" spans="1:3" ht="11.25" customHeight="1" thickTop="1">
      <c r="A65" s="541" t="s">
        <v>684</v>
      </c>
      <c r="B65" s="542"/>
      <c r="C65" s="543"/>
    </row>
    <row r="66" spans="1:3" ht="12.6" thickBot="1">
      <c r="A66" s="232"/>
      <c r="B66" s="565" t="s">
        <v>433</v>
      </c>
      <c r="C66" s="566" t="s">
        <v>433</v>
      </c>
    </row>
    <row r="67" spans="1:3" ht="11.25" customHeight="1" thickTop="1" thickBot="1">
      <c r="A67" s="575" t="s">
        <v>685</v>
      </c>
      <c r="B67" s="576"/>
      <c r="C67" s="577"/>
    </row>
    <row r="68" spans="1:3" ht="12.6" thickTop="1">
      <c r="A68" s="231"/>
      <c r="B68" s="578" t="s">
        <v>434</v>
      </c>
      <c r="C68" s="579" t="s">
        <v>434</v>
      </c>
    </row>
    <row r="69" spans="1:3">
      <c r="A69" s="230"/>
      <c r="B69" s="539" t="s">
        <v>435</v>
      </c>
      <c r="C69" s="540" t="s">
        <v>435</v>
      </c>
    </row>
    <row r="70" spans="1:3">
      <c r="A70" s="230"/>
      <c r="B70" s="539" t="s">
        <v>436</v>
      </c>
      <c r="C70" s="540" t="s">
        <v>436</v>
      </c>
    </row>
    <row r="71" spans="1:3" ht="38.25" customHeight="1">
      <c r="A71" s="230"/>
      <c r="B71" s="563" t="s">
        <v>697</v>
      </c>
      <c r="C71" s="564" t="s">
        <v>437</v>
      </c>
    </row>
    <row r="72" spans="1:3" ht="33.75" customHeight="1">
      <c r="A72" s="230"/>
      <c r="B72" s="563" t="s">
        <v>700</v>
      </c>
      <c r="C72" s="564" t="s">
        <v>438</v>
      </c>
    </row>
    <row r="73" spans="1:3" ht="15.75" customHeight="1">
      <c r="A73" s="230"/>
      <c r="B73" s="563" t="s">
        <v>696</v>
      </c>
      <c r="C73" s="564" t="s">
        <v>439</v>
      </c>
    </row>
    <row r="74" spans="1:3">
      <c r="A74" s="230"/>
      <c r="B74" s="539" t="s">
        <v>440</v>
      </c>
      <c r="C74" s="540" t="s">
        <v>440</v>
      </c>
    </row>
    <row r="75" spans="1:3" ht="12.6" thickBot="1">
      <c r="A75" s="232"/>
      <c r="B75" s="565" t="s">
        <v>441</v>
      </c>
      <c r="C75" s="566" t="s">
        <v>441</v>
      </c>
    </row>
    <row r="76" spans="1:3" ht="12.6" thickTop="1">
      <c r="A76" s="541" t="s">
        <v>774</v>
      </c>
      <c r="B76" s="542"/>
      <c r="C76" s="543"/>
    </row>
    <row r="77" spans="1:3">
      <c r="A77" s="230"/>
      <c r="B77" s="539" t="s">
        <v>433</v>
      </c>
      <c r="C77" s="540"/>
    </row>
    <row r="78" spans="1:3">
      <c r="A78" s="230"/>
      <c r="B78" s="539" t="s">
        <v>772</v>
      </c>
      <c r="C78" s="540"/>
    </row>
    <row r="79" spans="1:3">
      <c r="A79" s="230"/>
      <c r="B79" s="539" t="s">
        <v>773</v>
      </c>
      <c r="C79" s="540"/>
    </row>
    <row r="80" spans="1:3">
      <c r="A80" s="541" t="s">
        <v>775</v>
      </c>
      <c r="B80" s="542"/>
      <c r="C80" s="543"/>
    </row>
    <row r="81" spans="1:3">
      <c r="A81" s="230"/>
      <c r="B81" s="539" t="s">
        <v>433</v>
      </c>
      <c r="C81" s="540"/>
    </row>
    <row r="82" spans="1:3">
      <c r="A82" s="230"/>
      <c r="B82" s="539" t="s">
        <v>776</v>
      </c>
      <c r="C82" s="540"/>
    </row>
    <row r="83" spans="1:3" ht="76.5" customHeight="1">
      <c r="A83" s="230"/>
      <c r="B83" s="539" t="s">
        <v>790</v>
      </c>
      <c r="C83" s="540"/>
    </row>
    <row r="84" spans="1:3" ht="53.25" customHeight="1">
      <c r="A84" s="230"/>
      <c r="B84" s="539" t="s">
        <v>789</v>
      </c>
      <c r="C84" s="540"/>
    </row>
    <row r="85" spans="1:3">
      <c r="A85" s="230"/>
      <c r="B85" s="539" t="s">
        <v>777</v>
      </c>
      <c r="C85" s="540"/>
    </row>
    <row r="86" spans="1:3">
      <c r="A86" s="230"/>
      <c r="B86" s="539" t="s">
        <v>778</v>
      </c>
      <c r="C86" s="540"/>
    </row>
    <row r="87" spans="1:3">
      <c r="A87" s="230"/>
      <c r="B87" s="539" t="s">
        <v>779</v>
      </c>
      <c r="C87" s="540"/>
    </row>
    <row r="88" spans="1:3">
      <c r="A88" s="541" t="s">
        <v>780</v>
      </c>
      <c r="B88" s="542"/>
      <c r="C88" s="543"/>
    </row>
    <row r="89" spans="1:3">
      <c r="A89" s="230"/>
      <c r="B89" s="539" t="s">
        <v>433</v>
      </c>
      <c r="C89" s="540"/>
    </row>
    <row r="90" spans="1:3">
      <c r="A90" s="230"/>
      <c r="B90" s="539" t="s">
        <v>782</v>
      </c>
      <c r="C90" s="540"/>
    </row>
    <row r="91" spans="1:3" ht="12" customHeight="1">
      <c r="A91" s="230"/>
      <c r="B91" s="539" t="s">
        <v>783</v>
      </c>
      <c r="C91" s="540"/>
    </row>
    <row r="92" spans="1:3">
      <c r="A92" s="230"/>
      <c r="B92" s="539" t="s">
        <v>784</v>
      </c>
      <c r="C92" s="540"/>
    </row>
    <row r="93" spans="1:3" ht="24.75" customHeight="1">
      <c r="A93" s="230"/>
      <c r="B93" s="537" t="s">
        <v>826</v>
      </c>
      <c r="C93" s="538"/>
    </row>
    <row r="94" spans="1:3" ht="24" customHeight="1">
      <c r="A94" s="230"/>
      <c r="B94" s="537" t="s">
        <v>827</v>
      </c>
      <c r="C94" s="538"/>
    </row>
    <row r="95" spans="1:3" ht="13.5" customHeight="1">
      <c r="A95" s="230"/>
      <c r="B95" s="537" t="s">
        <v>785</v>
      </c>
      <c r="C95" s="538"/>
    </row>
    <row r="96" spans="1:3" ht="11.25" customHeight="1" thickBot="1">
      <c r="A96" s="547" t="s">
        <v>822</v>
      </c>
      <c r="B96" s="548"/>
      <c r="C96" s="549"/>
    </row>
    <row r="97" spans="1:3" ht="13.2" thickTop="1" thickBot="1">
      <c r="A97" s="561" t="s">
        <v>534</v>
      </c>
      <c r="B97" s="561"/>
      <c r="C97" s="561"/>
    </row>
    <row r="98" spans="1:3">
      <c r="A98" s="395">
        <v>2</v>
      </c>
      <c r="B98" s="472" t="s">
        <v>802</v>
      </c>
      <c r="C98" s="472" t="s">
        <v>823</v>
      </c>
    </row>
    <row r="99" spans="1:3">
      <c r="A99" s="242">
        <v>3</v>
      </c>
      <c r="B99" s="243" t="s">
        <v>803</v>
      </c>
      <c r="C99" s="446" t="s">
        <v>824</v>
      </c>
    </row>
    <row r="100" spans="1:3">
      <c r="A100" s="242">
        <v>4</v>
      </c>
      <c r="B100" s="243" t="s">
        <v>804</v>
      </c>
      <c r="C100" s="446" t="s">
        <v>828</v>
      </c>
    </row>
    <row r="101" spans="1:3" ht="11.25" customHeight="1">
      <c r="A101" s="242">
        <v>5</v>
      </c>
      <c r="B101" s="243" t="s">
        <v>805</v>
      </c>
      <c r="C101" s="446" t="s">
        <v>825</v>
      </c>
    </row>
    <row r="102" spans="1:3" ht="12" customHeight="1">
      <c r="A102" s="242">
        <v>6</v>
      </c>
      <c r="B102" s="243" t="s">
        <v>820</v>
      </c>
      <c r="C102" s="446" t="s">
        <v>806</v>
      </c>
    </row>
    <row r="103" spans="1:3" ht="12" customHeight="1">
      <c r="A103" s="242">
        <v>7</v>
      </c>
      <c r="B103" s="243" t="s">
        <v>807</v>
      </c>
      <c r="C103" s="446" t="s">
        <v>821</v>
      </c>
    </row>
    <row r="104" spans="1:3">
      <c r="A104" s="242">
        <v>8</v>
      </c>
      <c r="B104" s="243" t="s">
        <v>812</v>
      </c>
      <c r="C104" s="446" t="s">
        <v>832</v>
      </c>
    </row>
    <row r="105" spans="1:3" ht="11.25" customHeight="1">
      <c r="A105" s="541" t="s">
        <v>786</v>
      </c>
      <c r="B105" s="542"/>
      <c r="C105" s="543"/>
    </row>
    <row r="106" spans="1:3" ht="27.6" customHeight="1">
      <c r="A106" s="230"/>
      <c r="B106" s="580" t="s">
        <v>433</v>
      </c>
      <c r="C106" s="581"/>
    </row>
    <row r="107" spans="1:3" ht="12.6" thickBot="1">
      <c r="A107" s="567" t="s">
        <v>687</v>
      </c>
      <c r="B107" s="568"/>
      <c r="C107" s="569"/>
    </row>
    <row r="108" spans="1:3" ht="24" customHeight="1" thickTop="1" thickBot="1">
      <c r="A108" s="570" t="s">
        <v>366</v>
      </c>
      <c r="B108" s="571"/>
      <c r="C108" s="572"/>
    </row>
    <row r="109" spans="1:3">
      <c r="A109" s="234" t="s">
        <v>442</v>
      </c>
      <c r="B109" s="573" t="s">
        <v>443</v>
      </c>
      <c r="C109" s="574"/>
    </row>
    <row r="110" spans="1:3">
      <c r="A110" s="236" t="s">
        <v>444</v>
      </c>
      <c r="B110" s="550" t="s">
        <v>445</v>
      </c>
      <c r="C110" s="551"/>
    </row>
    <row r="111" spans="1:3">
      <c r="A111" s="234" t="s">
        <v>446</v>
      </c>
      <c r="B111" s="552" t="s">
        <v>447</v>
      </c>
      <c r="C111" s="552"/>
    </row>
    <row r="112" spans="1:3">
      <c r="A112" s="236" t="s">
        <v>448</v>
      </c>
      <c r="B112" s="550" t="s">
        <v>449</v>
      </c>
      <c r="C112" s="551"/>
    </row>
    <row r="113" spans="1:3" ht="12.6" thickBot="1">
      <c r="A113" s="257" t="s">
        <v>450</v>
      </c>
      <c r="B113" s="553" t="s">
        <v>451</v>
      </c>
      <c r="C113" s="553"/>
    </row>
    <row r="114" spans="1:3" ht="12.6" thickBot="1">
      <c r="A114" s="554" t="s">
        <v>687</v>
      </c>
      <c r="B114" s="555"/>
      <c r="C114" s="556"/>
    </row>
    <row r="115" spans="1:3" ht="13.2" thickTop="1" thickBot="1">
      <c r="A115" s="557" t="s">
        <v>452</v>
      </c>
      <c r="B115" s="557"/>
      <c r="C115" s="557"/>
    </row>
    <row r="116" spans="1:3">
      <c r="A116" s="234">
        <v>1</v>
      </c>
      <c r="B116" s="237" t="s">
        <v>91</v>
      </c>
      <c r="C116" s="238" t="s">
        <v>453</v>
      </c>
    </row>
    <row r="117" spans="1:3">
      <c r="A117" s="234">
        <v>2</v>
      </c>
      <c r="B117" s="237" t="s">
        <v>92</v>
      </c>
      <c r="C117" s="238" t="s">
        <v>92</v>
      </c>
    </row>
    <row r="118" spans="1:3">
      <c r="A118" s="234">
        <v>3</v>
      </c>
      <c r="B118" s="237" t="s">
        <v>93</v>
      </c>
      <c r="C118" s="239" t="s">
        <v>454</v>
      </c>
    </row>
    <row r="119" spans="1:3" ht="24">
      <c r="A119" s="234">
        <v>4</v>
      </c>
      <c r="B119" s="237" t="s">
        <v>94</v>
      </c>
      <c r="C119" s="239" t="s">
        <v>663</v>
      </c>
    </row>
    <row r="120" spans="1:3">
      <c r="A120" s="234">
        <v>5</v>
      </c>
      <c r="B120" s="237" t="s">
        <v>95</v>
      </c>
      <c r="C120" s="239" t="s">
        <v>455</v>
      </c>
    </row>
    <row r="121" spans="1:3">
      <c r="A121" s="234">
        <v>5.0999999999999996</v>
      </c>
      <c r="B121" s="237" t="s">
        <v>456</v>
      </c>
      <c r="C121" s="238" t="s">
        <v>457</v>
      </c>
    </row>
    <row r="122" spans="1:3">
      <c r="A122" s="234">
        <v>5.2</v>
      </c>
      <c r="B122" s="237" t="s">
        <v>458</v>
      </c>
      <c r="C122" s="238" t="s">
        <v>459</v>
      </c>
    </row>
    <row r="123" spans="1:3">
      <c r="A123" s="234">
        <v>6</v>
      </c>
      <c r="B123" s="237" t="s">
        <v>96</v>
      </c>
      <c r="C123" s="239" t="s">
        <v>460</v>
      </c>
    </row>
    <row r="124" spans="1:3">
      <c r="A124" s="234">
        <v>7</v>
      </c>
      <c r="B124" s="237" t="s">
        <v>97</v>
      </c>
      <c r="C124" s="239" t="s">
        <v>461</v>
      </c>
    </row>
    <row r="125" spans="1:3" ht="24">
      <c r="A125" s="234">
        <v>8</v>
      </c>
      <c r="B125" s="237" t="s">
        <v>98</v>
      </c>
      <c r="C125" s="239" t="s">
        <v>462</v>
      </c>
    </row>
    <row r="126" spans="1:3">
      <c r="A126" s="234">
        <v>9</v>
      </c>
      <c r="B126" s="237" t="s">
        <v>99</v>
      </c>
      <c r="C126" s="239" t="s">
        <v>463</v>
      </c>
    </row>
    <row r="127" spans="1:3" ht="24">
      <c r="A127" s="234">
        <v>10</v>
      </c>
      <c r="B127" s="237" t="s">
        <v>464</v>
      </c>
      <c r="C127" s="239" t="s">
        <v>465</v>
      </c>
    </row>
    <row r="128" spans="1:3" ht="24">
      <c r="A128" s="234">
        <v>11</v>
      </c>
      <c r="B128" s="237" t="s">
        <v>100</v>
      </c>
      <c r="C128" s="239" t="s">
        <v>466</v>
      </c>
    </row>
    <row r="129" spans="1:3">
      <c r="A129" s="234">
        <v>12</v>
      </c>
      <c r="B129" s="237" t="s">
        <v>101</v>
      </c>
      <c r="C129" s="239" t="s">
        <v>467</v>
      </c>
    </row>
    <row r="130" spans="1:3">
      <c r="A130" s="234">
        <v>13</v>
      </c>
      <c r="B130" s="237" t="s">
        <v>468</v>
      </c>
      <c r="C130" s="239" t="s">
        <v>469</v>
      </c>
    </row>
    <row r="131" spans="1:3">
      <c r="A131" s="234">
        <v>14</v>
      </c>
      <c r="B131" s="237" t="s">
        <v>102</v>
      </c>
      <c r="C131" s="239" t="s">
        <v>470</v>
      </c>
    </row>
    <row r="132" spans="1:3">
      <c r="A132" s="234">
        <v>15</v>
      </c>
      <c r="B132" s="237" t="s">
        <v>103</v>
      </c>
      <c r="C132" s="239" t="s">
        <v>471</v>
      </c>
    </row>
    <row r="133" spans="1:3">
      <c r="A133" s="234">
        <v>16</v>
      </c>
      <c r="B133" s="237" t="s">
        <v>104</v>
      </c>
      <c r="C133" s="239" t="s">
        <v>472</v>
      </c>
    </row>
    <row r="134" spans="1:3">
      <c r="A134" s="234">
        <v>17</v>
      </c>
      <c r="B134" s="237" t="s">
        <v>105</v>
      </c>
      <c r="C134" s="239" t="s">
        <v>473</v>
      </c>
    </row>
    <row r="135" spans="1:3">
      <c r="A135" s="234">
        <v>18</v>
      </c>
      <c r="B135" s="237" t="s">
        <v>106</v>
      </c>
      <c r="C135" s="239" t="s">
        <v>664</v>
      </c>
    </row>
    <row r="136" spans="1:3" ht="24">
      <c r="A136" s="234">
        <v>19</v>
      </c>
      <c r="B136" s="237" t="s">
        <v>665</v>
      </c>
      <c r="C136" s="239" t="s">
        <v>666</v>
      </c>
    </row>
    <row r="137" spans="1:3">
      <c r="A137" s="234">
        <v>20</v>
      </c>
      <c r="B137" s="237" t="s">
        <v>107</v>
      </c>
      <c r="C137" s="239" t="s">
        <v>667</v>
      </c>
    </row>
    <row r="138" spans="1:3">
      <c r="A138" s="234">
        <v>21</v>
      </c>
      <c r="B138" s="237" t="s">
        <v>108</v>
      </c>
      <c r="C138" s="239" t="s">
        <v>474</v>
      </c>
    </row>
    <row r="139" spans="1:3">
      <c r="A139" s="234">
        <v>22</v>
      </c>
      <c r="B139" s="237" t="s">
        <v>109</v>
      </c>
      <c r="C139" s="239" t="s">
        <v>668</v>
      </c>
    </row>
    <row r="140" spans="1:3">
      <c r="A140" s="234">
        <v>23</v>
      </c>
      <c r="B140" s="237" t="s">
        <v>110</v>
      </c>
      <c r="C140" s="239" t="s">
        <v>475</v>
      </c>
    </row>
    <row r="141" spans="1:3">
      <c r="A141" s="234">
        <v>24</v>
      </c>
      <c r="B141" s="237" t="s">
        <v>111</v>
      </c>
      <c r="C141" s="239" t="s">
        <v>476</v>
      </c>
    </row>
    <row r="142" spans="1:3" ht="24">
      <c r="A142" s="234">
        <v>25</v>
      </c>
      <c r="B142" s="237" t="s">
        <v>112</v>
      </c>
      <c r="C142" s="239" t="s">
        <v>477</v>
      </c>
    </row>
    <row r="143" spans="1:3" ht="24">
      <c r="A143" s="234">
        <v>26</v>
      </c>
      <c r="B143" s="237" t="s">
        <v>113</v>
      </c>
      <c r="C143" s="239" t="s">
        <v>478</v>
      </c>
    </row>
    <row r="144" spans="1:3">
      <c r="A144" s="234">
        <v>27</v>
      </c>
      <c r="B144" s="237" t="s">
        <v>479</v>
      </c>
      <c r="C144" s="239" t="s">
        <v>480</v>
      </c>
    </row>
    <row r="145" spans="1:3" ht="24">
      <c r="A145" s="234">
        <v>28</v>
      </c>
      <c r="B145" s="237" t="s">
        <v>120</v>
      </c>
      <c r="C145" s="239" t="s">
        <v>481</v>
      </c>
    </row>
    <row r="146" spans="1:3">
      <c r="A146" s="234">
        <v>29</v>
      </c>
      <c r="B146" s="237" t="s">
        <v>114</v>
      </c>
      <c r="C146" s="258" t="s">
        <v>482</v>
      </c>
    </row>
    <row r="147" spans="1:3">
      <c r="A147" s="234">
        <v>30</v>
      </c>
      <c r="B147" s="237" t="s">
        <v>115</v>
      </c>
      <c r="C147" s="258" t="s">
        <v>483</v>
      </c>
    </row>
    <row r="148" spans="1:3" ht="32.25" customHeight="1">
      <c r="A148" s="234">
        <v>31</v>
      </c>
      <c r="B148" s="237" t="s">
        <v>484</v>
      </c>
      <c r="C148" s="258" t="s">
        <v>485</v>
      </c>
    </row>
    <row r="149" spans="1:3">
      <c r="A149" s="234">
        <v>31.1</v>
      </c>
      <c r="B149" s="237" t="s">
        <v>486</v>
      </c>
      <c r="C149" s="240" t="s">
        <v>487</v>
      </c>
    </row>
    <row r="150" spans="1:3" ht="24">
      <c r="A150" s="234" t="s">
        <v>488</v>
      </c>
      <c r="B150" s="237" t="s">
        <v>701</v>
      </c>
      <c r="C150" s="267" t="s">
        <v>711</v>
      </c>
    </row>
    <row r="151" spans="1:3">
      <c r="A151" s="234">
        <v>31.2</v>
      </c>
      <c r="B151" s="237" t="s">
        <v>489</v>
      </c>
      <c r="C151" s="267" t="s">
        <v>490</v>
      </c>
    </row>
    <row r="152" spans="1:3">
      <c r="A152" s="234" t="s">
        <v>491</v>
      </c>
      <c r="B152" s="237" t="s">
        <v>701</v>
      </c>
      <c r="C152" s="267" t="s">
        <v>702</v>
      </c>
    </row>
    <row r="153" spans="1:3" ht="36">
      <c r="A153" s="234">
        <v>32</v>
      </c>
      <c r="B153" s="263" t="s">
        <v>492</v>
      </c>
      <c r="C153" s="267" t="s">
        <v>703</v>
      </c>
    </row>
    <row r="154" spans="1:3">
      <c r="A154" s="234">
        <v>33</v>
      </c>
      <c r="B154" s="237" t="s">
        <v>116</v>
      </c>
      <c r="C154" s="267" t="s">
        <v>493</v>
      </c>
    </row>
    <row r="155" spans="1:3">
      <c r="A155" s="234">
        <v>34</v>
      </c>
      <c r="B155" s="265" t="s">
        <v>117</v>
      </c>
      <c r="C155" s="267" t="s">
        <v>494</v>
      </c>
    </row>
    <row r="156" spans="1:3">
      <c r="A156" s="234">
        <v>35</v>
      </c>
      <c r="B156" s="265" t="s">
        <v>118</v>
      </c>
      <c r="C156" s="267" t="s">
        <v>495</v>
      </c>
    </row>
    <row r="157" spans="1:3">
      <c r="A157" s="250" t="s">
        <v>712</v>
      </c>
      <c r="B157" s="265" t="s">
        <v>125</v>
      </c>
      <c r="C157" s="267" t="s">
        <v>740</v>
      </c>
    </row>
    <row r="158" spans="1:3">
      <c r="A158" s="250">
        <v>36.1</v>
      </c>
      <c r="B158" s="265" t="s">
        <v>496</v>
      </c>
      <c r="C158" s="267" t="s">
        <v>497</v>
      </c>
    </row>
    <row r="159" spans="1:3">
      <c r="A159" s="250" t="s">
        <v>713</v>
      </c>
      <c r="B159" s="265" t="s">
        <v>701</v>
      </c>
      <c r="C159" s="240" t="s">
        <v>704</v>
      </c>
    </row>
    <row r="160" spans="1:3" ht="24">
      <c r="A160" s="250">
        <v>36.200000000000003</v>
      </c>
      <c r="B160" s="266" t="s">
        <v>749</v>
      </c>
      <c r="C160" s="240" t="s">
        <v>741</v>
      </c>
    </row>
    <row r="161" spans="1:3" ht="24">
      <c r="A161" s="250" t="s">
        <v>714</v>
      </c>
      <c r="B161" s="265" t="s">
        <v>701</v>
      </c>
      <c r="C161" s="240" t="s">
        <v>742</v>
      </c>
    </row>
    <row r="162" spans="1:3" ht="24">
      <c r="A162" s="250">
        <v>36.299999999999997</v>
      </c>
      <c r="B162" s="266" t="s">
        <v>750</v>
      </c>
      <c r="C162" s="240" t="s">
        <v>743</v>
      </c>
    </row>
    <row r="163" spans="1:3" ht="24">
      <c r="A163" s="250" t="s">
        <v>715</v>
      </c>
      <c r="B163" s="265" t="s">
        <v>701</v>
      </c>
      <c r="C163" s="240" t="s">
        <v>744</v>
      </c>
    </row>
    <row r="164" spans="1:3">
      <c r="A164" s="250" t="s">
        <v>716</v>
      </c>
      <c r="B164" s="265" t="s">
        <v>119</v>
      </c>
      <c r="C164" s="264" t="s">
        <v>745</v>
      </c>
    </row>
    <row r="165" spans="1:3">
      <c r="A165" s="250" t="s">
        <v>717</v>
      </c>
      <c r="B165" s="265" t="s">
        <v>701</v>
      </c>
      <c r="C165" s="264" t="s">
        <v>746</v>
      </c>
    </row>
    <row r="166" spans="1:3">
      <c r="A166" s="248">
        <v>37</v>
      </c>
      <c r="B166" s="265" t="s">
        <v>500</v>
      </c>
      <c r="C166" s="240" t="s">
        <v>501</v>
      </c>
    </row>
    <row r="167" spans="1:3">
      <c r="A167" s="248">
        <v>37.1</v>
      </c>
      <c r="B167" s="265" t="s">
        <v>502</v>
      </c>
      <c r="C167" s="240" t="s">
        <v>503</v>
      </c>
    </row>
    <row r="168" spans="1:3">
      <c r="A168" s="249" t="s">
        <v>498</v>
      </c>
      <c r="B168" s="265" t="s">
        <v>701</v>
      </c>
      <c r="C168" s="240" t="s">
        <v>705</v>
      </c>
    </row>
    <row r="169" spans="1:3">
      <c r="A169" s="248">
        <v>37.200000000000003</v>
      </c>
      <c r="B169" s="265" t="s">
        <v>505</v>
      </c>
      <c r="C169" s="240" t="s">
        <v>506</v>
      </c>
    </row>
    <row r="170" spans="1:3" ht="24">
      <c r="A170" s="249" t="s">
        <v>499</v>
      </c>
      <c r="B170" s="237" t="s">
        <v>701</v>
      </c>
      <c r="C170" s="240" t="s">
        <v>706</v>
      </c>
    </row>
    <row r="171" spans="1:3">
      <c r="A171" s="248">
        <v>38</v>
      </c>
      <c r="B171" s="237" t="s">
        <v>121</v>
      </c>
      <c r="C171" s="240" t="s">
        <v>508</v>
      </c>
    </row>
    <row r="172" spans="1:3">
      <c r="A172" s="250">
        <v>38.1</v>
      </c>
      <c r="B172" s="237" t="s">
        <v>122</v>
      </c>
      <c r="C172" s="258" t="s">
        <v>122</v>
      </c>
    </row>
    <row r="173" spans="1:3">
      <c r="A173" s="250" t="s">
        <v>504</v>
      </c>
      <c r="B173" s="241" t="s">
        <v>509</v>
      </c>
      <c r="C173" s="552" t="s">
        <v>510</v>
      </c>
    </row>
    <row r="174" spans="1:3">
      <c r="A174" s="250" t="s">
        <v>718</v>
      </c>
      <c r="B174" s="241" t="s">
        <v>511</v>
      </c>
      <c r="C174" s="552"/>
    </row>
    <row r="175" spans="1:3">
      <c r="A175" s="250" t="s">
        <v>719</v>
      </c>
      <c r="B175" s="241" t="s">
        <v>512</v>
      </c>
      <c r="C175" s="552"/>
    </row>
    <row r="176" spans="1:3">
      <c r="A176" s="250" t="s">
        <v>720</v>
      </c>
      <c r="B176" s="241" t="s">
        <v>513</v>
      </c>
      <c r="C176" s="552"/>
    </row>
    <row r="177" spans="1:3">
      <c r="A177" s="250" t="s">
        <v>721</v>
      </c>
      <c r="B177" s="241" t="s">
        <v>514</v>
      </c>
      <c r="C177" s="552"/>
    </row>
    <row r="178" spans="1:3">
      <c r="A178" s="250" t="s">
        <v>722</v>
      </c>
      <c r="B178" s="241" t="s">
        <v>515</v>
      </c>
      <c r="C178" s="552"/>
    </row>
    <row r="179" spans="1:3">
      <c r="A179" s="250">
        <v>38.200000000000003</v>
      </c>
      <c r="B179" s="237" t="s">
        <v>123</v>
      </c>
      <c r="C179" s="258" t="s">
        <v>123</v>
      </c>
    </row>
    <row r="180" spans="1:3">
      <c r="A180" s="250" t="s">
        <v>507</v>
      </c>
      <c r="B180" s="241" t="s">
        <v>516</v>
      </c>
      <c r="C180" s="552" t="s">
        <v>517</v>
      </c>
    </row>
    <row r="181" spans="1:3">
      <c r="A181" s="250" t="s">
        <v>723</v>
      </c>
      <c r="B181" s="241" t="s">
        <v>518</v>
      </c>
      <c r="C181" s="552"/>
    </row>
    <row r="182" spans="1:3">
      <c r="A182" s="250" t="s">
        <v>724</v>
      </c>
      <c r="B182" s="241" t="s">
        <v>519</v>
      </c>
      <c r="C182" s="552"/>
    </row>
    <row r="183" spans="1:3">
      <c r="A183" s="250" t="s">
        <v>725</v>
      </c>
      <c r="B183" s="241" t="s">
        <v>520</v>
      </c>
      <c r="C183" s="552"/>
    </row>
    <row r="184" spans="1:3">
      <c r="A184" s="250" t="s">
        <v>726</v>
      </c>
      <c r="B184" s="241" t="s">
        <v>521</v>
      </c>
      <c r="C184" s="552"/>
    </row>
    <row r="185" spans="1:3">
      <c r="A185" s="250" t="s">
        <v>727</v>
      </c>
      <c r="B185" s="241" t="s">
        <v>522</v>
      </c>
      <c r="C185" s="552"/>
    </row>
    <row r="186" spans="1:3">
      <c r="A186" s="250" t="s">
        <v>728</v>
      </c>
      <c r="B186" s="241" t="s">
        <v>523</v>
      </c>
      <c r="C186" s="552"/>
    </row>
    <row r="187" spans="1:3">
      <c r="A187" s="250">
        <v>38.299999999999997</v>
      </c>
      <c r="B187" s="237" t="s">
        <v>124</v>
      </c>
      <c r="C187" s="258" t="s">
        <v>524</v>
      </c>
    </row>
    <row r="188" spans="1:3">
      <c r="A188" s="250" t="s">
        <v>729</v>
      </c>
      <c r="B188" s="241" t="s">
        <v>525</v>
      </c>
      <c r="C188" s="552" t="s">
        <v>526</v>
      </c>
    </row>
    <row r="189" spans="1:3">
      <c r="A189" s="250" t="s">
        <v>730</v>
      </c>
      <c r="B189" s="241" t="s">
        <v>527</v>
      </c>
      <c r="C189" s="552"/>
    </row>
    <row r="190" spans="1:3">
      <c r="A190" s="250" t="s">
        <v>731</v>
      </c>
      <c r="B190" s="241" t="s">
        <v>528</v>
      </c>
      <c r="C190" s="552"/>
    </row>
    <row r="191" spans="1:3">
      <c r="A191" s="250" t="s">
        <v>732</v>
      </c>
      <c r="B191" s="241" t="s">
        <v>529</v>
      </c>
      <c r="C191" s="552"/>
    </row>
    <row r="192" spans="1:3">
      <c r="A192" s="250" t="s">
        <v>733</v>
      </c>
      <c r="B192" s="241" t="s">
        <v>530</v>
      </c>
      <c r="C192" s="552"/>
    </row>
    <row r="193" spans="1:3">
      <c r="A193" s="250" t="s">
        <v>734</v>
      </c>
      <c r="B193" s="241" t="s">
        <v>531</v>
      </c>
      <c r="C193" s="552"/>
    </row>
    <row r="194" spans="1:3">
      <c r="A194" s="250">
        <v>38.4</v>
      </c>
      <c r="B194" s="237" t="s">
        <v>500</v>
      </c>
      <c r="C194" s="240" t="s">
        <v>501</v>
      </c>
    </row>
    <row r="195" spans="1:3" s="235" customFormat="1">
      <c r="A195" s="250" t="s">
        <v>735</v>
      </c>
      <c r="B195" s="241" t="s">
        <v>525</v>
      </c>
      <c r="C195" s="552" t="s">
        <v>532</v>
      </c>
    </row>
    <row r="196" spans="1:3">
      <c r="A196" s="250" t="s">
        <v>736</v>
      </c>
      <c r="B196" s="241" t="s">
        <v>527</v>
      </c>
      <c r="C196" s="552"/>
    </row>
    <row r="197" spans="1:3">
      <c r="A197" s="250" t="s">
        <v>737</v>
      </c>
      <c r="B197" s="241" t="s">
        <v>528</v>
      </c>
      <c r="C197" s="552"/>
    </row>
    <row r="198" spans="1:3">
      <c r="A198" s="250" t="s">
        <v>738</v>
      </c>
      <c r="B198" s="241" t="s">
        <v>529</v>
      </c>
      <c r="C198" s="552"/>
    </row>
    <row r="199" spans="1:3" ht="12.6" thickBot="1">
      <c r="A199" s="251" t="s">
        <v>739</v>
      </c>
      <c r="B199" s="241" t="s">
        <v>533</v>
      </c>
      <c r="C199" s="552"/>
    </row>
    <row r="200" spans="1:3" ht="12.6" thickBot="1">
      <c r="A200" s="547" t="s">
        <v>688</v>
      </c>
      <c r="B200" s="548"/>
      <c r="C200" s="549"/>
    </row>
    <row r="201" spans="1:3" ht="13.2" thickTop="1" thickBot="1">
      <c r="A201" s="561" t="s">
        <v>534</v>
      </c>
      <c r="B201" s="561"/>
      <c r="C201" s="561"/>
    </row>
    <row r="202" spans="1:3">
      <c r="A202" s="242">
        <v>11.1</v>
      </c>
      <c r="B202" s="243" t="s">
        <v>535</v>
      </c>
      <c r="C202" s="238" t="s">
        <v>536</v>
      </c>
    </row>
    <row r="203" spans="1:3">
      <c r="A203" s="242">
        <v>11.2</v>
      </c>
      <c r="B203" s="243" t="s">
        <v>537</v>
      </c>
      <c r="C203" s="238" t="s">
        <v>538</v>
      </c>
    </row>
    <row r="204" spans="1:3">
      <c r="A204" s="242">
        <v>11.3</v>
      </c>
      <c r="B204" s="243" t="s">
        <v>539</v>
      </c>
      <c r="C204" s="238" t="s">
        <v>540</v>
      </c>
    </row>
    <row r="205" spans="1:3" ht="24">
      <c r="A205" s="242">
        <v>11.4</v>
      </c>
      <c r="B205" s="243" t="s">
        <v>541</v>
      </c>
      <c r="C205" s="238" t="s">
        <v>542</v>
      </c>
    </row>
    <row r="206" spans="1:3" ht="24">
      <c r="A206" s="242">
        <v>11.5</v>
      </c>
      <c r="B206" s="243" t="s">
        <v>543</v>
      </c>
      <c r="C206" s="238" t="s">
        <v>544</v>
      </c>
    </row>
    <row r="207" spans="1:3">
      <c r="A207" s="242">
        <v>11.6</v>
      </c>
      <c r="B207" s="243" t="s">
        <v>545</v>
      </c>
      <c r="C207" s="238" t="s">
        <v>546</v>
      </c>
    </row>
    <row r="208" spans="1:3">
      <c r="A208" s="242">
        <v>11.7</v>
      </c>
      <c r="B208" s="243" t="s">
        <v>707</v>
      </c>
      <c r="C208" s="238" t="s">
        <v>708</v>
      </c>
    </row>
    <row r="209" spans="1:3">
      <c r="A209" s="242">
        <v>11.8</v>
      </c>
      <c r="B209" s="243" t="s">
        <v>709</v>
      </c>
      <c r="C209" s="238" t="s">
        <v>710</v>
      </c>
    </row>
    <row r="210" spans="1:3">
      <c r="A210" s="242">
        <v>11.9</v>
      </c>
      <c r="B210" s="238" t="s">
        <v>547</v>
      </c>
      <c r="C210" s="238" t="s">
        <v>548</v>
      </c>
    </row>
    <row r="211" spans="1:3">
      <c r="A211" s="242">
        <v>11.1</v>
      </c>
      <c r="B211" s="238" t="s">
        <v>549</v>
      </c>
      <c r="C211" s="238" t="s">
        <v>550</v>
      </c>
    </row>
    <row r="212" spans="1:3">
      <c r="A212" s="242">
        <v>11.11</v>
      </c>
      <c r="B212" s="240" t="s">
        <v>551</v>
      </c>
      <c r="C212" s="238" t="s">
        <v>552</v>
      </c>
    </row>
    <row r="213" spans="1:3">
      <c r="A213" s="242">
        <v>11.12</v>
      </c>
      <c r="B213" s="243" t="s">
        <v>553</v>
      </c>
      <c r="C213" s="238" t="s">
        <v>554</v>
      </c>
    </row>
    <row r="214" spans="1:3">
      <c r="A214" s="242">
        <v>11.13</v>
      </c>
      <c r="B214" s="243" t="s">
        <v>555</v>
      </c>
      <c r="C214" s="258" t="s">
        <v>556</v>
      </c>
    </row>
    <row r="215" spans="1:3" ht="24">
      <c r="A215" s="242">
        <v>11.14</v>
      </c>
      <c r="B215" s="243" t="s">
        <v>747</v>
      </c>
      <c r="C215" s="258" t="s">
        <v>748</v>
      </c>
    </row>
    <row r="216" spans="1:3">
      <c r="A216" s="242">
        <v>11.15</v>
      </c>
      <c r="B216" s="243" t="s">
        <v>557</v>
      </c>
      <c r="C216" s="258" t="s">
        <v>558</v>
      </c>
    </row>
    <row r="217" spans="1:3">
      <c r="A217" s="242">
        <v>11.16</v>
      </c>
      <c r="B217" s="243" t="s">
        <v>559</v>
      </c>
      <c r="C217" s="258" t="s">
        <v>560</v>
      </c>
    </row>
    <row r="218" spans="1:3">
      <c r="A218" s="242">
        <v>11.17</v>
      </c>
      <c r="B218" s="243" t="s">
        <v>561</v>
      </c>
      <c r="C218" s="258" t="s">
        <v>562</v>
      </c>
    </row>
    <row r="219" spans="1:3">
      <c r="A219" s="242">
        <v>11.18</v>
      </c>
      <c r="B219" s="243" t="s">
        <v>563</v>
      </c>
      <c r="C219" s="258" t="s">
        <v>564</v>
      </c>
    </row>
    <row r="220" spans="1:3" ht="24">
      <c r="A220" s="242">
        <v>11.19</v>
      </c>
      <c r="B220" s="243" t="s">
        <v>565</v>
      </c>
      <c r="C220" s="258" t="s">
        <v>669</v>
      </c>
    </row>
    <row r="221" spans="1:3" ht="24">
      <c r="A221" s="242">
        <v>11.2</v>
      </c>
      <c r="B221" s="243" t="s">
        <v>566</v>
      </c>
      <c r="C221" s="258" t="s">
        <v>670</v>
      </c>
    </row>
    <row r="222" spans="1:3" s="235" customFormat="1">
      <c r="A222" s="242">
        <v>11.21</v>
      </c>
      <c r="B222" s="243" t="s">
        <v>567</v>
      </c>
      <c r="C222" s="258" t="s">
        <v>568</v>
      </c>
    </row>
    <row r="223" spans="1:3">
      <c r="A223" s="242">
        <v>11.22</v>
      </c>
      <c r="B223" s="243" t="s">
        <v>569</v>
      </c>
      <c r="C223" s="258" t="s">
        <v>570</v>
      </c>
    </row>
    <row r="224" spans="1:3">
      <c r="A224" s="242">
        <v>11.23</v>
      </c>
      <c r="B224" s="243" t="s">
        <v>571</v>
      </c>
      <c r="C224" s="258" t="s">
        <v>572</v>
      </c>
    </row>
    <row r="225" spans="1:3">
      <c r="A225" s="242">
        <v>11.24</v>
      </c>
      <c r="B225" s="243" t="s">
        <v>573</v>
      </c>
      <c r="C225" s="258" t="s">
        <v>574</v>
      </c>
    </row>
    <row r="226" spans="1:3">
      <c r="A226" s="242">
        <v>11.25</v>
      </c>
      <c r="B226" s="260" t="s">
        <v>575</v>
      </c>
      <c r="C226" s="261" t="s">
        <v>576</v>
      </c>
    </row>
    <row r="227" spans="1:3" ht="12.6" thickBot="1">
      <c r="A227" s="558" t="s">
        <v>689</v>
      </c>
      <c r="B227" s="559"/>
      <c r="C227" s="560"/>
    </row>
    <row r="228" spans="1:3" ht="13.2" thickTop="1" thickBot="1">
      <c r="A228" s="561" t="s">
        <v>534</v>
      </c>
      <c r="B228" s="561"/>
      <c r="C228" s="561"/>
    </row>
    <row r="229" spans="1:3">
      <c r="A229" s="236" t="s">
        <v>577</v>
      </c>
      <c r="B229" s="244" t="s">
        <v>578</v>
      </c>
      <c r="C229" s="562" t="s">
        <v>579</v>
      </c>
    </row>
    <row r="230" spans="1:3">
      <c r="A230" s="234" t="s">
        <v>580</v>
      </c>
      <c r="B230" s="240" t="s">
        <v>581</v>
      </c>
      <c r="C230" s="552"/>
    </row>
    <row r="231" spans="1:3">
      <c r="A231" s="234" t="s">
        <v>582</v>
      </c>
      <c r="B231" s="240" t="s">
        <v>583</v>
      </c>
      <c r="C231" s="552"/>
    </row>
    <row r="232" spans="1:3">
      <c r="A232" s="234" t="s">
        <v>584</v>
      </c>
      <c r="B232" s="240" t="s">
        <v>585</v>
      </c>
      <c r="C232" s="552"/>
    </row>
    <row r="233" spans="1:3">
      <c r="A233" s="234" t="s">
        <v>586</v>
      </c>
      <c r="B233" s="240" t="s">
        <v>587</v>
      </c>
      <c r="C233" s="552"/>
    </row>
    <row r="234" spans="1:3">
      <c r="A234" s="234" t="s">
        <v>588</v>
      </c>
      <c r="B234" s="240" t="s">
        <v>589</v>
      </c>
      <c r="C234" s="258" t="s">
        <v>590</v>
      </c>
    </row>
    <row r="235" spans="1:3" ht="24">
      <c r="A235" s="234" t="s">
        <v>591</v>
      </c>
      <c r="B235" s="240" t="s">
        <v>592</v>
      </c>
      <c r="C235" s="258" t="s">
        <v>593</v>
      </c>
    </row>
    <row r="236" spans="1:3">
      <c r="A236" s="234" t="s">
        <v>594</v>
      </c>
      <c r="B236" s="240" t="s">
        <v>595</v>
      </c>
      <c r="C236" s="258" t="s">
        <v>596</v>
      </c>
    </row>
    <row r="237" spans="1:3">
      <c r="A237" s="234" t="s">
        <v>597</v>
      </c>
      <c r="B237" s="240" t="s">
        <v>598</v>
      </c>
      <c r="C237" s="552" t="s">
        <v>599</v>
      </c>
    </row>
    <row r="238" spans="1:3">
      <c r="A238" s="234" t="s">
        <v>600</v>
      </c>
      <c r="B238" s="240" t="s">
        <v>601</v>
      </c>
      <c r="C238" s="552"/>
    </row>
    <row r="239" spans="1:3">
      <c r="A239" s="234" t="s">
        <v>602</v>
      </c>
      <c r="B239" s="240" t="s">
        <v>603</v>
      </c>
      <c r="C239" s="552"/>
    </row>
    <row r="240" spans="1:3">
      <c r="A240" s="234" t="s">
        <v>604</v>
      </c>
      <c r="B240" s="240" t="s">
        <v>605</v>
      </c>
      <c r="C240" s="552" t="s">
        <v>579</v>
      </c>
    </row>
    <row r="241" spans="1:3">
      <c r="A241" s="234" t="s">
        <v>606</v>
      </c>
      <c r="B241" s="240" t="s">
        <v>607</v>
      </c>
      <c r="C241" s="552"/>
    </row>
    <row r="242" spans="1:3">
      <c r="A242" s="234" t="s">
        <v>608</v>
      </c>
      <c r="B242" s="240" t="s">
        <v>609</v>
      </c>
      <c r="C242" s="552"/>
    </row>
    <row r="243" spans="1:3" s="235" customFormat="1">
      <c r="A243" s="234" t="s">
        <v>610</v>
      </c>
      <c r="B243" s="240" t="s">
        <v>611</v>
      </c>
      <c r="C243" s="552"/>
    </row>
    <row r="244" spans="1:3">
      <c r="A244" s="234" t="s">
        <v>612</v>
      </c>
      <c r="B244" s="240" t="s">
        <v>613</v>
      </c>
      <c r="C244" s="552"/>
    </row>
    <row r="245" spans="1:3">
      <c r="A245" s="234" t="s">
        <v>614</v>
      </c>
      <c r="B245" s="240" t="s">
        <v>615</v>
      </c>
      <c r="C245" s="552"/>
    </row>
    <row r="246" spans="1:3">
      <c r="A246" s="234" t="s">
        <v>616</v>
      </c>
      <c r="B246" s="240" t="s">
        <v>617</v>
      </c>
      <c r="C246" s="552"/>
    </row>
    <row r="247" spans="1:3">
      <c r="A247" s="234" t="s">
        <v>618</v>
      </c>
      <c r="B247" s="240" t="s">
        <v>619</v>
      </c>
      <c r="C247" s="552"/>
    </row>
    <row r="248" spans="1:3" s="235" customFormat="1" ht="12.6" thickBot="1">
      <c r="A248" s="547" t="s">
        <v>690</v>
      </c>
      <c r="B248" s="548"/>
      <c r="C248" s="549"/>
    </row>
    <row r="249" spans="1:3" ht="13.2" thickTop="1" thickBot="1">
      <c r="A249" s="544" t="s">
        <v>620</v>
      </c>
      <c r="B249" s="544"/>
      <c r="C249" s="544"/>
    </row>
    <row r="250" spans="1:3">
      <c r="A250" s="234">
        <v>13.1</v>
      </c>
      <c r="B250" s="545" t="s">
        <v>621</v>
      </c>
      <c r="C250" s="546"/>
    </row>
    <row r="251" spans="1:3" ht="36">
      <c r="A251" s="234" t="s">
        <v>622</v>
      </c>
      <c r="B251" s="243" t="s">
        <v>623</v>
      </c>
      <c r="C251" s="238" t="s">
        <v>624</v>
      </c>
    </row>
    <row r="252" spans="1:3" ht="96">
      <c r="A252" s="234" t="s">
        <v>625</v>
      </c>
      <c r="B252" s="243" t="s">
        <v>626</v>
      </c>
      <c r="C252" s="238" t="s">
        <v>627</v>
      </c>
    </row>
    <row r="253" spans="1:3" ht="12.6" thickBot="1">
      <c r="A253" s="547" t="s">
        <v>691</v>
      </c>
      <c r="B253" s="548"/>
      <c r="C253" s="549"/>
    </row>
    <row r="254" spans="1:3" ht="13.2" thickTop="1" thickBot="1">
      <c r="A254" s="544" t="s">
        <v>620</v>
      </c>
      <c r="B254" s="544"/>
      <c r="C254" s="544"/>
    </row>
    <row r="255" spans="1:3">
      <c r="A255" s="234">
        <v>14.1</v>
      </c>
      <c r="B255" s="545" t="s">
        <v>628</v>
      </c>
      <c r="C255" s="546"/>
    </row>
    <row r="256" spans="1:3">
      <c r="A256" s="234" t="s">
        <v>629</v>
      </c>
      <c r="B256" s="243" t="s">
        <v>630</v>
      </c>
      <c r="C256" s="238" t="s">
        <v>631</v>
      </c>
    </row>
    <row r="257" spans="1:3" ht="48">
      <c r="A257" s="234" t="s">
        <v>632</v>
      </c>
      <c r="B257" s="243" t="s">
        <v>633</v>
      </c>
      <c r="C257" s="238" t="s">
        <v>634</v>
      </c>
    </row>
    <row r="258" spans="1:3" ht="12" customHeight="1">
      <c r="A258" s="234" t="s">
        <v>635</v>
      </c>
      <c r="B258" s="243" t="s">
        <v>636</v>
      </c>
      <c r="C258" s="238" t="s">
        <v>637</v>
      </c>
    </row>
    <row r="259" spans="1:3" ht="24">
      <c r="A259" s="234" t="s">
        <v>638</v>
      </c>
      <c r="B259" s="243" t="s">
        <v>639</v>
      </c>
      <c r="C259" s="238" t="s">
        <v>640</v>
      </c>
    </row>
    <row r="260" spans="1:3" ht="11.25" customHeight="1">
      <c r="A260" s="234" t="s">
        <v>641</v>
      </c>
      <c r="B260" s="243" t="s">
        <v>642</v>
      </c>
      <c r="C260" s="238" t="s">
        <v>643</v>
      </c>
    </row>
    <row r="261" spans="1:3" ht="60">
      <c r="A261" s="234" t="s">
        <v>644</v>
      </c>
      <c r="B261" s="243" t="s">
        <v>645</v>
      </c>
      <c r="C261" s="238" t="s">
        <v>646</v>
      </c>
    </row>
    <row r="262" spans="1:3">
      <c r="A262" s="229"/>
      <c r="B262" s="229"/>
      <c r="C262" s="229"/>
    </row>
    <row r="263" spans="1:3">
      <c r="A263" s="229"/>
      <c r="B263" s="229"/>
      <c r="C263" s="229"/>
    </row>
    <row r="264" spans="1:3">
      <c r="A264" s="229"/>
      <c r="B264" s="229"/>
      <c r="C264" s="229"/>
    </row>
    <row r="265" spans="1:3">
      <c r="A265" s="229"/>
      <c r="B265" s="229"/>
      <c r="C265" s="229"/>
    </row>
    <row r="266" spans="1:3">
      <c r="A266" s="229"/>
      <c r="B266" s="229"/>
      <c r="C266" s="229"/>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Q41"/>
  <sheetViews>
    <sheetView zoomScale="85" zoomScaleNormal="85" workbookViewId="0">
      <pane xSplit="1" ySplit="5" topLeftCell="C11" activePane="bottomRight" state="frozen"/>
      <selection pane="topRight" activeCell="B1" sqref="B1"/>
      <selection pane="bottomLeft" activeCell="A6" sqref="A6"/>
      <selection pane="bottomRight" activeCell="M26" sqref="M26"/>
    </sheetView>
  </sheetViews>
  <sheetFormatPr defaultRowHeight="14.4"/>
  <cols>
    <col min="1" max="1" width="9.5546875" style="19" bestFit="1" customWidth="1"/>
    <col min="2" max="2" width="86" style="16" customWidth="1"/>
    <col min="3" max="3" width="12.6640625" style="16" customWidth="1"/>
    <col min="4" max="7" width="12.6640625" style="2" customWidth="1"/>
    <col min="8" max="8" width="6.6640625" customWidth="1"/>
    <col min="9" max="12" width="11.5546875" customWidth="1"/>
    <col min="13" max="13" width="6.6640625" customWidth="1"/>
  </cols>
  <sheetData>
    <row r="1" spans="1:17">
      <c r="A1" s="17" t="s">
        <v>227</v>
      </c>
      <c r="B1" s="16" t="s">
        <v>846</v>
      </c>
    </row>
    <row r="2" spans="1:17">
      <c r="A2" s="17" t="s">
        <v>228</v>
      </c>
      <c r="B2" s="457">
        <v>43373</v>
      </c>
      <c r="C2" s="28"/>
      <c r="D2" s="18"/>
      <c r="E2" s="18"/>
      <c r="F2" s="18"/>
      <c r="G2" s="18"/>
      <c r="H2" s="1"/>
    </row>
    <row r="3" spans="1:17">
      <c r="A3" s="17"/>
      <c r="C3" s="28"/>
      <c r="D3" s="18"/>
      <c r="E3" s="18"/>
      <c r="F3" s="18"/>
      <c r="G3" s="18"/>
      <c r="H3" s="1"/>
    </row>
    <row r="4" spans="1:17" ht="15" thickBot="1">
      <c r="A4" s="73" t="s">
        <v>649</v>
      </c>
      <c r="B4" s="209" t="s">
        <v>262</v>
      </c>
      <c r="C4" s="210"/>
      <c r="D4" s="211"/>
      <c r="E4" s="211"/>
      <c r="F4" s="211"/>
      <c r="G4" s="211"/>
      <c r="H4" s="1"/>
    </row>
    <row r="5" spans="1:17">
      <c r="A5" s="360" t="s">
        <v>28</v>
      </c>
      <c r="B5" s="361"/>
      <c r="C5" s="362" t="s">
        <v>873</v>
      </c>
      <c r="D5" s="362" t="s">
        <v>867</v>
      </c>
      <c r="E5" s="362" t="s">
        <v>851</v>
      </c>
      <c r="F5" s="362" t="s">
        <v>849</v>
      </c>
      <c r="G5" s="363" t="s">
        <v>850</v>
      </c>
    </row>
    <row r="6" spans="1:17">
      <c r="A6" s="125"/>
      <c r="B6" s="31" t="s">
        <v>224</v>
      </c>
      <c r="C6" s="364"/>
      <c r="D6" s="364"/>
      <c r="E6" s="364"/>
      <c r="F6" s="364"/>
      <c r="G6" s="365"/>
    </row>
    <row r="7" spans="1:17">
      <c r="A7" s="125"/>
      <c r="B7" s="32" t="s">
        <v>229</v>
      </c>
      <c r="C7" s="364"/>
      <c r="D7" s="364"/>
      <c r="E7" s="364"/>
      <c r="F7" s="364"/>
      <c r="G7" s="365"/>
    </row>
    <row r="8" spans="1:17">
      <c r="A8" s="126">
        <v>1</v>
      </c>
      <c r="B8" s="259" t="s">
        <v>25</v>
      </c>
      <c r="C8" s="268">
        <v>30885076.73</v>
      </c>
      <c r="D8" s="269">
        <v>31647630.209999997</v>
      </c>
      <c r="E8" s="269">
        <v>22221881.149999995</v>
      </c>
      <c r="F8" s="269">
        <v>22236889.359999996</v>
      </c>
      <c r="G8" s="270">
        <v>22388357.359999996</v>
      </c>
      <c r="J8" s="595"/>
      <c r="N8" s="595"/>
      <c r="O8" s="595"/>
      <c r="P8" s="595"/>
      <c r="Q8" s="595"/>
    </row>
    <row r="9" spans="1:17">
      <c r="A9" s="126">
        <v>2</v>
      </c>
      <c r="B9" s="259" t="s">
        <v>126</v>
      </c>
      <c r="C9" s="268">
        <v>30885076.73</v>
      </c>
      <c r="D9" s="269">
        <v>31647630.209999997</v>
      </c>
      <c r="E9" s="269">
        <v>22221881.149999995</v>
      </c>
      <c r="F9" s="269">
        <v>22236889.359999996</v>
      </c>
      <c r="G9" s="270">
        <v>22388357.359999996</v>
      </c>
      <c r="J9" s="595"/>
      <c r="N9" s="595"/>
      <c r="O9" s="595"/>
      <c r="P9" s="595"/>
      <c r="Q9" s="595"/>
    </row>
    <row r="10" spans="1:17">
      <c r="A10" s="126">
        <v>3</v>
      </c>
      <c r="B10" s="259" t="s">
        <v>90</v>
      </c>
      <c r="C10" s="268">
        <v>40279499.299999997</v>
      </c>
      <c r="D10" s="269">
        <v>40350539.6888</v>
      </c>
      <c r="E10" s="269">
        <v>30778153.389999993</v>
      </c>
      <c r="F10" s="269">
        <v>31369273.908599995</v>
      </c>
      <c r="G10" s="270">
        <v>22424799.378799997</v>
      </c>
      <c r="J10" s="595"/>
      <c r="N10" s="595"/>
      <c r="O10" s="595"/>
      <c r="P10" s="595"/>
      <c r="Q10" s="595"/>
    </row>
    <row r="11" spans="1:17">
      <c r="A11" s="125"/>
      <c r="B11" s="31" t="s">
        <v>225</v>
      </c>
      <c r="C11" s="364"/>
      <c r="D11" s="364"/>
      <c r="E11" s="364"/>
      <c r="F11" s="364"/>
      <c r="G11" s="365"/>
      <c r="N11" s="595"/>
      <c r="O11" s="595"/>
      <c r="P11" s="595"/>
      <c r="Q11" s="595"/>
    </row>
    <row r="12" spans="1:17" ht="15" customHeight="1">
      <c r="A12" s="126">
        <v>4</v>
      </c>
      <c r="B12" s="259" t="s">
        <v>671</v>
      </c>
      <c r="C12" s="407">
        <v>62330541.775442541</v>
      </c>
      <c r="D12" s="269">
        <v>60255856.596478984</v>
      </c>
      <c r="E12" s="269">
        <v>50073951.032459274</v>
      </c>
      <c r="F12" s="269">
        <v>48908864</v>
      </c>
      <c r="G12" s="270">
        <v>39943185.597603239</v>
      </c>
      <c r="J12" s="595"/>
      <c r="N12" s="595"/>
      <c r="O12" s="595"/>
      <c r="P12" s="595"/>
      <c r="Q12" s="595"/>
    </row>
    <row r="13" spans="1:17">
      <c r="A13" s="125"/>
      <c r="B13" s="31" t="s">
        <v>127</v>
      </c>
      <c r="C13" s="364"/>
      <c r="D13" s="364"/>
      <c r="E13" s="364"/>
      <c r="F13" s="364"/>
      <c r="G13" s="365"/>
      <c r="N13" s="595"/>
      <c r="O13" s="595"/>
      <c r="P13" s="595"/>
      <c r="Q13" s="595"/>
    </row>
    <row r="14" spans="1:17" s="3" customFormat="1">
      <c r="A14" s="126"/>
      <c r="B14" s="32" t="s">
        <v>835</v>
      </c>
      <c r="C14" s="364"/>
      <c r="D14" s="364"/>
      <c r="E14" s="364"/>
      <c r="F14" s="364"/>
      <c r="G14" s="365"/>
      <c r="N14" s="595"/>
      <c r="O14" s="595"/>
      <c r="P14" s="595"/>
      <c r="Q14" s="595"/>
    </row>
    <row r="15" spans="1:17">
      <c r="A15" s="124">
        <v>5</v>
      </c>
      <c r="B15" s="30" t="s">
        <v>836</v>
      </c>
      <c r="C15" s="447">
        <v>0.49550470524176221</v>
      </c>
      <c r="D15" s="447">
        <v>0.52522081665750164</v>
      </c>
      <c r="E15" s="447">
        <v>0.44378126135074059</v>
      </c>
      <c r="F15" s="447">
        <v>0.45469999999999999</v>
      </c>
      <c r="G15" s="448">
        <v>0.56050505299065057</v>
      </c>
      <c r="I15" s="596"/>
      <c r="J15" s="487"/>
      <c r="K15" s="487"/>
      <c r="L15" s="487"/>
      <c r="N15" s="595"/>
      <c r="O15" s="595"/>
      <c r="P15" s="595"/>
      <c r="Q15" s="595"/>
    </row>
    <row r="16" spans="1:17" ht="15" customHeight="1">
      <c r="A16" s="124">
        <v>6</v>
      </c>
      <c r="B16" s="30" t="s">
        <v>837</v>
      </c>
      <c r="C16" s="447">
        <v>0.49550470524176221</v>
      </c>
      <c r="D16" s="447">
        <v>0.52522081665750164</v>
      </c>
      <c r="E16" s="447">
        <v>0.44378126135074059</v>
      </c>
      <c r="F16" s="447">
        <v>0.45469999999999999</v>
      </c>
      <c r="G16" s="448">
        <v>0.56050505299065057</v>
      </c>
      <c r="I16" s="596"/>
      <c r="J16" s="487"/>
      <c r="K16" s="487"/>
      <c r="L16" s="487"/>
      <c r="N16" s="595"/>
      <c r="O16" s="595"/>
      <c r="P16" s="595"/>
      <c r="Q16" s="595"/>
    </row>
    <row r="17" spans="1:17">
      <c r="A17" s="124">
        <v>7</v>
      </c>
      <c r="B17" s="30" t="s">
        <v>838</v>
      </c>
      <c r="C17" s="447">
        <v>0.64622411666361645</v>
      </c>
      <c r="D17" s="447">
        <v>0.66965340745247759</v>
      </c>
      <c r="E17" s="447">
        <v>0.61465398186871201</v>
      </c>
      <c r="F17" s="447">
        <v>0.64139999999999997</v>
      </c>
      <c r="G17" s="448">
        <v>0.56141739932093904</v>
      </c>
      <c r="I17" s="596"/>
      <c r="J17" s="487"/>
      <c r="K17" s="487"/>
      <c r="L17" s="487"/>
      <c r="N17" s="595"/>
      <c r="O17" s="595"/>
      <c r="P17" s="595"/>
      <c r="Q17" s="595"/>
    </row>
    <row r="18" spans="1:17">
      <c r="A18" s="125"/>
      <c r="B18" s="31" t="s">
        <v>7</v>
      </c>
      <c r="C18" s="364"/>
      <c r="D18" s="364"/>
      <c r="E18" s="364"/>
      <c r="F18" s="364"/>
      <c r="G18" s="365"/>
      <c r="N18" s="595"/>
      <c r="O18" s="595"/>
      <c r="P18" s="595"/>
      <c r="Q18" s="595"/>
    </row>
    <row r="19" spans="1:17" ht="15" customHeight="1">
      <c r="A19" s="127">
        <v>8</v>
      </c>
      <c r="B19" s="33" t="s">
        <v>8</v>
      </c>
      <c r="C19" s="449">
        <v>5.2993221383359178E-2</v>
      </c>
      <c r="D19" s="449">
        <v>5.3669810582202458E-2</v>
      </c>
      <c r="E19" s="449">
        <v>5.20317174040398E-2</v>
      </c>
      <c r="F19" s="449">
        <v>5.1513969400858464E-2</v>
      </c>
      <c r="G19" s="450">
        <v>5.1125802654511374E-2</v>
      </c>
      <c r="I19" s="596"/>
      <c r="J19" s="596"/>
      <c r="K19" s="487"/>
      <c r="L19" s="487"/>
      <c r="N19" s="595"/>
      <c r="O19" s="595"/>
      <c r="P19" s="595"/>
      <c r="Q19" s="595"/>
    </row>
    <row r="20" spans="1:17">
      <c r="A20" s="127">
        <v>9</v>
      </c>
      <c r="B20" s="33" t="s">
        <v>9</v>
      </c>
      <c r="C20" s="449">
        <v>1.0653208428244455E-2</v>
      </c>
      <c r="D20" s="449">
        <v>1.1228159128579636E-2</v>
      </c>
      <c r="E20" s="449">
        <v>1.2917904760324344E-2</v>
      </c>
      <c r="F20" s="449">
        <v>1.1600756829130086E-2</v>
      </c>
      <c r="G20" s="450">
        <v>1.2523992958820935E-2</v>
      </c>
      <c r="I20" s="596"/>
      <c r="J20" s="596"/>
      <c r="K20" s="487"/>
      <c r="L20" s="487"/>
      <c r="N20" s="595"/>
      <c r="O20" s="595"/>
      <c r="P20" s="595"/>
      <c r="Q20" s="595"/>
    </row>
    <row r="21" spans="1:17">
      <c r="A21" s="127">
        <v>10</v>
      </c>
      <c r="B21" s="33" t="s">
        <v>10</v>
      </c>
      <c r="C21" s="449">
        <v>-8.0289841064250661E-3</v>
      </c>
      <c r="D21" s="449">
        <v>-2.5075789324937845E-2</v>
      </c>
      <c r="E21" s="449">
        <v>-3.2072626420085133E-2</v>
      </c>
      <c r="F21" s="449">
        <v>-1.6982033631432303E-2</v>
      </c>
      <c r="G21" s="450">
        <v>-1.5997315282738338E-2</v>
      </c>
      <c r="I21" s="596"/>
      <c r="J21" s="596"/>
      <c r="K21" s="487"/>
      <c r="L21" s="487"/>
      <c r="N21" s="595"/>
      <c r="O21" s="595"/>
      <c r="P21" s="595"/>
      <c r="Q21" s="595"/>
    </row>
    <row r="22" spans="1:17">
      <c r="A22" s="127">
        <v>11</v>
      </c>
      <c r="B22" s="33" t="s">
        <v>263</v>
      </c>
      <c r="C22" s="449">
        <v>4.234001295511472E-2</v>
      </c>
      <c r="D22" s="449">
        <v>4.2441651453622817E-2</v>
      </c>
      <c r="E22" s="449">
        <v>3.9113812643715447E-2</v>
      </c>
      <c r="F22" s="449">
        <v>3.9913212571728383E-2</v>
      </c>
      <c r="G22" s="450">
        <v>3.8601809695690437E-2</v>
      </c>
      <c r="I22" s="596"/>
      <c r="J22" s="596"/>
      <c r="K22" s="487"/>
      <c r="L22" s="487"/>
      <c r="N22" s="595"/>
      <c r="O22" s="595"/>
      <c r="P22" s="595"/>
      <c r="Q22" s="595"/>
    </row>
    <row r="23" spans="1:17">
      <c r="A23" s="127">
        <v>12</v>
      </c>
      <c r="B23" s="33" t="s">
        <v>11</v>
      </c>
      <c r="C23" s="449">
        <v>-3.0294507482027999E-2</v>
      </c>
      <c r="D23" s="449">
        <v>-2.1453635874324258E-2</v>
      </c>
      <c r="E23" s="449">
        <v>-1.4895871396322625E-3</v>
      </c>
      <c r="F23" s="449">
        <v>-8.6756856043989136E-3</v>
      </c>
      <c r="G23" s="450">
        <v>-7.6473750675502593E-3</v>
      </c>
      <c r="I23" s="596"/>
      <c r="J23" s="596"/>
      <c r="K23" s="487"/>
      <c r="L23" s="487"/>
      <c r="N23" s="595"/>
      <c r="O23" s="595"/>
      <c r="P23" s="595"/>
      <c r="Q23" s="595"/>
    </row>
    <row r="24" spans="1:17">
      <c r="A24" s="127">
        <v>13</v>
      </c>
      <c r="B24" s="33" t="s">
        <v>12</v>
      </c>
      <c r="C24" s="449">
        <v>-5.9054562989529616E-2</v>
      </c>
      <c r="D24" s="449">
        <v>-4.2117489714720312E-2</v>
      </c>
      <c r="E24" s="449">
        <v>-2.9622484263887032E-3</v>
      </c>
      <c r="F24" s="449">
        <v>-1.795049512864165E-2</v>
      </c>
      <c r="G24" s="450">
        <v>-1.6279236881896586E-2</v>
      </c>
      <c r="I24" s="596"/>
      <c r="J24" s="596"/>
      <c r="K24" s="487"/>
      <c r="L24" s="487"/>
      <c r="N24" s="595"/>
      <c r="O24" s="595"/>
      <c r="P24" s="595"/>
      <c r="Q24" s="595"/>
    </row>
    <row r="25" spans="1:17">
      <c r="A25" s="125"/>
      <c r="B25" s="31" t="s">
        <v>13</v>
      </c>
      <c r="C25" s="364"/>
      <c r="D25" s="451"/>
      <c r="E25" s="451"/>
      <c r="F25" s="451"/>
      <c r="G25" s="452"/>
      <c r="N25" s="595"/>
      <c r="O25" s="595"/>
      <c r="P25" s="595"/>
      <c r="Q25" s="595"/>
    </row>
    <row r="26" spans="1:17">
      <c r="A26" s="127">
        <v>14</v>
      </c>
      <c r="B26" s="33" t="s">
        <v>14</v>
      </c>
      <c r="C26" s="449">
        <v>0.16953830594464225</v>
      </c>
      <c r="D26" s="449">
        <v>0.15875320961175743</v>
      </c>
      <c r="E26" s="449">
        <v>0.19811766436093997</v>
      </c>
      <c r="F26" s="449">
        <v>0.25525555468151145</v>
      </c>
      <c r="G26" s="450">
        <v>0.31339797788541668</v>
      </c>
      <c r="I26" s="596"/>
      <c r="J26" s="596"/>
      <c r="K26" s="487"/>
      <c r="L26" s="487"/>
      <c r="N26" s="595"/>
      <c r="O26" s="595"/>
      <c r="P26" s="595"/>
      <c r="Q26" s="595"/>
    </row>
    <row r="27" spans="1:17" ht="15" customHeight="1">
      <c r="A27" s="127">
        <v>15</v>
      </c>
      <c r="B27" s="33" t="s">
        <v>15</v>
      </c>
      <c r="C27" s="449">
        <v>0.10115049256600764</v>
      </c>
      <c r="D27" s="449">
        <v>9.4305302617137376E-2</v>
      </c>
      <c r="E27" s="449">
        <v>0.13237568631614918</v>
      </c>
      <c r="F27" s="449">
        <v>0.17755708480841034</v>
      </c>
      <c r="G27" s="450">
        <v>0.1718000354387807</v>
      </c>
      <c r="I27" s="596"/>
      <c r="J27" s="596"/>
      <c r="K27" s="487"/>
      <c r="L27" s="487"/>
      <c r="N27" s="595"/>
      <c r="O27" s="595"/>
      <c r="P27" s="595"/>
      <c r="Q27" s="595"/>
    </row>
    <row r="28" spans="1:17">
      <c r="A28" s="127">
        <v>16</v>
      </c>
      <c r="B28" s="33" t="s">
        <v>16</v>
      </c>
      <c r="C28" s="449">
        <v>0.33366947151237109</v>
      </c>
      <c r="D28" s="449">
        <v>0.22489871684891247</v>
      </c>
      <c r="E28" s="449">
        <v>0.28614739340054146</v>
      </c>
      <c r="F28" s="449">
        <v>0.41790283103249104</v>
      </c>
      <c r="G28" s="450">
        <v>0.57277557120673406</v>
      </c>
      <c r="I28" s="596"/>
      <c r="J28" s="596"/>
      <c r="K28" s="487"/>
      <c r="L28" s="487"/>
      <c r="N28" s="595"/>
      <c r="O28" s="595"/>
      <c r="P28" s="595"/>
      <c r="Q28" s="595"/>
    </row>
    <row r="29" spans="1:17" ht="15" customHeight="1">
      <c r="A29" s="127">
        <v>17</v>
      </c>
      <c r="B29" s="33" t="s">
        <v>17</v>
      </c>
      <c r="C29" s="449">
        <v>0.39155223604470585</v>
      </c>
      <c r="D29" s="449">
        <v>0.40332524727430918</v>
      </c>
      <c r="E29" s="449">
        <v>0.29387143267439464</v>
      </c>
      <c r="F29" s="449">
        <v>0.3273566201146475</v>
      </c>
      <c r="G29" s="450">
        <v>0.21877193974254119</v>
      </c>
      <c r="I29" s="596"/>
      <c r="J29" s="596"/>
      <c r="K29" s="487"/>
      <c r="L29" s="487"/>
      <c r="N29" s="595"/>
      <c r="O29" s="595"/>
      <c r="P29" s="595"/>
      <c r="Q29" s="595"/>
    </row>
    <row r="30" spans="1:17">
      <c r="A30" s="127">
        <v>18</v>
      </c>
      <c r="B30" s="33" t="s">
        <v>18</v>
      </c>
      <c r="C30" s="449">
        <v>1.3356196143611729</v>
      </c>
      <c r="D30" s="449">
        <v>0.4017579657931396</v>
      </c>
      <c r="E30" s="449">
        <v>0.25854928839775171</v>
      </c>
      <c r="F30" s="449">
        <v>-0.20478480921536105</v>
      </c>
      <c r="G30" s="450">
        <v>-0.36462041874515388</v>
      </c>
      <c r="I30" s="596"/>
      <c r="J30" s="596"/>
      <c r="K30" s="487"/>
      <c r="L30" s="487"/>
      <c r="N30" s="595"/>
      <c r="O30" s="595"/>
      <c r="P30" s="595"/>
      <c r="Q30" s="595"/>
    </row>
    <row r="31" spans="1:17" ht="15" customHeight="1">
      <c r="A31" s="125"/>
      <c r="B31" s="31" t="s">
        <v>19</v>
      </c>
      <c r="C31" s="364"/>
      <c r="D31" s="451"/>
      <c r="E31" s="451"/>
      <c r="F31" s="451"/>
      <c r="G31" s="452"/>
      <c r="N31" s="595"/>
      <c r="O31" s="595"/>
      <c r="P31" s="595"/>
      <c r="Q31" s="595"/>
    </row>
    <row r="32" spans="1:17" ht="15" customHeight="1">
      <c r="A32" s="127">
        <v>19</v>
      </c>
      <c r="B32" s="33" t="s">
        <v>20</v>
      </c>
      <c r="C32" s="453">
        <v>0.4170078479062127</v>
      </c>
      <c r="D32" s="453">
        <v>0.42492761910411747</v>
      </c>
      <c r="E32" s="453">
        <v>0.43091112252438835</v>
      </c>
      <c r="F32" s="453">
        <v>0.51298465088577161</v>
      </c>
      <c r="G32" s="454">
        <v>0.43931983875729591</v>
      </c>
      <c r="I32" s="596"/>
      <c r="J32" s="487"/>
      <c r="K32" s="487"/>
      <c r="L32" s="487"/>
      <c r="N32" s="595"/>
      <c r="O32" s="595"/>
      <c r="P32" s="595"/>
      <c r="Q32" s="595"/>
    </row>
    <row r="33" spans="1:17" ht="15" customHeight="1">
      <c r="A33" s="127">
        <v>20</v>
      </c>
      <c r="B33" s="33" t="s">
        <v>21</v>
      </c>
      <c r="C33" s="453">
        <v>0.75152612688897757</v>
      </c>
      <c r="D33" s="453">
        <v>0.85789247024223336</v>
      </c>
      <c r="E33" s="453">
        <v>0.79396429307872884</v>
      </c>
      <c r="F33" s="453">
        <v>0.78743775892817736</v>
      </c>
      <c r="G33" s="454">
        <v>0.69237384007133707</v>
      </c>
      <c r="I33" s="596"/>
      <c r="J33" s="487"/>
      <c r="K33" s="487"/>
      <c r="L33" s="487"/>
      <c r="N33" s="595"/>
      <c r="O33" s="595"/>
      <c r="P33" s="595"/>
      <c r="Q33" s="595"/>
    </row>
    <row r="34" spans="1:17" ht="15" customHeight="1">
      <c r="A34" s="127">
        <v>21</v>
      </c>
      <c r="B34" s="271" t="s">
        <v>22</v>
      </c>
      <c r="C34" s="453">
        <v>0.26526722414337794</v>
      </c>
      <c r="D34" s="453">
        <v>0.30628651687100539</v>
      </c>
      <c r="E34" s="453">
        <v>0.24903035793997585</v>
      </c>
      <c r="F34" s="453">
        <v>0.20641119051917436</v>
      </c>
      <c r="G34" s="454">
        <v>0.22790021426568069</v>
      </c>
      <c r="I34" s="596"/>
      <c r="J34" s="487"/>
      <c r="K34" s="487"/>
      <c r="L34" s="487"/>
      <c r="N34" s="595"/>
      <c r="O34" s="595"/>
      <c r="P34" s="595"/>
      <c r="Q34" s="595"/>
    </row>
    <row r="35" spans="1:17" ht="15" customHeight="1">
      <c r="A35" s="367"/>
      <c r="B35" s="31" t="s">
        <v>834</v>
      </c>
      <c r="C35" s="364"/>
      <c r="D35" s="364"/>
      <c r="E35" s="364"/>
      <c r="F35" s="364"/>
      <c r="G35" s="365"/>
      <c r="N35" s="595"/>
      <c r="O35" s="595"/>
      <c r="P35" s="595"/>
      <c r="Q35" s="595"/>
    </row>
    <row r="36" spans="1:17" ht="15" customHeight="1">
      <c r="A36" s="127">
        <v>22</v>
      </c>
      <c r="B36" s="359" t="s">
        <v>818</v>
      </c>
      <c r="C36" s="271">
        <v>41082269.822500005</v>
      </c>
      <c r="D36" s="271">
        <v>25472260.159999996</v>
      </c>
      <c r="E36" s="271">
        <v>27468161.832222223</v>
      </c>
      <c r="F36" s="271">
        <v>27057877.602499999</v>
      </c>
      <c r="G36" s="366"/>
      <c r="N36" s="595"/>
      <c r="O36" s="595"/>
      <c r="P36" s="595"/>
      <c r="Q36" s="595"/>
    </row>
    <row r="37" spans="1:17">
      <c r="A37" s="127">
        <v>23</v>
      </c>
      <c r="B37" s="33" t="s">
        <v>819</v>
      </c>
      <c r="C37" s="271">
        <v>14400942.012612501</v>
      </c>
      <c r="D37" s="272">
        <v>6591363.1834500004</v>
      </c>
      <c r="E37" s="272">
        <v>12846876.252491109</v>
      </c>
      <c r="F37" s="272">
        <v>6588725.9692499992</v>
      </c>
      <c r="G37" s="273"/>
      <c r="N37" s="595"/>
      <c r="O37" s="595"/>
      <c r="P37" s="595"/>
      <c r="Q37" s="595"/>
    </row>
    <row r="38" spans="1:17" ht="15" thickBot="1">
      <c r="A38" s="128">
        <v>24</v>
      </c>
      <c r="B38" s="274" t="s">
        <v>817</v>
      </c>
      <c r="C38" s="455">
        <v>2.8527487845253252</v>
      </c>
      <c r="D38" s="455">
        <v>3.8644904629071739</v>
      </c>
      <c r="E38" s="455">
        <v>2.138119904976584</v>
      </c>
      <c r="F38" s="455">
        <v>4.1066934227923308</v>
      </c>
      <c r="G38" s="456"/>
      <c r="I38" s="487"/>
      <c r="J38" s="487"/>
      <c r="K38" s="487"/>
      <c r="N38" s="595"/>
      <c r="O38" s="595"/>
      <c r="P38" s="595"/>
      <c r="Q38" s="595"/>
    </row>
    <row r="39" spans="1:17">
      <c r="A39" s="20"/>
    </row>
    <row r="40" spans="1:17" ht="41.4">
      <c r="B40" s="358" t="s">
        <v>839</v>
      </c>
    </row>
    <row r="41" spans="1:17" ht="69">
      <c r="B41" s="422" t="s">
        <v>833</v>
      </c>
      <c r="D41" s="392"/>
      <c r="E41" s="392"/>
      <c r="F41" s="392"/>
      <c r="G41" s="39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3"/>
  <sheetViews>
    <sheetView zoomScale="70" zoomScaleNormal="70" workbookViewId="0">
      <pane xSplit="1" ySplit="5" topLeftCell="B6" activePane="bottomRight" state="frozen"/>
      <selection pane="topRight" activeCell="B1" sqref="B1"/>
      <selection pane="bottomLeft" activeCell="A5" sqref="A5"/>
      <selection pane="bottomRight" activeCell="H41" sqref="C7:H41"/>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7" t="s">
        <v>227</v>
      </c>
      <c r="B1" s="16" t="s">
        <v>846</v>
      </c>
    </row>
    <row r="2" spans="1:8">
      <c r="A2" s="17" t="s">
        <v>228</v>
      </c>
      <c r="B2" s="457">
        <v>43373</v>
      </c>
    </row>
    <row r="3" spans="1:8">
      <c r="A3" s="17"/>
    </row>
    <row r="4" spans="1:8" ht="15" thickBot="1">
      <c r="A4" s="34" t="s">
        <v>650</v>
      </c>
      <c r="B4" s="74" t="s">
        <v>283</v>
      </c>
      <c r="C4" s="34"/>
      <c r="D4" s="35"/>
      <c r="E4" s="35"/>
      <c r="F4" s="36"/>
      <c r="G4" s="36"/>
      <c r="H4" s="37" t="s">
        <v>131</v>
      </c>
    </row>
    <row r="5" spans="1:8">
      <c r="A5" s="38"/>
      <c r="B5" s="39"/>
      <c r="C5" s="492" t="s">
        <v>233</v>
      </c>
      <c r="D5" s="493"/>
      <c r="E5" s="494"/>
      <c r="F5" s="492" t="s">
        <v>234</v>
      </c>
      <c r="G5" s="493"/>
      <c r="H5" s="495"/>
    </row>
    <row r="6" spans="1:8">
      <c r="A6" s="40" t="s">
        <v>28</v>
      </c>
      <c r="B6" s="41" t="s">
        <v>191</v>
      </c>
      <c r="C6" s="42" t="s">
        <v>29</v>
      </c>
      <c r="D6" s="42" t="s">
        <v>132</v>
      </c>
      <c r="E6" s="42" t="s">
        <v>70</v>
      </c>
      <c r="F6" s="42" t="s">
        <v>29</v>
      </c>
      <c r="G6" s="42" t="s">
        <v>132</v>
      </c>
      <c r="H6" s="43" t="s">
        <v>70</v>
      </c>
    </row>
    <row r="7" spans="1:8">
      <c r="A7" s="40">
        <v>1</v>
      </c>
      <c r="B7" s="44" t="s">
        <v>192</v>
      </c>
      <c r="C7" s="275">
        <v>1462539.26</v>
      </c>
      <c r="D7" s="275">
        <v>6462488.7199999997</v>
      </c>
      <c r="E7" s="276">
        <f>C7+D7</f>
        <v>7925027.9799999995</v>
      </c>
      <c r="F7" s="277">
        <v>1325245.53</v>
      </c>
      <c r="G7" s="278">
        <v>1752750.61</v>
      </c>
      <c r="H7" s="279">
        <f>F7+G7</f>
        <v>3077996.14</v>
      </c>
    </row>
    <row r="8" spans="1:8">
      <c r="A8" s="40">
        <v>2</v>
      </c>
      <c r="B8" s="44" t="s">
        <v>193</v>
      </c>
      <c r="C8" s="275">
        <v>420937.9</v>
      </c>
      <c r="D8" s="275">
        <v>4790072.8999999994</v>
      </c>
      <c r="E8" s="276">
        <f t="shared" ref="E8:E20" si="0">C8+D8</f>
        <v>5211010.8</v>
      </c>
      <c r="F8" s="277">
        <v>3243072.36</v>
      </c>
      <c r="G8" s="278">
        <v>2786872.1599999997</v>
      </c>
      <c r="H8" s="279">
        <f t="shared" ref="H8:H40" si="1">F8+G8</f>
        <v>6029944.5199999996</v>
      </c>
    </row>
    <row r="9" spans="1:8">
      <c r="A9" s="40">
        <v>3</v>
      </c>
      <c r="B9" s="44" t="s">
        <v>194</v>
      </c>
      <c r="C9" s="275">
        <v>125303.16</v>
      </c>
      <c r="D9" s="275">
        <v>10169674.779999999</v>
      </c>
      <c r="E9" s="276">
        <f t="shared" si="0"/>
        <v>10294977.939999999</v>
      </c>
      <c r="F9" s="277">
        <v>270010.7</v>
      </c>
      <c r="G9" s="278">
        <v>1141386.8999999999</v>
      </c>
      <c r="H9" s="279">
        <f t="shared" si="1"/>
        <v>1411397.5999999999</v>
      </c>
    </row>
    <row r="10" spans="1:8">
      <c r="A10" s="40">
        <v>4</v>
      </c>
      <c r="B10" s="44" t="s">
        <v>223</v>
      </c>
      <c r="C10" s="275">
        <v>0</v>
      </c>
      <c r="D10" s="275">
        <v>0</v>
      </c>
      <c r="E10" s="276">
        <f t="shared" si="0"/>
        <v>0</v>
      </c>
      <c r="F10" s="277">
        <v>0</v>
      </c>
      <c r="G10" s="278">
        <v>0</v>
      </c>
      <c r="H10" s="279">
        <f t="shared" si="1"/>
        <v>0</v>
      </c>
    </row>
    <row r="11" spans="1:8">
      <c r="A11" s="40">
        <v>5</v>
      </c>
      <c r="B11" s="44" t="s">
        <v>195</v>
      </c>
      <c r="C11" s="275">
        <v>13125804.08</v>
      </c>
      <c r="D11" s="275">
        <v>0</v>
      </c>
      <c r="E11" s="276">
        <f t="shared" si="0"/>
        <v>13125804.08</v>
      </c>
      <c r="F11" s="277">
        <v>9706703.4100000001</v>
      </c>
      <c r="G11" s="278">
        <v>0</v>
      </c>
      <c r="H11" s="279">
        <f t="shared" si="1"/>
        <v>9706703.4100000001</v>
      </c>
    </row>
    <row r="12" spans="1:8">
      <c r="A12" s="40">
        <v>6.1</v>
      </c>
      <c r="B12" s="45" t="s">
        <v>196</v>
      </c>
      <c r="C12" s="275">
        <v>11793688.710000001</v>
      </c>
      <c r="D12" s="275">
        <v>5905768.5499999998</v>
      </c>
      <c r="E12" s="276">
        <f t="shared" si="0"/>
        <v>17699457.260000002</v>
      </c>
      <c r="F12" s="277">
        <v>2586797.9</v>
      </c>
      <c r="G12" s="278">
        <v>3468094.39</v>
      </c>
      <c r="H12" s="279">
        <f t="shared" si="1"/>
        <v>6054892.29</v>
      </c>
    </row>
    <row r="13" spans="1:8">
      <c r="A13" s="40">
        <v>6.2</v>
      </c>
      <c r="B13" s="45" t="s">
        <v>197</v>
      </c>
      <c r="C13" s="275">
        <v>-1235811.08</v>
      </c>
      <c r="D13" s="275">
        <v>-554497.74</v>
      </c>
      <c r="E13" s="276">
        <f t="shared" si="0"/>
        <v>-1790308.82</v>
      </c>
      <c r="F13" s="277">
        <v>-250231.55</v>
      </c>
      <c r="G13" s="278">
        <v>-789999.16</v>
      </c>
      <c r="H13" s="279">
        <f t="shared" si="1"/>
        <v>-1040230.71</v>
      </c>
    </row>
    <row r="14" spans="1:8">
      <c r="A14" s="40">
        <v>6</v>
      </c>
      <c r="B14" s="44" t="s">
        <v>198</v>
      </c>
      <c r="C14" s="276">
        <f>C12+C13</f>
        <v>10557877.630000001</v>
      </c>
      <c r="D14" s="276">
        <f>D12+D13</f>
        <v>5351270.8099999996</v>
      </c>
      <c r="E14" s="276">
        <f t="shared" si="0"/>
        <v>15909148.440000001</v>
      </c>
      <c r="F14" s="276">
        <f>F12+F13</f>
        <v>2336566.35</v>
      </c>
      <c r="G14" s="276">
        <f>G12+G13</f>
        <v>2678095.23</v>
      </c>
      <c r="H14" s="279">
        <f t="shared" si="1"/>
        <v>5014661.58</v>
      </c>
    </row>
    <row r="15" spans="1:8">
      <c r="A15" s="40">
        <v>7</v>
      </c>
      <c r="B15" s="44" t="s">
        <v>199</v>
      </c>
      <c r="C15" s="275">
        <v>435079.98000000004</v>
      </c>
      <c r="D15" s="275">
        <v>12089.13</v>
      </c>
      <c r="E15" s="276">
        <f t="shared" si="0"/>
        <v>447169.11000000004</v>
      </c>
      <c r="F15" s="277">
        <v>326198.97000000009</v>
      </c>
      <c r="G15" s="278">
        <v>12925.669999999998</v>
      </c>
      <c r="H15" s="279">
        <f t="shared" si="1"/>
        <v>339124.64000000007</v>
      </c>
    </row>
    <row r="16" spans="1:8">
      <c r="A16" s="40">
        <v>8</v>
      </c>
      <c r="B16" s="44" t="s">
        <v>200</v>
      </c>
      <c r="C16" s="275">
        <v>954274.65</v>
      </c>
      <c r="D16" s="275">
        <v>0</v>
      </c>
      <c r="E16" s="276">
        <f t="shared" si="0"/>
        <v>954274.65</v>
      </c>
      <c r="F16" s="277">
        <v>1252394.1100000001</v>
      </c>
      <c r="G16" s="278">
        <v>0</v>
      </c>
      <c r="H16" s="279">
        <f t="shared" si="1"/>
        <v>1252394.1100000001</v>
      </c>
    </row>
    <row r="17" spans="1:8">
      <c r="A17" s="40">
        <v>9</v>
      </c>
      <c r="B17" s="44" t="s">
        <v>201</v>
      </c>
      <c r="C17" s="275">
        <v>20000</v>
      </c>
      <c r="D17" s="275">
        <v>0</v>
      </c>
      <c r="E17" s="276">
        <f t="shared" si="0"/>
        <v>20000</v>
      </c>
      <c r="F17" s="277">
        <v>20000</v>
      </c>
      <c r="G17" s="278">
        <v>0</v>
      </c>
      <c r="H17" s="279">
        <f t="shared" si="1"/>
        <v>20000</v>
      </c>
    </row>
    <row r="18" spans="1:8">
      <c r="A18" s="40">
        <v>10</v>
      </c>
      <c r="B18" s="44" t="s">
        <v>202</v>
      </c>
      <c r="C18" s="275">
        <v>14760637.729999997</v>
      </c>
      <c r="D18" s="275">
        <v>0</v>
      </c>
      <c r="E18" s="276">
        <f t="shared" si="0"/>
        <v>14760637.729999997</v>
      </c>
      <c r="F18" s="277">
        <v>15355197.609999999</v>
      </c>
      <c r="G18" s="278">
        <v>0</v>
      </c>
      <c r="H18" s="279">
        <f t="shared" si="1"/>
        <v>15355197.609999999</v>
      </c>
    </row>
    <row r="19" spans="1:8">
      <c r="A19" s="40">
        <v>11</v>
      </c>
      <c r="B19" s="44" t="s">
        <v>203</v>
      </c>
      <c r="C19" s="275">
        <v>1403791.4</v>
      </c>
      <c r="D19" s="275">
        <v>1057377.68</v>
      </c>
      <c r="E19" s="276">
        <f t="shared" si="0"/>
        <v>2461169.08</v>
      </c>
      <c r="F19" s="277">
        <v>986117.24</v>
      </c>
      <c r="G19" s="278">
        <v>1379242.92</v>
      </c>
      <c r="H19" s="279">
        <f t="shared" si="1"/>
        <v>2365360.16</v>
      </c>
    </row>
    <row r="20" spans="1:8">
      <c r="A20" s="40">
        <v>12</v>
      </c>
      <c r="B20" s="46" t="s">
        <v>204</v>
      </c>
      <c r="C20" s="276">
        <f>SUM(C7:C11)+SUM(C14:C19)</f>
        <v>43266245.789999999</v>
      </c>
      <c r="D20" s="276">
        <f>SUM(D7:D11)+SUM(D14:D19)</f>
        <v>27842974.019999996</v>
      </c>
      <c r="E20" s="276">
        <f t="shared" si="0"/>
        <v>71109219.810000002</v>
      </c>
      <c r="F20" s="276">
        <f>SUM(F7:F11)+SUM(F14:F19)</f>
        <v>34821506.280000001</v>
      </c>
      <c r="G20" s="276">
        <f>SUM(G7:G11)+SUM(G14:G19)</f>
        <v>9751273.4900000002</v>
      </c>
      <c r="H20" s="279">
        <f t="shared" si="1"/>
        <v>44572779.770000003</v>
      </c>
    </row>
    <row r="21" spans="1:8">
      <c r="A21" s="40"/>
      <c r="B21" s="41" t="s">
        <v>221</v>
      </c>
      <c r="C21" s="280"/>
      <c r="D21" s="280"/>
      <c r="E21" s="280"/>
      <c r="F21" s="281"/>
      <c r="G21" s="282"/>
      <c r="H21" s="283"/>
    </row>
    <row r="22" spans="1:8">
      <c r="A22" s="40">
        <v>13</v>
      </c>
      <c r="B22" s="44" t="s">
        <v>205</v>
      </c>
      <c r="C22" s="275">
        <v>0</v>
      </c>
      <c r="D22" s="275">
        <v>0</v>
      </c>
      <c r="E22" s="276">
        <f>C22+D22</f>
        <v>0</v>
      </c>
      <c r="F22" s="277">
        <v>0</v>
      </c>
      <c r="G22" s="278">
        <v>0</v>
      </c>
      <c r="H22" s="279">
        <f t="shared" si="1"/>
        <v>0</v>
      </c>
    </row>
    <row r="23" spans="1:8">
      <c r="A23" s="40">
        <v>14</v>
      </c>
      <c r="B23" s="44" t="s">
        <v>206</v>
      </c>
      <c r="C23" s="275">
        <v>2692517.5700000003</v>
      </c>
      <c r="D23" s="275">
        <v>10334527.23</v>
      </c>
      <c r="E23" s="276">
        <f t="shared" ref="E23:E40" si="2">C23+D23</f>
        <v>13027044.800000001</v>
      </c>
      <c r="F23" s="277">
        <v>2554327.5299999998</v>
      </c>
      <c r="G23" s="278">
        <v>5350310.3899999997</v>
      </c>
      <c r="H23" s="279">
        <f t="shared" si="1"/>
        <v>7904637.9199999999</v>
      </c>
    </row>
    <row r="24" spans="1:8">
      <c r="A24" s="40">
        <v>15</v>
      </c>
      <c r="B24" s="44" t="s">
        <v>207</v>
      </c>
      <c r="C24" s="275">
        <v>314868.23</v>
      </c>
      <c r="D24" s="275">
        <v>5521032.3200000003</v>
      </c>
      <c r="E24" s="276">
        <f t="shared" si="2"/>
        <v>5835900.5500000007</v>
      </c>
      <c r="F24" s="277">
        <v>563065.19999999995</v>
      </c>
      <c r="G24" s="278">
        <v>1690442.94</v>
      </c>
      <c r="H24" s="279">
        <f t="shared" si="1"/>
        <v>2253508.1399999997</v>
      </c>
    </row>
    <row r="25" spans="1:8">
      <c r="A25" s="40">
        <v>16</v>
      </c>
      <c r="B25" s="44" t="s">
        <v>208</v>
      </c>
      <c r="C25" s="275">
        <v>366139</v>
      </c>
      <c r="D25" s="275">
        <v>913902.11</v>
      </c>
      <c r="E25" s="276">
        <f t="shared" si="2"/>
        <v>1280041.1099999999</v>
      </c>
      <c r="F25" s="277">
        <v>832602.5</v>
      </c>
      <c r="G25" s="278">
        <v>4006330.61</v>
      </c>
      <c r="H25" s="279">
        <f t="shared" si="1"/>
        <v>4838933.1099999994</v>
      </c>
    </row>
    <row r="26" spans="1:8">
      <c r="A26" s="40">
        <v>17</v>
      </c>
      <c r="B26" s="44" t="s">
        <v>209</v>
      </c>
      <c r="C26" s="280">
        <v>0</v>
      </c>
      <c r="D26" s="280">
        <v>0</v>
      </c>
      <c r="E26" s="276">
        <f t="shared" si="2"/>
        <v>0</v>
      </c>
      <c r="F26" s="281"/>
      <c r="G26" s="282"/>
      <c r="H26" s="279">
        <f t="shared" si="1"/>
        <v>0</v>
      </c>
    </row>
    <row r="27" spans="1:8">
      <c r="A27" s="40">
        <v>18</v>
      </c>
      <c r="B27" s="44" t="s">
        <v>210</v>
      </c>
      <c r="C27" s="275">
        <v>3500000</v>
      </c>
      <c r="D27" s="275">
        <v>0</v>
      </c>
      <c r="E27" s="276">
        <f t="shared" si="2"/>
        <v>3500000</v>
      </c>
      <c r="F27" s="277">
        <v>0</v>
      </c>
      <c r="G27" s="278">
        <v>0</v>
      </c>
      <c r="H27" s="279">
        <f t="shared" si="1"/>
        <v>0</v>
      </c>
    </row>
    <row r="28" spans="1:8">
      <c r="A28" s="40">
        <v>19</v>
      </c>
      <c r="B28" s="44" t="s">
        <v>211</v>
      </c>
      <c r="C28" s="275">
        <v>16330.97</v>
      </c>
      <c r="D28" s="275">
        <v>358059.66</v>
      </c>
      <c r="E28" s="276">
        <f t="shared" si="2"/>
        <v>374390.62999999995</v>
      </c>
      <c r="F28" s="277">
        <v>40279.599999999999</v>
      </c>
      <c r="G28" s="278">
        <v>64605.21</v>
      </c>
      <c r="H28" s="279">
        <f t="shared" si="1"/>
        <v>104884.81</v>
      </c>
    </row>
    <row r="29" spans="1:8">
      <c r="A29" s="40">
        <v>20</v>
      </c>
      <c r="B29" s="44" t="s">
        <v>133</v>
      </c>
      <c r="C29" s="275">
        <v>1855358.3</v>
      </c>
      <c r="D29" s="275">
        <v>170123.36</v>
      </c>
      <c r="E29" s="276">
        <f t="shared" si="2"/>
        <v>2025481.6600000001</v>
      </c>
      <c r="F29" s="277">
        <v>1282260.58</v>
      </c>
      <c r="G29" s="278">
        <v>755200.16</v>
      </c>
      <c r="H29" s="279">
        <f t="shared" si="1"/>
        <v>2037460.7400000002</v>
      </c>
    </row>
    <row r="30" spans="1:8">
      <c r="A30" s="40">
        <v>21</v>
      </c>
      <c r="B30" s="44" t="s">
        <v>212</v>
      </c>
      <c r="C30" s="275">
        <v>0</v>
      </c>
      <c r="D30" s="275">
        <v>9152850</v>
      </c>
      <c r="E30" s="276">
        <f t="shared" si="2"/>
        <v>9152850</v>
      </c>
      <c r="F30" s="277">
        <v>0</v>
      </c>
      <c r="G30" s="278">
        <v>0</v>
      </c>
      <c r="H30" s="279">
        <f t="shared" si="1"/>
        <v>0</v>
      </c>
    </row>
    <row r="31" spans="1:8">
      <c r="A31" s="40">
        <v>22</v>
      </c>
      <c r="B31" s="46" t="s">
        <v>213</v>
      </c>
      <c r="C31" s="276">
        <f>SUM(C22:C30)</f>
        <v>8745214.0700000003</v>
      </c>
      <c r="D31" s="276">
        <f>SUM(D22:D30)</f>
        <v>26450494.68</v>
      </c>
      <c r="E31" s="276">
        <f>C31+D31</f>
        <v>35195708.75</v>
      </c>
      <c r="F31" s="276">
        <f>SUM(F22:F30)</f>
        <v>5272535.41</v>
      </c>
      <c r="G31" s="276">
        <f>SUM(G22:G30)</f>
        <v>11866889.310000001</v>
      </c>
      <c r="H31" s="279">
        <f t="shared" si="1"/>
        <v>17139424.719999999</v>
      </c>
    </row>
    <row r="32" spans="1:8">
      <c r="A32" s="40"/>
      <c r="B32" s="41" t="s">
        <v>222</v>
      </c>
      <c r="C32" s="280"/>
      <c r="D32" s="280"/>
      <c r="E32" s="275"/>
      <c r="F32" s="281"/>
      <c r="G32" s="282"/>
      <c r="H32" s="283"/>
    </row>
    <row r="33" spans="1:9">
      <c r="A33" s="40">
        <v>23</v>
      </c>
      <c r="B33" s="44" t="s">
        <v>214</v>
      </c>
      <c r="C33" s="275">
        <v>40000000</v>
      </c>
      <c r="D33" s="280">
        <v>0</v>
      </c>
      <c r="E33" s="276">
        <f t="shared" si="2"/>
        <v>40000000</v>
      </c>
      <c r="F33" s="277">
        <v>30000000</v>
      </c>
      <c r="G33" s="282">
        <v>0</v>
      </c>
      <c r="H33" s="279">
        <f t="shared" si="1"/>
        <v>30000000</v>
      </c>
    </row>
    <row r="34" spans="1:9">
      <c r="A34" s="40">
        <v>24</v>
      </c>
      <c r="B34" s="44" t="s">
        <v>215</v>
      </c>
      <c r="C34" s="275">
        <v>0</v>
      </c>
      <c r="D34" s="280">
        <v>0</v>
      </c>
      <c r="E34" s="276">
        <f t="shared" si="2"/>
        <v>0</v>
      </c>
      <c r="F34" s="277">
        <v>0</v>
      </c>
      <c r="G34" s="282">
        <v>0</v>
      </c>
      <c r="H34" s="279">
        <f t="shared" si="1"/>
        <v>0</v>
      </c>
    </row>
    <row r="35" spans="1:9">
      <c r="A35" s="40">
        <v>25</v>
      </c>
      <c r="B35" s="45" t="s">
        <v>216</v>
      </c>
      <c r="C35" s="275">
        <v>0</v>
      </c>
      <c r="D35" s="280">
        <v>0</v>
      </c>
      <c r="E35" s="276">
        <f t="shared" si="2"/>
        <v>0</v>
      </c>
      <c r="F35" s="277">
        <v>0</v>
      </c>
      <c r="G35" s="282">
        <v>0</v>
      </c>
      <c r="H35" s="279">
        <f t="shared" si="1"/>
        <v>0</v>
      </c>
    </row>
    <row r="36" spans="1:9">
      <c r="A36" s="40">
        <v>26</v>
      </c>
      <c r="B36" s="44" t="s">
        <v>217</v>
      </c>
      <c r="C36" s="275">
        <v>0</v>
      </c>
      <c r="D36" s="280">
        <v>0</v>
      </c>
      <c r="E36" s="276">
        <f t="shared" si="2"/>
        <v>0</v>
      </c>
      <c r="F36" s="277">
        <v>0</v>
      </c>
      <c r="G36" s="282">
        <v>0</v>
      </c>
      <c r="H36" s="279">
        <f t="shared" si="1"/>
        <v>0</v>
      </c>
    </row>
    <row r="37" spans="1:9">
      <c r="A37" s="40">
        <v>27</v>
      </c>
      <c r="B37" s="44" t="s">
        <v>218</v>
      </c>
      <c r="C37" s="275">
        <v>0</v>
      </c>
      <c r="D37" s="280">
        <v>0</v>
      </c>
      <c r="E37" s="276">
        <f t="shared" si="2"/>
        <v>0</v>
      </c>
      <c r="F37" s="277">
        <v>0</v>
      </c>
      <c r="G37" s="282">
        <v>0</v>
      </c>
      <c r="H37" s="279">
        <f t="shared" si="1"/>
        <v>0</v>
      </c>
    </row>
    <row r="38" spans="1:9">
      <c r="A38" s="40">
        <v>28</v>
      </c>
      <c r="B38" s="44" t="s">
        <v>219</v>
      </c>
      <c r="C38" s="275">
        <v>-9068921.2699999996</v>
      </c>
      <c r="D38" s="280">
        <v>0</v>
      </c>
      <c r="E38" s="276">
        <f t="shared" si="2"/>
        <v>-9068921.2699999996</v>
      </c>
      <c r="F38" s="277">
        <v>-7549076.6400000006</v>
      </c>
      <c r="G38" s="282">
        <v>0</v>
      </c>
      <c r="H38" s="279">
        <f t="shared" si="1"/>
        <v>-7549076.6400000006</v>
      </c>
    </row>
    <row r="39" spans="1:9">
      <c r="A39" s="40">
        <v>29</v>
      </c>
      <c r="B39" s="44" t="s">
        <v>235</v>
      </c>
      <c r="C39" s="275">
        <v>4982432.3</v>
      </c>
      <c r="D39" s="280">
        <v>0</v>
      </c>
      <c r="E39" s="276">
        <f t="shared" si="2"/>
        <v>4982432.3</v>
      </c>
      <c r="F39" s="277">
        <v>4982432.3</v>
      </c>
      <c r="G39" s="282">
        <v>0</v>
      </c>
      <c r="H39" s="279">
        <f t="shared" si="1"/>
        <v>4982432.3</v>
      </c>
    </row>
    <row r="40" spans="1:9">
      <c r="A40" s="40">
        <v>30</v>
      </c>
      <c r="B40" s="46" t="s">
        <v>220</v>
      </c>
      <c r="C40" s="275">
        <f>SUM(C33:C39)</f>
        <v>35913511.030000001</v>
      </c>
      <c r="D40" s="280">
        <v>0</v>
      </c>
      <c r="E40" s="276">
        <f t="shared" si="2"/>
        <v>35913511.030000001</v>
      </c>
      <c r="F40" s="277">
        <f>SUM(F33:F39)</f>
        <v>27433355.66</v>
      </c>
      <c r="G40" s="282">
        <v>0</v>
      </c>
      <c r="H40" s="279">
        <f t="shared" si="1"/>
        <v>27433355.66</v>
      </c>
    </row>
    <row r="41" spans="1:9" ht="15" thickBot="1">
      <c r="A41" s="47">
        <v>31</v>
      </c>
      <c r="B41" s="48" t="s">
        <v>236</v>
      </c>
      <c r="C41" s="284">
        <f>C31+C40</f>
        <v>44658725.100000001</v>
      </c>
      <c r="D41" s="284">
        <f>D31+D40</f>
        <v>26450494.68</v>
      </c>
      <c r="E41" s="284">
        <f>C41+D41</f>
        <v>71109219.780000001</v>
      </c>
      <c r="F41" s="284">
        <f>F31+F40</f>
        <v>32705891.07</v>
      </c>
      <c r="G41" s="284">
        <f>G31+G40</f>
        <v>11866889.310000001</v>
      </c>
      <c r="H41" s="285">
        <f>F41+G41</f>
        <v>44572780.380000003</v>
      </c>
    </row>
    <row r="43" spans="1:9">
      <c r="B43" s="49"/>
      <c r="E43" s="485"/>
      <c r="F43" s="485"/>
      <c r="G43" s="485"/>
      <c r="H43" s="485"/>
      <c r="I43" s="485"/>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85" zoomScaleNormal="85" workbookViewId="0">
      <pane xSplit="1" ySplit="6" topLeftCell="C7" activePane="bottomRight" state="frozen"/>
      <selection pane="topRight" activeCell="B1" sqref="B1"/>
      <selection pane="bottomLeft" activeCell="A6" sqref="A6"/>
      <selection pane="bottomRight" activeCell="H67" sqref="C8:H67"/>
    </sheetView>
  </sheetViews>
  <sheetFormatPr defaultColWidth="9.109375" defaultRowHeight="14.4"/>
  <cols>
    <col min="1" max="1" width="9.5546875" style="2" bestFit="1" customWidth="1"/>
    <col min="2" max="2" width="89.109375" style="2" customWidth="1"/>
    <col min="3" max="5" width="12.6640625" style="2" customWidth="1"/>
    <col min="6" max="8" width="12.6640625" style="392" customWidth="1"/>
    <col min="9" max="9" width="12" customWidth="1"/>
    <col min="10" max="16384" width="9.109375" style="13"/>
  </cols>
  <sheetData>
    <row r="1" spans="1:9">
      <c r="A1" s="17" t="s">
        <v>227</v>
      </c>
      <c r="B1" s="16" t="s">
        <v>846</v>
      </c>
      <c r="C1" s="16"/>
      <c r="F1" s="16"/>
    </row>
    <row r="2" spans="1:9">
      <c r="A2" s="17" t="s">
        <v>228</v>
      </c>
      <c r="B2" s="457">
        <v>43373</v>
      </c>
      <c r="C2" s="28"/>
      <c r="D2" s="18"/>
      <c r="E2" s="18"/>
      <c r="F2" s="28"/>
      <c r="G2" s="18"/>
      <c r="H2" s="18"/>
    </row>
    <row r="3" spans="1:9">
      <c r="A3" s="17"/>
      <c r="B3" s="16"/>
      <c r="C3" s="28"/>
      <c r="D3" s="18"/>
      <c r="E3" s="18"/>
      <c r="F3" s="28"/>
      <c r="G3" s="18"/>
      <c r="H3" s="18"/>
    </row>
    <row r="4" spans="1:9" ht="15" thickBot="1">
      <c r="A4" s="50" t="s">
        <v>651</v>
      </c>
      <c r="B4" s="29" t="s">
        <v>261</v>
      </c>
      <c r="C4" s="36"/>
      <c r="D4" s="36"/>
      <c r="E4" s="36"/>
      <c r="F4" s="36"/>
      <c r="G4" s="36"/>
      <c r="H4" s="36" t="s">
        <v>131</v>
      </c>
    </row>
    <row r="5" spans="1:9">
      <c r="A5" s="129"/>
      <c r="B5" s="130"/>
      <c r="C5" s="492" t="s">
        <v>233</v>
      </c>
      <c r="D5" s="493"/>
      <c r="E5" s="494"/>
      <c r="F5" s="492" t="s">
        <v>234</v>
      </c>
      <c r="G5" s="493"/>
      <c r="H5" s="494"/>
    </row>
    <row r="6" spans="1:9">
      <c r="A6" s="131" t="s">
        <v>28</v>
      </c>
      <c r="B6" s="51"/>
      <c r="C6" s="52" t="s">
        <v>29</v>
      </c>
      <c r="D6" s="52" t="s">
        <v>134</v>
      </c>
      <c r="E6" s="52" t="s">
        <v>70</v>
      </c>
      <c r="F6" s="52" t="s">
        <v>29</v>
      </c>
      <c r="G6" s="52" t="s">
        <v>134</v>
      </c>
      <c r="H6" s="52" t="s">
        <v>70</v>
      </c>
    </row>
    <row r="7" spans="1:9">
      <c r="A7" s="132"/>
      <c r="B7" s="54" t="s">
        <v>130</v>
      </c>
      <c r="C7" s="55"/>
      <c r="D7" s="55"/>
      <c r="E7" s="55"/>
      <c r="F7" s="55"/>
      <c r="G7" s="55"/>
      <c r="H7" s="55"/>
    </row>
    <row r="8" spans="1:9">
      <c r="A8" s="132">
        <v>1</v>
      </c>
      <c r="B8" s="56" t="s">
        <v>135</v>
      </c>
      <c r="C8" s="286">
        <v>237625</v>
      </c>
      <c r="D8" s="286">
        <v>65789.81</v>
      </c>
      <c r="E8" s="287">
        <f t="shared" ref="E8:E21" si="0">C8+D8</f>
        <v>303414.81</v>
      </c>
      <c r="F8" s="286">
        <v>398556.31</v>
      </c>
      <c r="G8" s="286">
        <v>8250.35</v>
      </c>
      <c r="H8" s="287">
        <f t="shared" ref="H8:H21" si="1">F8+G8</f>
        <v>406806.66</v>
      </c>
      <c r="I8" s="595"/>
    </row>
    <row r="9" spans="1:9">
      <c r="A9" s="132">
        <v>2</v>
      </c>
      <c r="B9" s="56" t="s">
        <v>136</v>
      </c>
      <c r="C9" s="288">
        <f>SUM(C10:C18)</f>
        <v>1121690.3600000001</v>
      </c>
      <c r="D9" s="288">
        <f>SUM(D10:D18)</f>
        <v>325235.25</v>
      </c>
      <c r="E9" s="287">
        <f t="shared" si="0"/>
        <v>1446925.61</v>
      </c>
      <c r="F9" s="288">
        <f>SUM(F10:F18)</f>
        <v>285121.95</v>
      </c>
      <c r="G9" s="288">
        <f>SUM(G10:G18)</f>
        <v>429141.75</v>
      </c>
      <c r="H9" s="287">
        <f t="shared" si="1"/>
        <v>714263.7</v>
      </c>
      <c r="I9" s="595"/>
    </row>
    <row r="10" spans="1:9">
      <c r="A10" s="132">
        <v>2.1</v>
      </c>
      <c r="B10" s="57" t="s">
        <v>137</v>
      </c>
      <c r="C10" s="286">
        <v>0</v>
      </c>
      <c r="D10" s="286">
        <v>0</v>
      </c>
      <c r="E10" s="287">
        <f t="shared" si="0"/>
        <v>0</v>
      </c>
      <c r="F10" s="286">
        <v>0</v>
      </c>
      <c r="G10" s="286">
        <v>0</v>
      </c>
      <c r="H10" s="287">
        <f t="shared" si="1"/>
        <v>0</v>
      </c>
      <c r="I10" s="595"/>
    </row>
    <row r="11" spans="1:9">
      <c r="A11" s="132">
        <v>2.2000000000000002</v>
      </c>
      <c r="B11" s="57" t="s">
        <v>138</v>
      </c>
      <c r="C11" s="286">
        <v>26276.779999999992</v>
      </c>
      <c r="D11" s="286">
        <v>107608.09</v>
      </c>
      <c r="E11" s="287">
        <f t="shared" si="0"/>
        <v>133884.87</v>
      </c>
      <c r="F11" s="286">
        <v>1027.3499999999694</v>
      </c>
      <c r="G11" s="286">
        <v>111342.88</v>
      </c>
      <c r="H11" s="287">
        <f t="shared" si="1"/>
        <v>112370.22999999998</v>
      </c>
      <c r="I11" s="595"/>
    </row>
    <row r="12" spans="1:9">
      <c r="A12" s="132">
        <v>2.2999999999999998</v>
      </c>
      <c r="B12" s="57" t="s">
        <v>139</v>
      </c>
      <c r="C12" s="286">
        <v>0</v>
      </c>
      <c r="D12" s="286">
        <v>0</v>
      </c>
      <c r="E12" s="287">
        <f t="shared" si="0"/>
        <v>0</v>
      </c>
      <c r="F12" s="286">
        <v>23976.07</v>
      </c>
      <c r="G12" s="286">
        <v>0</v>
      </c>
      <c r="H12" s="287">
        <f t="shared" si="1"/>
        <v>23976.07</v>
      </c>
      <c r="I12" s="595"/>
    </row>
    <row r="13" spans="1:9">
      <c r="A13" s="132">
        <v>2.4</v>
      </c>
      <c r="B13" s="57" t="s">
        <v>140</v>
      </c>
      <c r="C13" s="286">
        <v>0</v>
      </c>
      <c r="D13" s="286">
        <v>0</v>
      </c>
      <c r="E13" s="287">
        <f t="shared" si="0"/>
        <v>0</v>
      </c>
      <c r="F13" s="286">
        <v>0</v>
      </c>
      <c r="G13" s="286">
        <v>0</v>
      </c>
      <c r="H13" s="287">
        <f t="shared" si="1"/>
        <v>0</v>
      </c>
      <c r="I13" s="595"/>
    </row>
    <row r="14" spans="1:9">
      <c r="A14" s="132">
        <v>2.5</v>
      </c>
      <c r="B14" s="57" t="s">
        <v>141</v>
      </c>
      <c r="C14" s="286">
        <v>0</v>
      </c>
      <c r="D14" s="286">
        <v>12986.97</v>
      </c>
      <c r="E14" s="287">
        <f t="shared" si="0"/>
        <v>12986.97</v>
      </c>
      <c r="F14" s="286">
        <v>0</v>
      </c>
      <c r="G14" s="286">
        <v>0</v>
      </c>
      <c r="H14" s="287">
        <f t="shared" si="1"/>
        <v>0</v>
      </c>
      <c r="I14" s="595"/>
    </row>
    <row r="15" spans="1:9">
      <c r="A15" s="132">
        <v>2.6</v>
      </c>
      <c r="B15" s="57" t="s">
        <v>142</v>
      </c>
      <c r="C15" s="286">
        <v>94644.44</v>
      </c>
      <c r="D15" s="286">
        <v>0</v>
      </c>
      <c r="E15" s="287">
        <f t="shared" si="0"/>
        <v>94644.44</v>
      </c>
      <c r="F15" s="286">
        <v>0</v>
      </c>
      <c r="G15" s="286">
        <v>0</v>
      </c>
      <c r="H15" s="287">
        <f t="shared" si="1"/>
        <v>0</v>
      </c>
      <c r="I15" s="595"/>
    </row>
    <row r="16" spans="1:9">
      <c r="A16" s="132">
        <v>2.7</v>
      </c>
      <c r="B16" s="57" t="s">
        <v>143</v>
      </c>
      <c r="C16" s="286">
        <v>103086.35</v>
      </c>
      <c r="D16" s="286">
        <v>0</v>
      </c>
      <c r="E16" s="287">
        <f t="shared" si="0"/>
        <v>103086.35</v>
      </c>
      <c r="F16" s="286">
        <v>134190.20000000001</v>
      </c>
      <c r="G16" s="286">
        <v>0</v>
      </c>
      <c r="H16" s="287">
        <f t="shared" si="1"/>
        <v>134190.20000000001</v>
      </c>
      <c r="I16" s="595"/>
    </row>
    <row r="17" spans="1:9">
      <c r="A17" s="132">
        <v>2.8</v>
      </c>
      <c r="B17" s="57" t="s">
        <v>144</v>
      </c>
      <c r="C17" s="286">
        <v>893777.8</v>
      </c>
      <c r="D17" s="286">
        <v>204640.19</v>
      </c>
      <c r="E17" s="287">
        <f t="shared" si="0"/>
        <v>1098417.99</v>
      </c>
      <c r="F17" s="286">
        <v>118777.65</v>
      </c>
      <c r="G17" s="286">
        <v>268695.71999999997</v>
      </c>
      <c r="H17" s="287">
        <f t="shared" si="1"/>
        <v>387473.37</v>
      </c>
      <c r="I17" s="595"/>
    </row>
    <row r="18" spans="1:9">
      <c r="A18" s="132">
        <v>2.9</v>
      </c>
      <c r="B18" s="57" t="s">
        <v>145</v>
      </c>
      <c r="C18" s="286">
        <v>3904.99</v>
      </c>
      <c r="D18" s="286">
        <v>0</v>
      </c>
      <c r="E18" s="287">
        <f t="shared" si="0"/>
        <v>3904.99</v>
      </c>
      <c r="F18" s="286">
        <v>7150.68</v>
      </c>
      <c r="G18" s="286">
        <v>49103.15</v>
      </c>
      <c r="H18" s="287">
        <f t="shared" si="1"/>
        <v>56253.83</v>
      </c>
      <c r="I18" s="595"/>
    </row>
    <row r="19" spans="1:9">
      <c r="A19" s="132">
        <v>3</v>
      </c>
      <c r="B19" s="56" t="s">
        <v>146</v>
      </c>
      <c r="C19" s="286">
        <v>53956.43</v>
      </c>
      <c r="D19" s="286">
        <v>7780.3</v>
      </c>
      <c r="E19" s="287">
        <f>C19+D19</f>
        <v>61736.73</v>
      </c>
      <c r="F19" s="286">
        <v>18210.2</v>
      </c>
      <c r="G19" s="286">
        <v>64641.96</v>
      </c>
      <c r="H19" s="287">
        <f>F19+G19</f>
        <v>82852.160000000003</v>
      </c>
      <c r="I19" s="595"/>
    </row>
    <row r="20" spans="1:9">
      <c r="A20" s="132">
        <v>4</v>
      </c>
      <c r="B20" s="56" t="s">
        <v>147</v>
      </c>
      <c r="C20" s="286">
        <v>570426.48</v>
      </c>
      <c r="D20" s="286"/>
      <c r="E20" s="287">
        <f t="shared" si="0"/>
        <v>570426.48</v>
      </c>
      <c r="F20" s="286">
        <v>1060145.56</v>
      </c>
      <c r="G20" s="286"/>
      <c r="H20" s="287">
        <f t="shared" si="1"/>
        <v>1060145.56</v>
      </c>
      <c r="I20" s="595"/>
    </row>
    <row r="21" spans="1:9">
      <c r="A21" s="132">
        <v>5</v>
      </c>
      <c r="B21" s="56" t="s">
        <v>148</v>
      </c>
      <c r="C21" s="286">
        <v>71.510000000000005</v>
      </c>
      <c r="D21" s="286">
        <v>1882.05</v>
      </c>
      <c r="E21" s="287">
        <f t="shared" si="0"/>
        <v>1953.56</v>
      </c>
      <c r="F21" s="286">
        <v>988.75</v>
      </c>
      <c r="G21" s="286">
        <v>138.16</v>
      </c>
      <c r="H21" s="287">
        <f t="shared" si="1"/>
        <v>1126.9100000000001</v>
      </c>
      <c r="I21" s="595"/>
    </row>
    <row r="22" spans="1:9">
      <c r="A22" s="132">
        <v>6</v>
      </c>
      <c r="B22" s="58" t="s">
        <v>149</v>
      </c>
      <c r="C22" s="288">
        <f>C8+C9+C20+C21+C19</f>
        <v>1983769.78</v>
      </c>
      <c r="D22" s="288">
        <f>D8+D9+D20+D21+D19</f>
        <v>400687.41</v>
      </c>
      <c r="E22" s="287">
        <f>C22+D22</f>
        <v>2384457.19</v>
      </c>
      <c r="F22" s="288">
        <f>F8+F9+F20+F21+F19</f>
        <v>1763022.77</v>
      </c>
      <c r="G22" s="288">
        <f>G8+G9+G20+G21+G19</f>
        <v>502172.22</v>
      </c>
      <c r="H22" s="287">
        <f>F22+G22</f>
        <v>2265194.9900000002</v>
      </c>
      <c r="I22" s="595"/>
    </row>
    <row r="23" spans="1:9">
      <c r="A23" s="132"/>
      <c r="B23" s="54" t="s">
        <v>128</v>
      </c>
      <c r="C23" s="286"/>
      <c r="D23" s="286"/>
      <c r="E23" s="289"/>
      <c r="F23" s="286"/>
      <c r="G23" s="286"/>
      <c r="H23" s="289"/>
      <c r="I23" s="595"/>
    </row>
    <row r="24" spans="1:9">
      <c r="A24" s="132">
        <v>7</v>
      </c>
      <c r="B24" s="56" t="s">
        <v>150</v>
      </c>
      <c r="C24" s="286">
        <v>4192.43</v>
      </c>
      <c r="D24" s="286">
        <v>3188.67</v>
      </c>
      <c r="E24" s="287">
        <f t="shared" ref="E24:E29" si="2">C24+D24</f>
        <v>7381.1</v>
      </c>
      <c r="F24" s="286">
        <v>2048.92</v>
      </c>
      <c r="G24" s="286">
        <v>408.19</v>
      </c>
      <c r="H24" s="287">
        <f t="shared" ref="H24:H29" si="3">F24+G24</f>
        <v>2457.11</v>
      </c>
      <c r="I24" s="595"/>
    </row>
    <row r="25" spans="1:9">
      <c r="A25" s="132">
        <v>8</v>
      </c>
      <c r="B25" s="56" t="s">
        <v>151</v>
      </c>
      <c r="C25" s="286">
        <v>34177.910000000003</v>
      </c>
      <c r="D25" s="286">
        <v>70545.87</v>
      </c>
      <c r="E25" s="287">
        <f t="shared" si="2"/>
        <v>104723.78</v>
      </c>
      <c r="F25" s="286">
        <v>55933.67</v>
      </c>
      <c r="G25" s="286">
        <v>212791.13</v>
      </c>
      <c r="H25" s="287">
        <f t="shared" si="3"/>
        <v>268724.8</v>
      </c>
      <c r="I25" s="595"/>
    </row>
    <row r="26" spans="1:9">
      <c r="A26" s="132">
        <v>9</v>
      </c>
      <c r="B26" s="56" t="s">
        <v>152</v>
      </c>
      <c r="C26" s="286">
        <v>1816.44</v>
      </c>
      <c r="D26" s="286">
        <v>104.5</v>
      </c>
      <c r="E26" s="287">
        <f t="shared" si="2"/>
        <v>1920.94</v>
      </c>
      <c r="F26" s="286">
        <v>1520.54</v>
      </c>
      <c r="G26" s="286">
        <v>0</v>
      </c>
      <c r="H26" s="287">
        <f t="shared" si="3"/>
        <v>1520.54</v>
      </c>
      <c r="I26" s="595"/>
    </row>
    <row r="27" spans="1:9">
      <c r="A27" s="132">
        <v>10</v>
      </c>
      <c r="B27" s="56" t="s">
        <v>153</v>
      </c>
      <c r="C27" s="286">
        <v>6077.81</v>
      </c>
      <c r="D27" s="286"/>
      <c r="E27" s="287">
        <f t="shared" si="2"/>
        <v>6077.81</v>
      </c>
      <c r="F27" s="286">
        <v>23276.36</v>
      </c>
      <c r="G27" s="286"/>
      <c r="H27" s="287">
        <f t="shared" si="3"/>
        <v>23276.36</v>
      </c>
      <c r="I27" s="595"/>
    </row>
    <row r="28" spans="1:9">
      <c r="A28" s="132">
        <v>11</v>
      </c>
      <c r="B28" s="56" t="s">
        <v>154</v>
      </c>
      <c r="C28" s="286">
        <v>33702.949999999997</v>
      </c>
      <c r="D28" s="286">
        <v>325540</v>
      </c>
      <c r="E28" s="287">
        <f t="shared" si="2"/>
        <v>359242.95</v>
      </c>
      <c r="F28" s="286">
        <v>258912.94</v>
      </c>
      <c r="G28" s="286">
        <v>0</v>
      </c>
      <c r="H28" s="287">
        <f t="shared" si="3"/>
        <v>258912.94</v>
      </c>
      <c r="I28" s="595"/>
    </row>
    <row r="29" spans="1:9">
      <c r="A29" s="132">
        <v>12</v>
      </c>
      <c r="B29" s="56" t="s">
        <v>155</v>
      </c>
      <c r="C29" s="286"/>
      <c r="D29" s="286"/>
      <c r="E29" s="287">
        <f t="shared" si="2"/>
        <v>0</v>
      </c>
      <c r="F29" s="286"/>
      <c r="G29" s="286"/>
      <c r="H29" s="287">
        <f t="shared" si="3"/>
        <v>0</v>
      </c>
      <c r="I29" s="595"/>
    </row>
    <row r="30" spans="1:9">
      <c r="A30" s="132">
        <v>13</v>
      </c>
      <c r="B30" s="59" t="s">
        <v>156</v>
      </c>
      <c r="C30" s="288">
        <f>SUM(C24:C29)</f>
        <v>79967.540000000008</v>
      </c>
      <c r="D30" s="288">
        <f>SUM(D24:D29)</f>
        <v>399379.04</v>
      </c>
      <c r="E30" s="287">
        <f>C30+D30</f>
        <v>479346.57999999996</v>
      </c>
      <c r="F30" s="288">
        <f>SUM(F24:F29)</f>
        <v>341692.43</v>
      </c>
      <c r="G30" s="288">
        <f>SUM(G24:G29)</f>
        <v>213199.32</v>
      </c>
      <c r="H30" s="287">
        <f>F30+G30</f>
        <v>554891.75</v>
      </c>
      <c r="I30" s="595"/>
    </row>
    <row r="31" spans="1:9">
      <c r="A31" s="132">
        <v>14</v>
      </c>
      <c r="B31" s="59" t="s">
        <v>157</v>
      </c>
      <c r="C31" s="288">
        <f>C22-C30</f>
        <v>1903802.24</v>
      </c>
      <c r="D31" s="288">
        <f>D22-D30</f>
        <v>1308.3699999999953</v>
      </c>
      <c r="E31" s="287">
        <f>C31+D31</f>
        <v>1905110.6099999999</v>
      </c>
      <c r="F31" s="288">
        <f>F22-F30</f>
        <v>1421330.34</v>
      </c>
      <c r="G31" s="288">
        <f>G22-G30</f>
        <v>288972.89999999997</v>
      </c>
      <c r="H31" s="287">
        <f>F31+G31</f>
        <v>1710303.24</v>
      </c>
      <c r="I31" s="595"/>
    </row>
    <row r="32" spans="1:9">
      <c r="A32" s="132"/>
      <c r="B32" s="54"/>
      <c r="C32" s="290"/>
      <c r="D32" s="290"/>
      <c r="E32" s="291"/>
      <c r="F32" s="290"/>
      <c r="G32" s="290"/>
      <c r="H32" s="291"/>
      <c r="I32" s="595"/>
    </row>
    <row r="33" spans="1:9">
      <c r="A33" s="132"/>
      <c r="B33" s="54" t="s">
        <v>158</v>
      </c>
      <c r="C33" s="286"/>
      <c r="D33" s="286"/>
      <c r="E33" s="289"/>
      <c r="F33" s="286"/>
      <c r="G33" s="286"/>
      <c r="H33" s="289"/>
      <c r="I33" s="595"/>
    </row>
    <row r="34" spans="1:9">
      <c r="A34" s="132">
        <v>15</v>
      </c>
      <c r="B34" s="53" t="s">
        <v>129</v>
      </c>
      <c r="C34" s="292">
        <f>C35-C36</f>
        <v>827074.01</v>
      </c>
      <c r="D34" s="292">
        <f>D35-D36</f>
        <v>97795.830000000016</v>
      </c>
      <c r="E34" s="287">
        <f>C34+D34</f>
        <v>924869.84000000008</v>
      </c>
      <c r="F34" s="292">
        <f>F35-F36</f>
        <v>63309.21</v>
      </c>
      <c r="G34" s="292">
        <f>G35-G36</f>
        <v>178861.06</v>
      </c>
      <c r="H34" s="287">
        <f>F34+G34</f>
        <v>242170.27</v>
      </c>
      <c r="I34" s="595"/>
    </row>
    <row r="35" spans="1:9">
      <c r="A35" s="132">
        <v>15.1</v>
      </c>
      <c r="B35" s="57" t="s">
        <v>159</v>
      </c>
      <c r="C35" s="286">
        <v>897954.91</v>
      </c>
      <c r="D35" s="286">
        <v>192162.2</v>
      </c>
      <c r="E35" s="287">
        <f>C35+D35</f>
        <v>1090117.1100000001</v>
      </c>
      <c r="F35" s="286">
        <v>116411.89</v>
      </c>
      <c r="G35" s="286">
        <v>242498.22</v>
      </c>
      <c r="H35" s="287">
        <f>F35+G35</f>
        <v>358910.11</v>
      </c>
      <c r="I35" s="595"/>
    </row>
    <row r="36" spans="1:9">
      <c r="A36" s="132">
        <v>15.2</v>
      </c>
      <c r="B36" s="57" t="s">
        <v>160</v>
      </c>
      <c r="C36" s="286">
        <v>70880.899999999994</v>
      </c>
      <c r="D36" s="286">
        <v>94366.37</v>
      </c>
      <c r="E36" s="287">
        <f>C36+D36</f>
        <v>165247.26999999999</v>
      </c>
      <c r="F36" s="286">
        <v>53102.68</v>
      </c>
      <c r="G36" s="286">
        <v>63637.16</v>
      </c>
      <c r="H36" s="287">
        <f>F36+G36</f>
        <v>116739.84</v>
      </c>
      <c r="I36" s="595"/>
    </row>
    <row r="37" spans="1:9">
      <c r="A37" s="132">
        <v>16</v>
      </c>
      <c r="B37" s="56" t="s">
        <v>161</v>
      </c>
      <c r="C37" s="286">
        <v>0</v>
      </c>
      <c r="D37" s="286">
        <v>0</v>
      </c>
      <c r="E37" s="287">
        <f t="shared" ref="E37:E66" si="4">C37+D37</f>
        <v>0</v>
      </c>
      <c r="F37" s="286">
        <v>0</v>
      </c>
      <c r="G37" s="286">
        <v>0</v>
      </c>
      <c r="H37" s="287">
        <f t="shared" ref="H37:H66" si="5">F37+G37</f>
        <v>0</v>
      </c>
      <c r="I37" s="595"/>
    </row>
    <row r="38" spans="1:9">
      <c r="A38" s="132">
        <v>17</v>
      </c>
      <c r="B38" s="56" t="s">
        <v>162</v>
      </c>
      <c r="C38" s="286"/>
      <c r="D38" s="286"/>
      <c r="E38" s="287">
        <f t="shared" si="4"/>
        <v>0</v>
      </c>
      <c r="F38" s="286"/>
      <c r="G38" s="286"/>
      <c r="H38" s="287">
        <f t="shared" si="5"/>
        <v>0</v>
      </c>
      <c r="I38" s="595"/>
    </row>
    <row r="39" spans="1:9">
      <c r="A39" s="132">
        <v>18</v>
      </c>
      <c r="B39" s="56" t="s">
        <v>163</v>
      </c>
      <c r="C39" s="286">
        <v>0</v>
      </c>
      <c r="D39" s="286"/>
      <c r="E39" s="287">
        <f t="shared" si="4"/>
        <v>0</v>
      </c>
      <c r="F39" s="286">
        <v>0</v>
      </c>
      <c r="G39" s="286"/>
      <c r="H39" s="287">
        <f t="shared" si="5"/>
        <v>0</v>
      </c>
      <c r="I39" s="595"/>
    </row>
    <row r="40" spans="1:9">
      <c r="A40" s="132">
        <v>19</v>
      </c>
      <c r="B40" s="56" t="s">
        <v>164</v>
      </c>
      <c r="C40" s="286">
        <v>571236.06999999995</v>
      </c>
      <c r="D40" s="286"/>
      <c r="E40" s="287">
        <f t="shared" si="4"/>
        <v>571236.06999999995</v>
      </c>
      <c r="F40" s="286">
        <v>278192.38</v>
      </c>
      <c r="G40" s="286"/>
      <c r="H40" s="287">
        <f t="shared" si="5"/>
        <v>278192.38</v>
      </c>
      <c r="I40" s="595"/>
    </row>
    <row r="41" spans="1:9">
      <c r="A41" s="132">
        <v>20</v>
      </c>
      <c r="B41" s="56" t="s">
        <v>165</v>
      </c>
      <c r="C41" s="286">
        <v>-240281.37</v>
      </c>
      <c r="D41" s="286"/>
      <c r="E41" s="287">
        <f t="shared" si="4"/>
        <v>-240281.37</v>
      </c>
      <c r="F41" s="286">
        <v>54319.43</v>
      </c>
      <c r="G41" s="286"/>
      <c r="H41" s="287">
        <f t="shared" si="5"/>
        <v>54319.43</v>
      </c>
      <c r="I41" s="595"/>
    </row>
    <row r="42" spans="1:9">
      <c r="A42" s="132">
        <v>21</v>
      </c>
      <c r="B42" s="56" t="s">
        <v>166</v>
      </c>
      <c r="C42" s="286">
        <v>22282.35</v>
      </c>
      <c r="D42" s="286"/>
      <c r="E42" s="287">
        <f t="shared" si="4"/>
        <v>22282.35</v>
      </c>
      <c r="F42" s="286">
        <v>-258584.72</v>
      </c>
      <c r="G42" s="286"/>
      <c r="H42" s="287">
        <f t="shared" si="5"/>
        <v>-258584.72</v>
      </c>
      <c r="I42" s="595"/>
    </row>
    <row r="43" spans="1:9">
      <c r="A43" s="132">
        <v>22</v>
      </c>
      <c r="B43" s="56" t="s">
        <v>167</v>
      </c>
      <c r="C43" s="286">
        <v>89901.09</v>
      </c>
      <c r="D43" s="286"/>
      <c r="E43" s="287">
        <f t="shared" si="4"/>
        <v>89901.09</v>
      </c>
      <c r="F43" s="286">
        <v>229869.81</v>
      </c>
      <c r="G43" s="286"/>
      <c r="H43" s="287">
        <f t="shared" si="5"/>
        <v>229869.81</v>
      </c>
      <c r="I43" s="595"/>
    </row>
    <row r="44" spans="1:9">
      <c r="A44" s="132">
        <v>23</v>
      </c>
      <c r="B44" s="56" t="s">
        <v>168</v>
      </c>
      <c r="C44" s="286">
        <v>43993.46</v>
      </c>
      <c r="D44" s="286">
        <v>0</v>
      </c>
      <c r="E44" s="287">
        <f t="shared" si="4"/>
        <v>43993.46</v>
      </c>
      <c r="F44" s="286">
        <v>178856.98</v>
      </c>
      <c r="G44" s="286">
        <v>56.43</v>
      </c>
      <c r="H44" s="287">
        <f t="shared" si="5"/>
        <v>178913.41</v>
      </c>
      <c r="I44" s="595"/>
    </row>
    <row r="45" spans="1:9">
      <c r="A45" s="132">
        <v>24</v>
      </c>
      <c r="B45" s="59" t="s">
        <v>169</v>
      </c>
      <c r="C45" s="288">
        <f>C34+C37+C38+C39+C40+C41+C42+C43+C44</f>
        <v>1314205.6100000001</v>
      </c>
      <c r="D45" s="288">
        <f>D34+D37+D38+D39+D40+D41+D42+D43+D44</f>
        <v>97795.830000000016</v>
      </c>
      <c r="E45" s="287">
        <f t="shared" si="4"/>
        <v>1412001.4400000002</v>
      </c>
      <c r="F45" s="288">
        <f>F34+F37+F38+F39+F40+F41+F42+F43+F44</f>
        <v>545963.09</v>
      </c>
      <c r="G45" s="288">
        <f>G34+G37+G38+G39+G40+G41+G42+G43+G44</f>
        <v>178917.49</v>
      </c>
      <c r="H45" s="287">
        <f t="shared" si="5"/>
        <v>724880.58</v>
      </c>
      <c r="I45" s="595"/>
    </row>
    <row r="46" spans="1:9">
      <c r="A46" s="132"/>
      <c r="B46" s="54" t="s">
        <v>170</v>
      </c>
      <c r="C46" s="286"/>
      <c r="D46" s="286"/>
      <c r="E46" s="293"/>
      <c r="F46" s="286"/>
      <c r="G46" s="286"/>
      <c r="H46" s="293"/>
      <c r="I46" s="595"/>
    </row>
    <row r="47" spans="1:9">
      <c r="A47" s="132">
        <v>25</v>
      </c>
      <c r="B47" s="56" t="s">
        <v>171</v>
      </c>
      <c r="C47" s="286">
        <v>64715.9</v>
      </c>
      <c r="D47" s="286">
        <v>148264.41</v>
      </c>
      <c r="E47" s="287">
        <f t="shared" si="4"/>
        <v>212980.31</v>
      </c>
      <c r="F47" s="286">
        <v>97833.22</v>
      </c>
      <c r="G47" s="286">
        <v>97858.28</v>
      </c>
      <c r="H47" s="287">
        <f t="shared" si="5"/>
        <v>195691.5</v>
      </c>
      <c r="I47" s="595"/>
    </row>
    <row r="48" spans="1:9">
      <c r="A48" s="132">
        <v>26</v>
      </c>
      <c r="B48" s="56" t="s">
        <v>172</v>
      </c>
      <c r="C48" s="286">
        <v>588490.86</v>
      </c>
      <c r="D48" s="286">
        <v>147622.46</v>
      </c>
      <c r="E48" s="287">
        <f t="shared" si="4"/>
        <v>736113.32</v>
      </c>
      <c r="F48" s="286">
        <v>175332.15</v>
      </c>
      <c r="G48" s="286">
        <v>143402.98000000001</v>
      </c>
      <c r="H48" s="287">
        <f t="shared" si="5"/>
        <v>318735.13</v>
      </c>
      <c r="I48" s="595"/>
    </row>
    <row r="49" spans="1:9">
      <c r="A49" s="132">
        <v>27</v>
      </c>
      <c r="B49" s="56" t="s">
        <v>173</v>
      </c>
      <c r="C49" s="286">
        <v>1346951.7</v>
      </c>
      <c r="D49" s="286"/>
      <c r="E49" s="287">
        <f t="shared" si="4"/>
        <v>1346951.7</v>
      </c>
      <c r="F49" s="286">
        <v>1577239.9</v>
      </c>
      <c r="G49" s="286"/>
      <c r="H49" s="287">
        <f t="shared" si="5"/>
        <v>1577239.9</v>
      </c>
      <c r="I49" s="595"/>
    </row>
    <row r="50" spans="1:9">
      <c r="A50" s="132">
        <v>28</v>
      </c>
      <c r="B50" s="56" t="s">
        <v>311</v>
      </c>
      <c r="C50" s="286">
        <v>24382.16</v>
      </c>
      <c r="D50" s="286"/>
      <c r="E50" s="287">
        <f t="shared" si="4"/>
        <v>24382.16</v>
      </c>
      <c r="F50" s="286">
        <v>14147.67</v>
      </c>
      <c r="G50" s="286"/>
      <c r="H50" s="287">
        <f t="shared" si="5"/>
        <v>14147.67</v>
      </c>
      <c r="I50" s="595"/>
    </row>
    <row r="51" spans="1:9">
      <c r="A51" s="132">
        <v>29</v>
      </c>
      <c r="B51" s="56" t="s">
        <v>174</v>
      </c>
      <c r="C51" s="286">
        <v>421466.38</v>
      </c>
      <c r="D51" s="286"/>
      <c r="E51" s="287">
        <f t="shared" si="4"/>
        <v>421466.38</v>
      </c>
      <c r="F51" s="286">
        <v>432397.74</v>
      </c>
      <c r="G51" s="286"/>
      <c r="H51" s="287">
        <f t="shared" si="5"/>
        <v>432397.74</v>
      </c>
      <c r="I51" s="595"/>
    </row>
    <row r="52" spans="1:9">
      <c r="A52" s="132">
        <v>30</v>
      </c>
      <c r="B52" s="56" t="s">
        <v>175</v>
      </c>
      <c r="C52" s="286">
        <v>1154485.46</v>
      </c>
      <c r="D52" s="286">
        <v>0</v>
      </c>
      <c r="E52" s="287">
        <f t="shared" si="4"/>
        <v>1154485.46</v>
      </c>
      <c r="F52" s="286">
        <v>810018.97</v>
      </c>
      <c r="G52" s="286">
        <v>0</v>
      </c>
      <c r="H52" s="287">
        <f t="shared" si="5"/>
        <v>810018.97</v>
      </c>
      <c r="I52" s="595"/>
    </row>
    <row r="53" spans="1:9">
      <c r="A53" s="132">
        <v>31</v>
      </c>
      <c r="B53" s="59" t="s">
        <v>176</v>
      </c>
      <c r="C53" s="288">
        <f>SUM(C47:C52)</f>
        <v>3600492.46</v>
      </c>
      <c r="D53" s="288">
        <f>SUM(D47:D52)</f>
        <v>295886.87</v>
      </c>
      <c r="E53" s="287">
        <f t="shared" si="4"/>
        <v>3896379.33</v>
      </c>
      <c r="F53" s="288">
        <f>SUM(F47:F52)</f>
        <v>3106969.6499999994</v>
      </c>
      <c r="G53" s="288">
        <f>SUM(G47:G52)</f>
        <v>241261.26</v>
      </c>
      <c r="H53" s="287">
        <f t="shared" si="5"/>
        <v>3348230.9099999992</v>
      </c>
      <c r="I53" s="595"/>
    </row>
    <row r="54" spans="1:9">
      <c r="A54" s="132">
        <v>32</v>
      </c>
      <c r="B54" s="59" t="s">
        <v>177</v>
      </c>
      <c r="C54" s="288">
        <f>C45-C53</f>
        <v>-2286286.8499999996</v>
      </c>
      <c r="D54" s="288">
        <f>D45-D53</f>
        <v>-198091.03999999998</v>
      </c>
      <c r="E54" s="287">
        <f t="shared" si="4"/>
        <v>-2484377.8899999997</v>
      </c>
      <c r="F54" s="288">
        <f>F45-F53</f>
        <v>-2561006.5599999996</v>
      </c>
      <c r="G54" s="288">
        <f>G45-G53</f>
        <v>-62343.770000000019</v>
      </c>
      <c r="H54" s="287">
        <f t="shared" si="5"/>
        <v>-2623350.3299999996</v>
      </c>
      <c r="I54" s="595"/>
    </row>
    <row r="55" spans="1:9">
      <c r="A55" s="132"/>
      <c r="B55" s="54"/>
      <c r="C55" s="290"/>
      <c r="D55" s="290"/>
      <c r="E55" s="291"/>
      <c r="F55" s="290"/>
      <c r="G55" s="290"/>
      <c r="H55" s="291"/>
      <c r="I55" s="595"/>
    </row>
    <row r="56" spans="1:9">
      <c r="A56" s="132">
        <v>33</v>
      </c>
      <c r="B56" s="59" t="s">
        <v>178</v>
      </c>
      <c r="C56" s="288">
        <f>C31+C54</f>
        <v>-382484.60999999964</v>
      </c>
      <c r="D56" s="288">
        <f>D31+D54</f>
        <v>-196782.66999999998</v>
      </c>
      <c r="E56" s="287">
        <f t="shared" si="4"/>
        <v>-579267.27999999956</v>
      </c>
      <c r="F56" s="288">
        <f>F31+F54</f>
        <v>-1139676.2199999995</v>
      </c>
      <c r="G56" s="288">
        <f>G31+G54</f>
        <v>226629.12999999995</v>
      </c>
      <c r="H56" s="287">
        <f t="shared" si="5"/>
        <v>-913047.08999999962</v>
      </c>
      <c r="I56" s="595"/>
    </row>
    <row r="57" spans="1:9">
      <c r="A57" s="132"/>
      <c r="B57" s="54"/>
      <c r="C57" s="290"/>
      <c r="D57" s="290"/>
      <c r="E57" s="291"/>
      <c r="F57" s="290"/>
      <c r="G57" s="290"/>
      <c r="H57" s="291"/>
      <c r="I57" s="595"/>
    </row>
    <row r="58" spans="1:9">
      <c r="A58" s="132">
        <v>34</v>
      </c>
      <c r="B58" s="56" t="s">
        <v>179</v>
      </c>
      <c r="C58" s="286">
        <v>693766.44</v>
      </c>
      <c r="D58" s="286" t="s">
        <v>874</v>
      </c>
      <c r="E58" s="287">
        <f>C58</f>
        <v>693766.44</v>
      </c>
      <c r="F58" s="286">
        <v>-451050.4</v>
      </c>
      <c r="G58" s="286"/>
      <c r="H58" s="287">
        <f>F58</f>
        <v>-451050.4</v>
      </c>
      <c r="I58" s="595"/>
    </row>
    <row r="59" spans="1:9" s="208" customFormat="1">
      <c r="A59" s="132">
        <v>35</v>
      </c>
      <c r="B59" s="53" t="s">
        <v>180</v>
      </c>
      <c r="C59" s="294">
        <v>0</v>
      </c>
      <c r="D59" s="294" t="s">
        <v>874</v>
      </c>
      <c r="E59" s="295">
        <f>C59</f>
        <v>0</v>
      </c>
      <c r="F59" s="294">
        <v>0</v>
      </c>
      <c r="G59" s="294"/>
      <c r="H59" s="295">
        <f>F59</f>
        <v>0</v>
      </c>
      <c r="I59" s="595"/>
    </row>
    <row r="60" spans="1:9">
      <c r="A60" s="132">
        <v>36</v>
      </c>
      <c r="B60" s="56" t="s">
        <v>181</v>
      </c>
      <c r="C60" s="286">
        <v>90083.19</v>
      </c>
      <c r="D60" s="286" t="s">
        <v>874</v>
      </c>
      <c r="E60" s="287">
        <f>C60</f>
        <v>90083.19</v>
      </c>
      <c r="F60" s="286">
        <v>-123169.82</v>
      </c>
      <c r="G60" s="286"/>
      <c r="H60" s="287">
        <f>F60</f>
        <v>-123169.82</v>
      </c>
      <c r="I60" s="595"/>
    </row>
    <row r="61" spans="1:9">
      <c r="A61" s="132">
        <v>37</v>
      </c>
      <c r="B61" s="59" t="s">
        <v>182</v>
      </c>
      <c r="C61" s="288">
        <f>SUM(C58:C60)</f>
        <v>783849.62999999989</v>
      </c>
      <c r="D61" s="288">
        <v>0</v>
      </c>
      <c r="E61" s="287">
        <f>C61</f>
        <v>783849.62999999989</v>
      </c>
      <c r="F61" s="288">
        <f>SUM(F58:F60)</f>
        <v>-574220.22</v>
      </c>
      <c r="G61" s="288">
        <v>0</v>
      </c>
      <c r="H61" s="287">
        <f>F61</f>
        <v>-574220.22</v>
      </c>
      <c r="I61" s="595"/>
    </row>
    <row r="62" spans="1:9">
      <c r="A62" s="132"/>
      <c r="B62" s="60"/>
      <c r="C62" s="286"/>
      <c r="D62" s="286"/>
      <c r="E62" s="293"/>
      <c r="F62" s="286"/>
      <c r="G62" s="286"/>
      <c r="H62" s="293"/>
      <c r="I62" s="595"/>
    </row>
    <row r="63" spans="1:9">
      <c r="A63" s="132">
        <v>38</v>
      </c>
      <c r="B63" s="61" t="s">
        <v>312</v>
      </c>
      <c r="C63" s="288">
        <f>C56-C61</f>
        <v>-1166334.2399999995</v>
      </c>
      <c r="D63" s="288">
        <f>D56-D61</f>
        <v>-196782.66999999998</v>
      </c>
      <c r="E63" s="287">
        <f t="shared" si="4"/>
        <v>-1363116.9099999995</v>
      </c>
      <c r="F63" s="288">
        <f>F56-F61</f>
        <v>-565455.99999999953</v>
      </c>
      <c r="G63" s="288">
        <f>G56-G61</f>
        <v>226629.12999999995</v>
      </c>
      <c r="H63" s="287">
        <f t="shared" si="5"/>
        <v>-338826.86999999959</v>
      </c>
      <c r="I63" s="595"/>
    </row>
    <row r="64" spans="1:9">
      <c r="A64" s="131">
        <v>39</v>
      </c>
      <c r="B64" s="56" t="s">
        <v>183</v>
      </c>
      <c r="C64" s="296">
        <v>0</v>
      </c>
      <c r="D64" s="296"/>
      <c r="E64" s="287">
        <f t="shared" si="4"/>
        <v>0</v>
      </c>
      <c r="F64" s="296">
        <v>0</v>
      </c>
      <c r="G64" s="296"/>
      <c r="H64" s="287">
        <f t="shared" si="5"/>
        <v>0</v>
      </c>
      <c r="I64" s="595"/>
    </row>
    <row r="65" spans="1:9">
      <c r="A65" s="132">
        <v>40</v>
      </c>
      <c r="B65" s="59" t="s">
        <v>184</v>
      </c>
      <c r="C65" s="288">
        <f>C63-C64</f>
        <v>-1166334.2399999995</v>
      </c>
      <c r="D65" s="288">
        <f>D63-D64</f>
        <v>-196782.66999999998</v>
      </c>
      <c r="E65" s="287">
        <f t="shared" si="4"/>
        <v>-1363116.9099999995</v>
      </c>
      <c r="F65" s="288">
        <f>F63-F64</f>
        <v>-565455.99999999953</v>
      </c>
      <c r="G65" s="288">
        <f>G63-G64</f>
        <v>226629.12999999995</v>
      </c>
      <c r="H65" s="287">
        <f t="shared" si="5"/>
        <v>-338826.86999999959</v>
      </c>
      <c r="I65" s="595"/>
    </row>
    <row r="66" spans="1:9">
      <c r="A66" s="131">
        <v>41</v>
      </c>
      <c r="B66" s="56" t="s">
        <v>185</v>
      </c>
      <c r="C66" s="296">
        <v>0</v>
      </c>
      <c r="D66" s="296"/>
      <c r="E66" s="287">
        <f t="shared" si="4"/>
        <v>0</v>
      </c>
      <c r="F66" s="296">
        <v>0</v>
      </c>
      <c r="G66" s="296"/>
      <c r="H66" s="287">
        <f t="shared" si="5"/>
        <v>0</v>
      </c>
      <c r="I66" s="595"/>
    </row>
    <row r="67" spans="1:9" ht="15" thickBot="1">
      <c r="A67" s="133">
        <v>42</v>
      </c>
      <c r="B67" s="134" t="s">
        <v>186</v>
      </c>
      <c r="C67" s="297">
        <f>C65+C66</f>
        <v>-1166334.2399999995</v>
      </c>
      <c r="D67" s="297">
        <f>D65+D66</f>
        <v>-196782.66999999998</v>
      </c>
      <c r="E67" s="298">
        <f>C67+D67</f>
        <v>-1363116.9099999995</v>
      </c>
      <c r="F67" s="297">
        <f>F65+F66</f>
        <v>-565455.99999999953</v>
      </c>
      <c r="G67" s="297">
        <f>G65+G66</f>
        <v>226629.12999999995</v>
      </c>
      <c r="H67" s="298">
        <f>F67+G67</f>
        <v>-338826.86999999959</v>
      </c>
      <c r="I67" s="59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8" zoomScale="70" zoomScaleNormal="70" workbookViewId="0">
      <selection activeCell="H53" sqref="C7:H53"/>
    </sheetView>
  </sheetViews>
  <sheetFormatPr defaultRowHeight="14.4"/>
  <cols>
    <col min="1" max="1" width="9.5546875" bestFit="1" customWidth="1"/>
    <col min="2" max="2" width="72.33203125" customWidth="1"/>
    <col min="3" max="8" width="12.6640625" customWidth="1"/>
  </cols>
  <sheetData>
    <row r="1" spans="1:8">
      <c r="A1" s="2" t="s">
        <v>227</v>
      </c>
      <c r="B1" s="16" t="s">
        <v>846</v>
      </c>
    </row>
    <row r="2" spans="1:8">
      <c r="A2" s="2" t="s">
        <v>228</v>
      </c>
      <c r="B2" s="457">
        <v>43373</v>
      </c>
    </row>
    <row r="3" spans="1:8">
      <c r="A3" s="2"/>
    </row>
    <row r="4" spans="1:8" ht="15" thickBot="1">
      <c r="A4" s="2" t="s">
        <v>652</v>
      </c>
      <c r="B4" s="2"/>
      <c r="C4" s="219"/>
      <c r="D4" s="219"/>
      <c r="E4" s="219"/>
      <c r="F4" s="220"/>
      <c r="G4" s="220"/>
      <c r="H4" s="221" t="s">
        <v>131</v>
      </c>
    </row>
    <row r="5" spans="1:8">
      <c r="A5" s="496" t="s">
        <v>28</v>
      </c>
      <c r="B5" s="498" t="s">
        <v>284</v>
      </c>
      <c r="C5" s="500" t="s">
        <v>233</v>
      </c>
      <c r="D5" s="500"/>
      <c r="E5" s="500"/>
      <c r="F5" s="500" t="s">
        <v>234</v>
      </c>
      <c r="G5" s="500"/>
      <c r="H5" s="501"/>
    </row>
    <row r="6" spans="1:8">
      <c r="A6" s="497"/>
      <c r="B6" s="499"/>
      <c r="C6" s="42" t="s">
        <v>29</v>
      </c>
      <c r="D6" s="42" t="s">
        <v>132</v>
      </c>
      <c r="E6" s="42" t="s">
        <v>70</v>
      </c>
      <c r="F6" s="42" t="s">
        <v>29</v>
      </c>
      <c r="G6" s="42" t="s">
        <v>132</v>
      </c>
      <c r="H6" s="43" t="s">
        <v>70</v>
      </c>
    </row>
    <row r="7" spans="1:8" s="3" customFormat="1">
      <c r="A7" s="222">
        <v>1</v>
      </c>
      <c r="B7" s="223" t="s">
        <v>792</v>
      </c>
      <c r="C7" s="278"/>
      <c r="D7" s="278"/>
      <c r="E7" s="299">
        <f>C7+D7</f>
        <v>0</v>
      </c>
      <c r="F7" s="278"/>
      <c r="G7" s="278"/>
      <c r="H7" s="279">
        <f t="shared" ref="H7:H53" si="0">F7+G7</f>
        <v>0</v>
      </c>
    </row>
    <row r="8" spans="1:8" s="3" customFormat="1">
      <c r="A8" s="222">
        <v>1.1000000000000001</v>
      </c>
      <c r="B8" s="224" t="s">
        <v>316</v>
      </c>
      <c r="C8" s="278"/>
      <c r="D8" s="278">
        <v>78453</v>
      </c>
      <c r="E8" s="299">
        <f t="shared" ref="E8:E53" si="1">C8+D8</f>
        <v>78453</v>
      </c>
      <c r="F8" s="278">
        <v>18070</v>
      </c>
      <c r="G8" s="278">
        <v>24767</v>
      </c>
      <c r="H8" s="279">
        <f t="shared" si="0"/>
        <v>42837</v>
      </c>
    </row>
    <row r="9" spans="1:8" s="3" customFormat="1">
      <c r="A9" s="222">
        <v>1.2</v>
      </c>
      <c r="B9" s="224" t="s">
        <v>317</v>
      </c>
      <c r="C9" s="278"/>
      <c r="D9" s="278"/>
      <c r="E9" s="299">
        <f t="shared" si="1"/>
        <v>0</v>
      </c>
      <c r="F9" s="278"/>
      <c r="G9" s="278"/>
      <c r="H9" s="279">
        <f t="shared" si="0"/>
        <v>0</v>
      </c>
    </row>
    <row r="10" spans="1:8" s="3" customFormat="1">
      <c r="A10" s="222">
        <v>1.3</v>
      </c>
      <c r="B10" s="224" t="s">
        <v>318</v>
      </c>
      <c r="C10" s="278">
        <v>206290.27</v>
      </c>
      <c r="D10" s="278">
        <v>26151</v>
      </c>
      <c r="E10" s="299">
        <f t="shared" si="1"/>
        <v>232441.27</v>
      </c>
      <c r="F10" s="278">
        <v>65990.38</v>
      </c>
      <c r="G10" s="278">
        <v>24767</v>
      </c>
      <c r="H10" s="279">
        <f t="shared" si="0"/>
        <v>90757.38</v>
      </c>
    </row>
    <row r="11" spans="1:8" s="3" customFormat="1">
      <c r="A11" s="222">
        <v>1.4</v>
      </c>
      <c r="B11" s="224" t="s">
        <v>319</v>
      </c>
      <c r="C11" s="278"/>
      <c r="D11" s="278"/>
      <c r="E11" s="299">
        <f t="shared" si="1"/>
        <v>0</v>
      </c>
      <c r="F11" s="278"/>
      <c r="G11" s="278"/>
      <c r="H11" s="279">
        <f t="shared" si="0"/>
        <v>0</v>
      </c>
    </row>
    <row r="12" spans="1:8" s="3" customFormat="1" ht="29.25" customHeight="1">
      <c r="A12" s="222">
        <v>2</v>
      </c>
      <c r="B12" s="223" t="s">
        <v>320</v>
      </c>
      <c r="C12" s="278"/>
      <c r="D12" s="278"/>
      <c r="E12" s="299">
        <f t="shared" si="1"/>
        <v>0</v>
      </c>
      <c r="F12" s="278"/>
      <c r="G12" s="278"/>
      <c r="H12" s="279">
        <f t="shared" si="0"/>
        <v>0</v>
      </c>
    </row>
    <row r="13" spans="1:8" s="3" customFormat="1" ht="27.6">
      <c r="A13" s="222">
        <v>3</v>
      </c>
      <c r="B13" s="223" t="s">
        <v>321</v>
      </c>
      <c r="C13" s="278"/>
      <c r="D13" s="278"/>
      <c r="E13" s="299">
        <f t="shared" si="1"/>
        <v>0</v>
      </c>
      <c r="F13" s="278"/>
      <c r="G13" s="278"/>
      <c r="H13" s="279">
        <f t="shared" si="0"/>
        <v>0</v>
      </c>
    </row>
    <row r="14" spans="1:8" s="3" customFormat="1">
      <c r="A14" s="222">
        <v>3.1</v>
      </c>
      <c r="B14" s="224" t="s">
        <v>322</v>
      </c>
      <c r="C14" s="278"/>
      <c r="D14" s="278"/>
      <c r="E14" s="299">
        <f t="shared" si="1"/>
        <v>0</v>
      </c>
      <c r="F14" s="278"/>
      <c r="G14" s="278"/>
      <c r="H14" s="279">
        <f t="shared" si="0"/>
        <v>0</v>
      </c>
    </row>
    <row r="15" spans="1:8" s="3" customFormat="1">
      <c r="A15" s="222">
        <v>3.2</v>
      </c>
      <c r="B15" s="224" t="s">
        <v>323</v>
      </c>
      <c r="C15" s="278"/>
      <c r="D15" s="278"/>
      <c r="E15" s="299">
        <f t="shared" si="1"/>
        <v>0</v>
      </c>
      <c r="F15" s="278"/>
      <c r="G15" s="278"/>
      <c r="H15" s="279">
        <f t="shared" si="0"/>
        <v>0</v>
      </c>
    </row>
    <row r="16" spans="1:8" s="3" customFormat="1">
      <c r="A16" s="222">
        <v>4</v>
      </c>
      <c r="B16" s="223" t="s">
        <v>324</v>
      </c>
      <c r="C16" s="278"/>
      <c r="D16" s="278"/>
      <c r="E16" s="299">
        <f t="shared" si="1"/>
        <v>0</v>
      </c>
      <c r="F16" s="278"/>
      <c r="G16" s="278"/>
      <c r="H16" s="279">
        <f t="shared" si="0"/>
        <v>0</v>
      </c>
    </row>
    <row r="17" spans="1:8" s="3" customFormat="1">
      <c r="A17" s="222">
        <v>4.0999999999999996</v>
      </c>
      <c r="B17" s="224" t="s">
        <v>325</v>
      </c>
      <c r="C17" s="278">
        <v>15500</v>
      </c>
      <c r="D17" s="278">
        <v>1887056.16</v>
      </c>
      <c r="E17" s="299">
        <f t="shared" si="1"/>
        <v>1902556.1599999999</v>
      </c>
      <c r="F17" s="278">
        <v>15500</v>
      </c>
      <c r="G17" s="278">
        <v>9648851.6999999993</v>
      </c>
      <c r="H17" s="279">
        <f t="shared" si="0"/>
        <v>9664351.6999999993</v>
      </c>
    </row>
    <row r="18" spans="1:8" s="3" customFormat="1">
      <c r="A18" s="222">
        <v>4.2</v>
      </c>
      <c r="B18" s="224" t="s">
        <v>326</v>
      </c>
      <c r="C18" s="278"/>
      <c r="D18" s="278"/>
      <c r="E18" s="299">
        <f t="shared" si="1"/>
        <v>0</v>
      </c>
      <c r="F18" s="278"/>
      <c r="G18" s="278"/>
      <c r="H18" s="279">
        <f t="shared" si="0"/>
        <v>0</v>
      </c>
    </row>
    <row r="19" spans="1:8" s="3" customFormat="1" ht="27.6">
      <c r="A19" s="222">
        <v>5</v>
      </c>
      <c r="B19" s="223" t="s">
        <v>327</v>
      </c>
      <c r="C19" s="278"/>
      <c r="D19" s="278"/>
      <c r="E19" s="299">
        <f t="shared" si="1"/>
        <v>0</v>
      </c>
      <c r="F19" s="278"/>
      <c r="G19" s="278"/>
      <c r="H19" s="279">
        <f t="shared" si="0"/>
        <v>0</v>
      </c>
    </row>
    <row r="20" spans="1:8" s="3" customFormat="1">
      <c r="A20" s="222">
        <v>5.0999999999999996</v>
      </c>
      <c r="B20" s="224" t="s">
        <v>328</v>
      </c>
      <c r="C20" s="278"/>
      <c r="D20" s="278">
        <v>88913.4</v>
      </c>
      <c r="E20" s="299">
        <f t="shared" si="1"/>
        <v>88913.4</v>
      </c>
      <c r="F20" s="278">
        <v>17520</v>
      </c>
      <c r="G20" s="278">
        <v>29720.400000000001</v>
      </c>
      <c r="H20" s="279">
        <f t="shared" si="0"/>
        <v>47240.4</v>
      </c>
    </row>
    <row r="21" spans="1:8" s="3" customFormat="1">
      <c r="A21" s="222">
        <v>5.2</v>
      </c>
      <c r="B21" s="224" t="s">
        <v>329</v>
      </c>
      <c r="C21" s="278"/>
      <c r="D21" s="278"/>
      <c r="E21" s="299">
        <f t="shared" si="1"/>
        <v>0</v>
      </c>
      <c r="F21" s="278"/>
      <c r="G21" s="278"/>
      <c r="H21" s="279">
        <f t="shared" si="0"/>
        <v>0</v>
      </c>
    </row>
    <row r="22" spans="1:8" s="3" customFormat="1">
      <c r="A22" s="222">
        <v>5.3</v>
      </c>
      <c r="B22" s="224" t="s">
        <v>330</v>
      </c>
      <c r="C22" s="278"/>
      <c r="D22" s="278"/>
      <c r="E22" s="299">
        <f t="shared" si="1"/>
        <v>0</v>
      </c>
      <c r="F22" s="278"/>
      <c r="G22" s="278"/>
      <c r="H22" s="279">
        <f t="shared" si="0"/>
        <v>0</v>
      </c>
    </row>
    <row r="23" spans="1:8" s="3" customFormat="1">
      <c r="A23" s="222" t="s">
        <v>331</v>
      </c>
      <c r="B23" s="225" t="s">
        <v>332</v>
      </c>
      <c r="C23" s="278"/>
      <c r="D23" s="278">
        <v>5863054.21</v>
      </c>
      <c r="E23" s="299">
        <f t="shared" si="1"/>
        <v>5863054.21</v>
      </c>
      <c r="F23" s="278"/>
      <c r="G23" s="278">
        <v>9394123.0999999996</v>
      </c>
      <c r="H23" s="279">
        <f t="shared" si="0"/>
        <v>9394123.0999999996</v>
      </c>
    </row>
    <row r="24" spans="1:8" s="3" customFormat="1">
      <c r="A24" s="222" t="s">
        <v>333</v>
      </c>
      <c r="B24" s="225" t="s">
        <v>334</v>
      </c>
      <c r="C24" s="278"/>
      <c r="D24" s="278">
        <v>5531213.7300000004</v>
      </c>
      <c r="E24" s="299">
        <f t="shared" si="1"/>
        <v>5531213.7300000004</v>
      </c>
      <c r="F24" s="278"/>
      <c r="G24" s="278">
        <v>1981360.02</v>
      </c>
      <c r="H24" s="279">
        <f t="shared" si="0"/>
        <v>1981360.02</v>
      </c>
    </row>
    <row r="25" spans="1:8" s="3" customFormat="1">
      <c r="A25" s="222" t="s">
        <v>335</v>
      </c>
      <c r="B25" s="226" t="s">
        <v>336</v>
      </c>
      <c r="C25" s="278"/>
      <c r="D25" s="278">
        <v>653775</v>
      </c>
      <c r="E25" s="299">
        <f t="shared" si="1"/>
        <v>653775</v>
      </c>
      <c r="F25" s="278"/>
      <c r="G25" s="278">
        <v>388841.9</v>
      </c>
      <c r="H25" s="279">
        <f t="shared" si="0"/>
        <v>388841.9</v>
      </c>
    </row>
    <row r="26" spans="1:8" s="3" customFormat="1">
      <c r="A26" s="222" t="s">
        <v>337</v>
      </c>
      <c r="B26" s="225" t="s">
        <v>338</v>
      </c>
      <c r="C26" s="278"/>
      <c r="D26" s="278">
        <v>4297916.8499999996</v>
      </c>
      <c r="E26" s="299">
        <f t="shared" si="1"/>
        <v>4297916.8499999996</v>
      </c>
      <c r="F26" s="278"/>
      <c r="G26" s="278">
        <v>2891547.25</v>
      </c>
      <c r="H26" s="279">
        <f t="shared" si="0"/>
        <v>2891547.25</v>
      </c>
    </row>
    <row r="27" spans="1:8" s="3" customFormat="1">
      <c r="A27" s="222" t="s">
        <v>339</v>
      </c>
      <c r="B27" s="225" t="s">
        <v>340</v>
      </c>
      <c r="C27" s="278"/>
      <c r="D27" s="278"/>
      <c r="E27" s="299">
        <f t="shared" si="1"/>
        <v>0</v>
      </c>
      <c r="F27" s="278"/>
      <c r="G27" s="278"/>
      <c r="H27" s="279">
        <f t="shared" si="0"/>
        <v>0</v>
      </c>
    </row>
    <row r="28" spans="1:8" s="3" customFormat="1">
      <c r="A28" s="222">
        <v>5.4</v>
      </c>
      <c r="B28" s="224" t="s">
        <v>341</v>
      </c>
      <c r="C28" s="278"/>
      <c r="D28" s="278">
        <v>77668.47</v>
      </c>
      <c r="E28" s="299">
        <f t="shared" si="1"/>
        <v>77668.47</v>
      </c>
      <c r="F28" s="278"/>
      <c r="G28" s="278">
        <v>73557.990000000005</v>
      </c>
      <c r="H28" s="279">
        <f t="shared" si="0"/>
        <v>73557.990000000005</v>
      </c>
    </row>
    <row r="29" spans="1:8" s="3" customFormat="1">
      <c r="A29" s="222">
        <v>5.5</v>
      </c>
      <c r="B29" s="224" t="s">
        <v>342</v>
      </c>
      <c r="C29" s="278"/>
      <c r="D29" s="278"/>
      <c r="E29" s="299">
        <f t="shared" si="1"/>
        <v>0</v>
      </c>
      <c r="F29" s="278"/>
      <c r="G29" s="278"/>
      <c r="H29" s="279">
        <f t="shared" si="0"/>
        <v>0</v>
      </c>
    </row>
    <row r="30" spans="1:8" s="3" customFormat="1">
      <c r="A30" s="222">
        <v>5.6</v>
      </c>
      <c r="B30" s="224" t="s">
        <v>343</v>
      </c>
      <c r="C30" s="278"/>
      <c r="D30" s="278"/>
      <c r="E30" s="299">
        <f t="shared" si="1"/>
        <v>0</v>
      </c>
      <c r="F30" s="278"/>
      <c r="G30" s="278"/>
      <c r="H30" s="279">
        <f t="shared" si="0"/>
        <v>0</v>
      </c>
    </row>
    <row r="31" spans="1:8" s="3" customFormat="1">
      <c r="A31" s="222">
        <v>5.7</v>
      </c>
      <c r="B31" s="224" t="s">
        <v>344</v>
      </c>
      <c r="C31" s="278"/>
      <c r="D31" s="278">
        <v>14690062.74</v>
      </c>
      <c r="E31" s="299">
        <f t="shared" si="1"/>
        <v>14690062.74</v>
      </c>
      <c r="F31" s="278"/>
      <c r="G31" s="278">
        <v>668709</v>
      </c>
      <c r="H31" s="279">
        <f t="shared" si="0"/>
        <v>668709</v>
      </c>
    </row>
    <row r="32" spans="1:8" s="3" customFormat="1">
      <c r="A32" s="222">
        <v>6</v>
      </c>
      <c r="B32" s="223" t="s">
        <v>345</v>
      </c>
      <c r="C32" s="278"/>
      <c r="D32" s="278"/>
      <c r="E32" s="299">
        <f t="shared" si="1"/>
        <v>0</v>
      </c>
      <c r="F32" s="278"/>
      <c r="G32" s="278"/>
      <c r="H32" s="279">
        <f t="shared" si="0"/>
        <v>0</v>
      </c>
    </row>
    <row r="33" spans="1:8" s="3" customFormat="1" ht="27.6">
      <c r="A33" s="222">
        <v>6.1</v>
      </c>
      <c r="B33" s="224" t="s">
        <v>793</v>
      </c>
      <c r="C33" s="278">
        <v>1609300</v>
      </c>
      <c r="D33" s="278">
        <v>0</v>
      </c>
      <c r="E33" s="299">
        <f t="shared" si="1"/>
        <v>1609300</v>
      </c>
      <c r="F33" s="278"/>
      <c r="G33" s="278"/>
      <c r="H33" s="279">
        <f t="shared" si="0"/>
        <v>0</v>
      </c>
    </row>
    <row r="34" spans="1:8" s="3" customFormat="1" ht="27.6">
      <c r="A34" s="222">
        <v>6.2</v>
      </c>
      <c r="B34" s="224" t="s">
        <v>346</v>
      </c>
      <c r="C34" s="278">
        <v>0</v>
      </c>
      <c r="D34" s="278">
        <v>1569060</v>
      </c>
      <c r="E34" s="299">
        <f t="shared" si="1"/>
        <v>1569060</v>
      </c>
      <c r="F34" s="278"/>
      <c r="G34" s="278"/>
      <c r="H34" s="279">
        <f t="shared" si="0"/>
        <v>0</v>
      </c>
    </row>
    <row r="35" spans="1:8" s="3" customFormat="1" ht="27.6">
      <c r="A35" s="222">
        <v>6.3</v>
      </c>
      <c r="B35" s="224" t="s">
        <v>347</v>
      </c>
      <c r="C35" s="278"/>
      <c r="D35" s="278"/>
      <c r="E35" s="299">
        <f t="shared" si="1"/>
        <v>0</v>
      </c>
      <c r="F35" s="278"/>
      <c r="G35" s="278"/>
      <c r="H35" s="279">
        <f t="shared" si="0"/>
        <v>0</v>
      </c>
    </row>
    <row r="36" spans="1:8" s="3" customFormat="1">
      <c r="A36" s="222">
        <v>6.4</v>
      </c>
      <c r="B36" s="224" t="s">
        <v>348</v>
      </c>
      <c r="C36" s="278"/>
      <c r="D36" s="278"/>
      <c r="E36" s="299">
        <f t="shared" si="1"/>
        <v>0</v>
      </c>
      <c r="F36" s="278"/>
      <c r="G36" s="278"/>
      <c r="H36" s="279">
        <f t="shared" si="0"/>
        <v>0</v>
      </c>
    </row>
    <row r="37" spans="1:8" s="3" customFormat="1">
      <c r="A37" s="222">
        <v>6.5</v>
      </c>
      <c r="B37" s="224" t="s">
        <v>349</v>
      </c>
      <c r="C37" s="278"/>
      <c r="D37" s="278"/>
      <c r="E37" s="299">
        <f t="shared" si="1"/>
        <v>0</v>
      </c>
      <c r="F37" s="278"/>
      <c r="G37" s="278"/>
      <c r="H37" s="279">
        <f t="shared" si="0"/>
        <v>0</v>
      </c>
    </row>
    <row r="38" spans="1:8" s="3" customFormat="1" ht="27.6">
      <c r="A38" s="222">
        <v>6.6</v>
      </c>
      <c r="B38" s="224" t="s">
        <v>350</v>
      </c>
      <c r="C38" s="278"/>
      <c r="D38" s="278"/>
      <c r="E38" s="299">
        <f t="shared" si="1"/>
        <v>0</v>
      </c>
      <c r="F38" s="278"/>
      <c r="G38" s="278"/>
      <c r="H38" s="279">
        <f t="shared" si="0"/>
        <v>0</v>
      </c>
    </row>
    <row r="39" spans="1:8" s="3" customFormat="1" ht="27.6">
      <c r="A39" s="222">
        <v>6.7</v>
      </c>
      <c r="B39" s="224" t="s">
        <v>351</v>
      </c>
      <c r="C39" s="278"/>
      <c r="D39" s="278"/>
      <c r="E39" s="299">
        <f t="shared" si="1"/>
        <v>0</v>
      </c>
      <c r="F39" s="278"/>
      <c r="G39" s="278"/>
      <c r="H39" s="279">
        <f t="shared" si="0"/>
        <v>0</v>
      </c>
    </row>
    <row r="40" spans="1:8" s="3" customFormat="1">
      <c r="A40" s="222">
        <v>7</v>
      </c>
      <c r="B40" s="223" t="s">
        <v>352</v>
      </c>
      <c r="C40" s="278"/>
      <c r="D40" s="278"/>
      <c r="E40" s="299">
        <f t="shared" si="1"/>
        <v>0</v>
      </c>
      <c r="F40" s="278"/>
      <c r="G40" s="278"/>
      <c r="H40" s="279">
        <f t="shared" si="0"/>
        <v>0</v>
      </c>
    </row>
    <row r="41" spans="1:8" s="3" customFormat="1" ht="27.6">
      <c r="A41" s="222">
        <v>7.1</v>
      </c>
      <c r="B41" s="224" t="s">
        <v>353</v>
      </c>
      <c r="C41" s="278">
        <v>0</v>
      </c>
      <c r="D41" s="278">
        <v>0</v>
      </c>
      <c r="E41" s="299">
        <f t="shared" si="1"/>
        <v>0</v>
      </c>
      <c r="F41" s="278">
        <v>34392.32</v>
      </c>
      <c r="G41" s="278">
        <v>40304</v>
      </c>
      <c r="H41" s="279">
        <f t="shared" si="0"/>
        <v>74696.320000000007</v>
      </c>
    </row>
    <row r="42" spans="1:8" s="3" customFormat="1" ht="27.6">
      <c r="A42" s="222">
        <v>7.2</v>
      </c>
      <c r="B42" s="224" t="s">
        <v>354</v>
      </c>
      <c r="C42" s="278">
        <v>1432208</v>
      </c>
      <c r="D42" s="278">
        <v>2330257</v>
      </c>
      <c r="E42" s="299">
        <f t="shared" si="1"/>
        <v>3762465</v>
      </c>
      <c r="F42" s="278">
        <v>1415226</v>
      </c>
      <c r="G42" s="278">
        <v>2098815</v>
      </c>
      <c r="H42" s="279">
        <f t="shared" si="0"/>
        <v>3514041</v>
      </c>
    </row>
    <row r="43" spans="1:8" s="3" customFormat="1" ht="27.6">
      <c r="A43" s="222">
        <v>7.3</v>
      </c>
      <c r="B43" s="224" t="s">
        <v>355</v>
      </c>
      <c r="C43" s="278">
        <v>1465083</v>
      </c>
      <c r="D43" s="278">
        <v>3910496</v>
      </c>
      <c r="E43" s="299">
        <f t="shared" si="1"/>
        <v>5375579</v>
      </c>
      <c r="F43" s="278">
        <v>1403858</v>
      </c>
      <c r="G43" s="278">
        <v>3614553</v>
      </c>
      <c r="H43" s="279">
        <f t="shared" si="0"/>
        <v>5018411</v>
      </c>
    </row>
    <row r="44" spans="1:8" s="3" customFormat="1" ht="27.6">
      <c r="A44" s="222">
        <v>7.4</v>
      </c>
      <c r="B44" s="224" t="s">
        <v>356</v>
      </c>
      <c r="C44" s="278">
        <v>1332169</v>
      </c>
      <c r="D44" s="278">
        <v>1169758</v>
      </c>
      <c r="E44" s="299">
        <f t="shared" si="1"/>
        <v>2501927</v>
      </c>
      <c r="F44" s="278">
        <v>1302439</v>
      </c>
      <c r="G44" s="278">
        <v>999742</v>
      </c>
      <c r="H44" s="279">
        <f t="shared" si="0"/>
        <v>2302181</v>
      </c>
    </row>
    <row r="45" spans="1:8" s="3" customFormat="1">
      <c r="A45" s="222">
        <v>8</v>
      </c>
      <c r="B45" s="223" t="s">
        <v>357</v>
      </c>
      <c r="C45" s="278"/>
      <c r="D45" s="278"/>
      <c r="E45" s="299">
        <f t="shared" si="1"/>
        <v>0</v>
      </c>
      <c r="F45" s="278"/>
      <c r="G45" s="278"/>
      <c r="H45" s="279">
        <f t="shared" si="0"/>
        <v>0</v>
      </c>
    </row>
    <row r="46" spans="1:8" s="3" customFormat="1">
      <c r="A46" s="222">
        <v>8.1</v>
      </c>
      <c r="B46" s="224" t="s">
        <v>358</v>
      </c>
      <c r="C46" s="278"/>
      <c r="D46" s="278"/>
      <c r="E46" s="299">
        <f t="shared" si="1"/>
        <v>0</v>
      </c>
      <c r="F46" s="278"/>
      <c r="G46" s="278"/>
      <c r="H46" s="279">
        <f t="shared" si="0"/>
        <v>0</v>
      </c>
    </row>
    <row r="47" spans="1:8" s="3" customFormat="1">
      <c r="A47" s="222">
        <v>8.1999999999999993</v>
      </c>
      <c r="B47" s="224" t="s">
        <v>359</v>
      </c>
      <c r="C47" s="278"/>
      <c r="D47" s="278"/>
      <c r="E47" s="299">
        <f t="shared" si="1"/>
        <v>0</v>
      </c>
      <c r="F47" s="278"/>
      <c r="G47" s="278"/>
      <c r="H47" s="279">
        <f t="shared" si="0"/>
        <v>0</v>
      </c>
    </row>
    <row r="48" spans="1:8" s="3" customFormat="1">
      <c r="A48" s="222">
        <v>8.3000000000000007</v>
      </c>
      <c r="B48" s="224" t="s">
        <v>360</v>
      </c>
      <c r="C48" s="278"/>
      <c r="D48" s="278"/>
      <c r="E48" s="299">
        <f t="shared" si="1"/>
        <v>0</v>
      </c>
      <c r="F48" s="278"/>
      <c r="G48" s="278"/>
      <c r="H48" s="279">
        <f t="shared" si="0"/>
        <v>0</v>
      </c>
    </row>
    <row r="49" spans="1:8" s="3" customFormat="1">
      <c r="A49" s="222">
        <v>8.4</v>
      </c>
      <c r="B49" s="224" t="s">
        <v>361</v>
      </c>
      <c r="C49" s="278"/>
      <c r="D49" s="278"/>
      <c r="E49" s="299">
        <f t="shared" si="1"/>
        <v>0</v>
      </c>
      <c r="F49" s="278"/>
      <c r="G49" s="278"/>
      <c r="H49" s="279">
        <f t="shared" si="0"/>
        <v>0</v>
      </c>
    </row>
    <row r="50" spans="1:8" s="3" customFormat="1">
      <c r="A50" s="222">
        <v>8.5</v>
      </c>
      <c r="B50" s="224" t="s">
        <v>362</v>
      </c>
      <c r="C50" s="278"/>
      <c r="D50" s="278"/>
      <c r="E50" s="299">
        <f t="shared" si="1"/>
        <v>0</v>
      </c>
      <c r="F50" s="278"/>
      <c r="G50" s="278"/>
      <c r="H50" s="279">
        <f t="shared" si="0"/>
        <v>0</v>
      </c>
    </row>
    <row r="51" spans="1:8" s="3" customFormat="1">
      <c r="A51" s="222">
        <v>8.6</v>
      </c>
      <c r="B51" s="224" t="s">
        <v>363</v>
      </c>
      <c r="C51" s="278"/>
      <c r="D51" s="278"/>
      <c r="E51" s="299">
        <f t="shared" si="1"/>
        <v>0</v>
      </c>
      <c r="F51" s="278"/>
      <c r="G51" s="278"/>
      <c r="H51" s="279">
        <f t="shared" si="0"/>
        <v>0</v>
      </c>
    </row>
    <row r="52" spans="1:8" s="3" customFormat="1">
      <c r="A52" s="222">
        <v>8.6999999999999993</v>
      </c>
      <c r="B52" s="224" t="s">
        <v>364</v>
      </c>
      <c r="C52" s="278"/>
      <c r="D52" s="278"/>
      <c r="E52" s="299">
        <f t="shared" si="1"/>
        <v>0</v>
      </c>
      <c r="F52" s="278"/>
      <c r="G52" s="278"/>
      <c r="H52" s="279">
        <f t="shared" si="0"/>
        <v>0</v>
      </c>
    </row>
    <row r="53" spans="1:8" s="3" customFormat="1" ht="28.2" thickBot="1">
      <c r="A53" s="227">
        <v>9</v>
      </c>
      <c r="B53" s="228" t="s">
        <v>365</v>
      </c>
      <c r="C53" s="300"/>
      <c r="D53" s="300"/>
      <c r="E53" s="301">
        <f t="shared" si="1"/>
        <v>0</v>
      </c>
      <c r="F53" s="300"/>
      <c r="G53" s="300"/>
      <c r="H53" s="28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22" sqref="D22"/>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7" t="s">
        <v>227</v>
      </c>
      <c r="B1" s="16" t="s">
        <v>846</v>
      </c>
      <c r="C1" s="16"/>
      <c r="D1" s="392"/>
    </row>
    <row r="2" spans="1:8">
      <c r="A2" s="17" t="s">
        <v>228</v>
      </c>
      <c r="B2" s="457">
        <v>43373</v>
      </c>
      <c r="C2" s="28"/>
      <c r="D2" s="18"/>
      <c r="E2" s="12"/>
      <c r="F2" s="12"/>
      <c r="G2" s="12"/>
      <c r="H2" s="12"/>
    </row>
    <row r="3" spans="1:8">
      <c r="A3" s="17"/>
      <c r="B3" s="16"/>
      <c r="C3" s="28"/>
      <c r="D3" s="18"/>
      <c r="E3" s="12"/>
      <c r="F3" s="12"/>
      <c r="G3" s="12"/>
      <c r="H3" s="12"/>
    </row>
    <row r="4" spans="1:8" ht="15" customHeight="1" thickBot="1">
      <c r="A4" s="216" t="s">
        <v>653</v>
      </c>
      <c r="B4" s="217" t="s">
        <v>226</v>
      </c>
      <c r="C4" s="216"/>
      <c r="D4" s="218" t="s">
        <v>131</v>
      </c>
    </row>
    <row r="5" spans="1:8" ht="15" customHeight="1">
      <c r="A5" s="212" t="s">
        <v>28</v>
      </c>
      <c r="B5" s="213"/>
      <c r="C5" s="214" t="s">
        <v>873</v>
      </c>
      <c r="D5" s="215" t="s">
        <v>867</v>
      </c>
    </row>
    <row r="6" spans="1:8" ht="15" customHeight="1">
      <c r="A6" s="423">
        <v>1</v>
      </c>
      <c r="B6" s="424" t="s">
        <v>231</v>
      </c>
      <c r="C6" s="425">
        <f>C7+C9+C10</f>
        <v>52256293.791000001</v>
      </c>
      <c r="D6" s="426">
        <f>D7+D9+D10</f>
        <v>50700434.205000043</v>
      </c>
      <c r="F6" s="597"/>
    </row>
    <row r="7" spans="1:8" ht="15" customHeight="1">
      <c r="A7" s="423">
        <v>1.1000000000000001</v>
      </c>
      <c r="B7" s="427" t="s">
        <v>23</v>
      </c>
      <c r="C7" s="428">
        <v>52146025.410999998</v>
      </c>
      <c r="D7" s="429">
        <v>50626886.205000043</v>
      </c>
      <c r="F7" s="597"/>
    </row>
    <row r="8" spans="1:8" ht="27.6">
      <c r="A8" s="423" t="s">
        <v>291</v>
      </c>
      <c r="B8" s="430" t="s">
        <v>647</v>
      </c>
      <c r="C8" s="428"/>
      <c r="D8" s="429"/>
      <c r="F8" s="597"/>
    </row>
    <row r="9" spans="1:8" ht="15" customHeight="1">
      <c r="A9" s="423">
        <v>1.2</v>
      </c>
      <c r="B9" s="427" t="s">
        <v>24</v>
      </c>
      <c r="C9" s="428">
        <v>78887.179999999993</v>
      </c>
      <c r="D9" s="429">
        <v>73548</v>
      </c>
      <c r="F9" s="597"/>
    </row>
    <row r="10" spans="1:8" ht="15" customHeight="1">
      <c r="A10" s="423">
        <v>1.3</v>
      </c>
      <c r="B10" s="432" t="s">
        <v>79</v>
      </c>
      <c r="C10" s="431">
        <v>31381.200000000001</v>
      </c>
      <c r="D10" s="429">
        <v>0</v>
      </c>
      <c r="F10" s="597"/>
    </row>
    <row r="11" spans="1:8" ht="15" customHeight="1">
      <c r="A11" s="423">
        <v>2</v>
      </c>
      <c r="B11" s="424" t="s">
        <v>232</v>
      </c>
      <c r="C11" s="428">
        <v>980910.31569253991</v>
      </c>
      <c r="D11" s="429">
        <v>462084.7227289406</v>
      </c>
      <c r="F11" s="597"/>
    </row>
    <row r="12" spans="1:8" ht="15" customHeight="1">
      <c r="A12" s="442">
        <v>3</v>
      </c>
      <c r="B12" s="443" t="s">
        <v>230</v>
      </c>
      <c r="C12" s="431">
        <f>D12</f>
        <v>9093337.6687499993</v>
      </c>
      <c r="D12" s="444">
        <v>9093337.6687499993</v>
      </c>
      <c r="F12" s="597"/>
    </row>
    <row r="13" spans="1:8" ht="15" customHeight="1" thickBot="1">
      <c r="A13" s="136">
        <v>4</v>
      </c>
      <c r="B13" s="137" t="s">
        <v>292</v>
      </c>
      <c r="C13" s="302">
        <f>C6+C11+C12</f>
        <v>62330541.775442541</v>
      </c>
      <c r="D13" s="303">
        <f>D6+D11+D12</f>
        <v>60255856.596478984</v>
      </c>
      <c r="F13" s="597"/>
    </row>
    <row r="14" spans="1:8">
      <c r="B14" s="23"/>
    </row>
    <row r="15" spans="1:8">
      <c r="B15" s="107"/>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zoomScaleNormal="100" workbookViewId="0">
      <pane xSplit="1" ySplit="4" topLeftCell="B5" activePane="bottomRight" state="frozen"/>
      <selection pane="topRight" activeCell="B1" sqref="B1"/>
      <selection pane="bottomLeft" activeCell="A4" sqref="A4"/>
      <selection pane="bottomRight" activeCell="B27" sqref="B27"/>
    </sheetView>
  </sheetViews>
  <sheetFormatPr defaultRowHeight="14.4"/>
  <cols>
    <col min="1" max="1" width="9.5546875" style="2" bestFit="1" customWidth="1"/>
    <col min="2" max="2" width="90.44140625" style="2" bestFit="1" customWidth="1"/>
    <col min="3" max="3" width="9.109375" style="2"/>
  </cols>
  <sheetData>
    <row r="1" spans="1:3">
      <c r="A1" s="2" t="s">
        <v>227</v>
      </c>
      <c r="B1" s="16" t="s">
        <v>846</v>
      </c>
    </row>
    <row r="2" spans="1:3">
      <c r="A2" s="2" t="s">
        <v>228</v>
      </c>
      <c r="B2" s="457">
        <v>43373</v>
      </c>
    </row>
    <row r="4" spans="1:3" ht="16.5" customHeight="1" thickBot="1">
      <c r="A4" s="252" t="s">
        <v>654</v>
      </c>
      <c r="B4" s="63" t="s">
        <v>187</v>
      </c>
      <c r="C4" s="14"/>
    </row>
    <row r="5" spans="1:3">
      <c r="A5" s="11"/>
      <c r="B5" s="502" t="s">
        <v>188</v>
      </c>
      <c r="C5" s="503"/>
    </row>
    <row r="6" spans="1:3" ht="15">
      <c r="A6" s="458">
        <v>1</v>
      </c>
      <c r="B6" s="459" t="s">
        <v>869</v>
      </c>
      <c r="C6" s="65"/>
    </row>
    <row r="7" spans="1:3">
      <c r="A7" s="458">
        <v>2</v>
      </c>
      <c r="B7" s="2" t="s">
        <v>852</v>
      </c>
      <c r="C7" s="65"/>
    </row>
    <row r="8" spans="1:3" ht="15">
      <c r="A8" s="458">
        <v>3</v>
      </c>
      <c r="B8" s="459" t="s">
        <v>853</v>
      </c>
      <c r="C8" s="65"/>
    </row>
    <row r="9" spans="1:3" ht="15">
      <c r="A9" s="458">
        <v>4</v>
      </c>
      <c r="B9" s="459" t="s">
        <v>854</v>
      </c>
      <c r="C9" s="65"/>
    </row>
    <row r="10" spans="1:3" ht="15">
      <c r="A10" s="458">
        <v>5</v>
      </c>
      <c r="B10" s="459" t="s">
        <v>868</v>
      </c>
      <c r="C10" s="65"/>
    </row>
    <row r="11" spans="1:3" ht="15">
      <c r="A11" s="458"/>
      <c r="B11" s="504"/>
      <c r="C11" s="505"/>
    </row>
    <row r="12" spans="1:3">
      <c r="A12" s="458"/>
      <c r="B12" s="506" t="s">
        <v>189</v>
      </c>
      <c r="C12" s="507"/>
    </row>
    <row r="13" spans="1:3">
      <c r="A13" s="458">
        <v>1</v>
      </c>
      <c r="B13" s="460" t="s">
        <v>855</v>
      </c>
      <c r="C13" s="64"/>
    </row>
    <row r="14" spans="1:3">
      <c r="A14" s="458">
        <v>2</v>
      </c>
      <c r="B14" s="460" t="s">
        <v>856</v>
      </c>
      <c r="C14" s="64"/>
    </row>
    <row r="15" spans="1:3">
      <c r="A15" s="458">
        <v>3</v>
      </c>
      <c r="B15" s="460" t="s">
        <v>857</v>
      </c>
      <c r="C15" s="64"/>
    </row>
    <row r="16" spans="1:3">
      <c r="A16" s="458"/>
      <c r="B16" s="460"/>
      <c r="C16" s="64"/>
    </row>
    <row r="17" spans="1:3">
      <c r="A17" s="458"/>
      <c r="B17" s="460"/>
      <c r="C17" s="64"/>
    </row>
    <row r="18" spans="1:3" ht="15.75" customHeight="1">
      <c r="A18" s="458"/>
      <c r="B18" s="460"/>
      <c r="C18" s="27"/>
    </row>
    <row r="19" spans="1:3" ht="30" customHeight="1">
      <c r="A19" s="458"/>
      <c r="B19" s="508" t="s">
        <v>190</v>
      </c>
      <c r="C19" s="509"/>
    </row>
    <row r="20" spans="1:3" ht="15">
      <c r="A20" s="458">
        <v>1</v>
      </c>
      <c r="B20" s="459" t="s">
        <v>858</v>
      </c>
      <c r="C20" s="461">
        <v>0.99990749999999995</v>
      </c>
    </row>
    <row r="21" spans="1:3" ht="15.75" customHeight="1">
      <c r="A21" s="458"/>
      <c r="B21" s="459"/>
      <c r="C21" s="65"/>
    </row>
    <row r="22" spans="1:3" ht="29.25" customHeight="1">
      <c r="A22" s="458"/>
      <c r="B22" s="508" t="s">
        <v>313</v>
      </c>
      <c r="C22" s="509"/>
    </row>
    <row r="23" spans="1:3" ht="15">
      <c r="A23" s="458">
        <v>1</v>
      </c>
      <c r="B23" s="459" t="s">
        <v>859</v>
      </c>
      <c r="C23" s="462">
        <v>0.99987669999999995</v>
      </c>
    </row>
    <row r="24" spans="1:3" ht="15">
      <c r="A24" s="463">
        <v>1.1000000000000001</v>
      </c>
      <c r="B24" s="464" t="s">
        <v>860</v>
      </c>
      <c r="C24" s="465">
        <v>0.61992355399999999</v>
      </c>
    </row>
    <row r="25" spans="1:3" ht="15">
      <c r="A25" s="463">
        <v>1.2</v>
      </c>
      <c r="B25" s="464" t="s">
        <v>861</v>
      </c>
      <c r="C25" s="465">
        <v>0.2849648595</v>
      </c>
    </row>
    <row r="26" spans="1:3" ht="15">
      <c r="A26" s="463">
        <v>1.3</v>
      </c>
      <c r="B26" s="464" t="s">
        <v>862</v>
      </c>
      <c r="C26" s="465">
        <v>9.4988286500000005E-2</v>
      </c>
    </row>
    <row r="27" spans="1:3" ht="15.6" thickBot="1">
      <c r="A27" s="15"/>
      <c r="B27" s="66"/>
      <c r="C27" s="67"/>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227</v>
      </c>
      <c r="B1" s="16" t="s">
        <v>846</v>
      </c>
    </row>
    <row r="2" spans="1:7" s="21" customFormat="1" ht="15.75" customHeight="1">
      <c r="A2" s="21" t="s">
        <v>228</v>
      </c>
      <c r="B2" s="457">
        <v>43373</v>
      </c>
    </row>
    <row r="3" spans="1:7" s="21" customFormat="1" ht="15.75" customHeight="1"/>
    <row r="4" spans="1:7" s="21" customFormat="1" ht="15.75" customHeight="1" thickBot="1">
      <c r="A4" s="253" t="s">
        <v>655</v>
      </c>
      <c r="B4" s="254" t="s">
        <v>302</v>
      </c>
      <c r="C4" s="192"/>
      <c r="D4" s="192"/>
      <c r="E4" s="193" t="s">
        <v>131</v>
      </c>
    </row>
    <row r="5" spans="1:7" s="122" customFormat="1" ht="17.399999999999999" customHeight="1">
      <c r="A5" s="408"/>
      <c r="B5" s="409"/>
      <c r="C5" s="191" t="s">
        <v>0</v>
      </c>
      <c r="D5" s="191" t="s">
        <v>1</v>
      </c>
      <c r="E5" s="410" t="s">
        <v>2</v>
      </c>
    </row>
    <row r="6" spans="1:7" s="157" customFormat="1" ht="14.4" customHeight="1">
      <c r="A6" s="411"/>
      <c r="B6" s="510" t="s">
        <v>270</v>
      </c>
      <c r="C6" s="510" t="s">
        <v>269</v>
      </c>
      <c r="D6" s="511" t="s">
        <v>268</v>
      </c>
      <c r="E6" s="512"/>
      <c r="G6"/>
    </row>
    <row r="7" spans="1:7" s="157" customFormat="1" ht="99.6" customHeight="1">
      <c r="A7" s="411"/>
      <c r="B7" s="510"/>
      <c r="C7" s="510"/>
      <c r="D7" s="405" t="s">
        <v>267</v>
      </c>
      <c r="E7" s="406" t="s">
        <v>831</v>
      </c>
      <c r="G7"/>
    </row>
    <row r="8" spans="1:7">
      <c r="A8" s="412">
        <v>1</v>
      </c>
      <c r="B8" s="413" t="s">
        <v>192</v>
      </c>
      <c r="C8" s="414">
        <f>'2. RC'!E7</f>
        <v>7925027.9799999995</v>
      </c>
      <c r="D8" s="414"/>
      <c r="E8" s="415">
        <f>C8-D8</f>
        <v>7925027.9799999995</v>
      </c>
      <c r="F8" s="6"/>
    </row>
    <row r="9" spans="1:7">
      <c r="A9" s="412">
        <v>2</v>
      </c>
      <c r="B9" s="413" t="s">
        <v>193</v>
      </c>
      <c r="C9" s="414">
        <f>'2. RC'!E8</f>
        <v>5211010.8</v>
      </c>
      <c r="D9" s="414"/>
      <c r="E9" s="415">
        <f t="shared" ref="E9:E20" si="0">C9-D9</f>
        <v>5211010.8</v>
      </c>
      <c r="F9" s="6"/>
    </row>
    <row r="10" spans="1:7">
      <c r="A10" s="412">
        <v>3</v>
      </c>
      <c r="B10" s="413" t="s">
        <v>266</v>
      </c>
      <c r="C10" s="414">
        <f>'2. RC'!E9</f>
        <v>10294977.939999999</v>
      </c>
      <c r="D10" s="414"/>
      <c r="E10" s="415">
        <f t="shared" si="0"/>
        <v>10294977.939999999</v>
      </c>
      <c r="F10" s="6"/>
    </row>
    <row r="11" spans="1:7" ht="27.6">
      <c r="A11" s="412">
        <v>4</v>
      </c>
      <c r="B11" s="413" t="s">
        <v>223</v>
      </c>
      <c r="C11" s="414">
        <v>0</v>
      </c>
      <c r="D11" s="414"/>
      <c r="E11" s="415">
        <f t="shared" si="0"/>
        <v>0</v>
      </c>
      <c r="F11" s="6"/>
    </row>
    <row r="12" spans="1:7">
      <c r="A12" s="412">
        <v>5</v>
      </c>
      <c r="B12" s="413" t="s">
        <v>195</v>
      </c>
      <c r="C12" s="414">
        <f>'2. RC'!E11</f>
        <v>13125804.08</v>
      </c>
      <c r="D12" s="414"/>
      <c r="E12" s="415">
        <f t="shared" si="0"/>
        <v>13125804.08</v>
      </c>
      <c r="F12" s="6"/>
    </row>
    <row r="13" spans="1:7">
      <c r="A13" s="412">
        <v>6.1</v>
      </c>
      <c r="B13" s="413" t="s">
        <v>196</v>
      </c>
      <c r="C13" s="416">
        <f>'2. RC'!E12</f>
        <v>17699457.260000002</v>
      </c>
      <c r="D13" s="414"/>
      <c r="E13" s="415">
        <f t="shared" si="0"/>
        <v>17699457.260000002</v>
      </c>
      <c r="F13" s="6"/>
    </row>
    <row r="14" spans="1:7">
      <c r="A14" s="412">
        <v>6.2</v>
      </c>
      <c r="B14" s="417" t="s">
        <v>197</v>
      </c>
      <c r="C14" s="416">
        <f>'2. RC'!E13</f>
        <v>-1790308.82</v>
      </c>
      <c r="D14" s="414"/>
      <c r="E14" s="415">
        <f t="shared" si="0"/>
        <v>-1790308.82</v>
      </c>
      <c r="F14" s="6"/>
    </row>
    <row r="15" spans="1:7">
      <c r="A15" s="412">
        <v>6</v>
      </c>
      <c r="B15" s="413" t="s">
        <v>265</v>
      </c>
      <c r="C15" s="414">
        <f>C13+C14</f>
        <v>15909148.440000001</v>
      </c>
      <c r="D15" s="414"/>
      <c r="E15" s="415">
        <f t="shared" si="0"/>
        <v>15909148.440000001</v>
      </c>
      <c r="F15" s="6"/>
    </row>
    <row r="16" spans="1:7" ht="27.6">
      <c r="A16" s="412">
        <v>7</v>
      </c>
      <c r="B16" s="413" t="s">
        <v>199</v>
      </c>
      <c r="C16" s="414">
        <f>'2. RC'!E15</f>
        <v>447169.11000000004</v>
      </c>
      <c r="D16" s="414"/>
      <c r="E16" s="415">
        <f t="shared" si="0"/>
        <v>447169.11000000004</v>
      </c>
      <c r="F16" s="6"/>
    </row>
    <row r="17" spans="1:7">
      <c r="A17" s="412">
        <v>8</v>
      </c>
      <c r="B17" s="413" t="s">
        <v>200</v>
      </c>
      <c r="C17" s="414">
        <f>'2. RC'!E16</f>
        <v>954274.65</v>
      </c>
      <c r="D17" s="414"/>
      <c r="E17" s="415">
        <f t="shared" si="0"/>
        <v>954274.65</v>
      </c>
      <c r="F17" s="6"/>
      <c r="G17" s="6"/>
    </row>
    <row r="18" spans="1:7">
      <c r="A18" s="412">
        <v>9</v>
      </c>
      <c r="B18" s="413" t="s">
        <v>201</v>
      </c>
      <c r="C18" s="414">
        <v>20000</v>
      </c>
      <c r="D18" s="414"/>
      <c r="E18" s="415">
        <f t="shared" si="0"/>
        <v>20000</v>
      </c>
      <c r="F18" s="6"/>
      <c r="G18" s="6"/>
    </row>
    <row r="19" spans="1:7" ht="27.6">
      <c r="A19" s="412">
        <v>10</v>
      </c>
      <c r="B19" s="413" t="s">
        <v>202</v>
      </c>
      <c r="C19" s="414">
        <f>'2. RC'!E18</f>
        <v>14760637.729999997</v>
      </c>
      <c r="D19" s="414">
        <v>46002</v>
      </c>
      <c r="E19" s="415">
        <f t="shared" si="0"/>
        <v>14714635.729999997</v>
      </c>
      <c r="F19" s="6"/>
      <c r="G19" s="6"/>
    </row>
    <row r="20" spans="1:7">
      <c r="A20" s="412">
        <v>11</v>
      </c>
      <c r="B20" s="413" t="s">
        <v>203</v>
      </c>
      <c r="C20" s="414">
        <f>'2. RC'!E19</f>
        <v>2461169.08</v>
      </c>
      <c r="D20" s="414"/>
      <c r="E20" s="415">
        <f t="shared" si="0"/>
        <v>2461169.08</v>
      </c>
      <c r="F20" s="6"/>
    </row>
    <row r="21" spans="1:7" ht="42" thickBot="1">
      <c r="A21" s="418"/>
      <c r="B21" s="419" t="s">
        <v>794</v>
      </c>
      <c r="C21" s="357">
        <f>SUM(C8:C12, C15:C20)</f>
        <v>71109219.809999987</v>
      </c>
      <c r="D21" s="357">
        <f>SUM(D8:D12, D15:D20)</f>
        <v>46002</v>
      </c>
      <c r="E21" s="420">
        <f>SUM(E8:E12, E15:E20)</f>
        <v>71063217.809999987</v>
      </c>
      <c r="F21" s="6"/>
    </row>
    <row r="22" spans="1:7">
      <c r="A22"/>
      <c r="B22"/>
      <c r="C22"/>
      <c r="D22"/>
      <c r="E22"/>
    </row>
    <row r="23" spans="1:7">
      <c r="A23"/>
      <c r="B23"/>
      <c r="C23" s="6"/>
      <c r="D23"/>
      <c r="E23" s="6"/>
    </row>
    <row r="24" spans="1:7">
      <c r="C24" s="486"/>
    </row>
    <row r="25" spans="1:7" s="2" customFormat="1">
      <c r="B25" s="69"/>
      <c r="F25"/>
      <c r="G25"/>
    </row>
    <row r="26" spans="1:7" s="2" customFormat="1">
      <c r="B26" s="70"/>
      <c r="F26"/>
      <c r="G26"/>
    </row>
    <row r="27" spans="1:7" s="2" customFormat="1">
      <c r="B27" s="69"/>
      <c r="F27"/>
      <c r="G27"/>
    </row>
    <row r="28" spans="1:7" s="2" customFormat="1">
      <c r="B28" s="69"/>
      <c r="F28"/>
      <c r="G28"/>
    </row>
    <row r="29" spans="1:7" s="2" customFormat="1">
      <c r="B29" s="69"/>
      <c r="F29"/>
      <c r="G29"/>
    </row>
    <row r="30" spans="1:7" s="2" customFormat="1">
      <c r="B30" s="69"/>
      <c r="F30"/>
      <c r="G30"/>
    </row>
    <row r="31" spans="1:7" s="2" customFormat="1">
      <c r="B31" s="69"/>
      <c r="F31"/>
      <c r="G31"/>
    </row>
    <row r="32" spans="1:7" s="2" customFormat="1">
      <c r="B32" s="70"/>
      <c r="F32"/>
      <c r="G32"/>
    </row>
    <row r="33" spans="2:7" s="2" customFormat="1">
      <c r="B33" s="70"/>
      <c r="F33"/>
      <c r="G33"/>
    </row>
    <row r="34" spans="2:7" s="2" customFormat="1">
      <c r="B34" s="70"/>
      <c r="F34"/>
      <c r="G34"/>
    </row>
    <row r="35" spans="2:7" s="2" customFormat="1">
      <c r="B35" s="70"/>
      <c r="F35"/>
      <c r="G35"/>
    </row>
    <row r="36" spans="2:7" s="2" customFormat="1">
      <c r="B36" s="70"/>
      <c r="F36"/>
      <c r="G36"/>
    </row>
    <row r="37" spans="2:7" s="2"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227</v>
      </c>
      <c r="B1" s="16" t="s">
        <v>846</v>
      </c>
    </row>
    <row r="2" spans="1:6" s="21" customFormat="1" ht="15.75" customHeight="1">
      <c r="A2" s="21" t="s">
        <v>228</v>
      </c>
      <c r="B2" s="457">
        <v>43373</v>
      </c>
      <c r="C2"/>
      <c r="D2"/>
      <c r="E2"/>
      <c r="F2"/>
    </row>
    <row r="3" spans="1:6" s="21" customFormat="1" ht="15.75" customHeight="1">
      <c r="C3"/>
      <c r="D3"/>
      <c r="E3"/>
      <c r="F3"/>
    </row>
    <row r="4" spans="1:6" s="21" customFormat="1" ht="28.2" thickBot="1">
      <c r="A4" s="21" t="s">
        <v>656</v>
      </c>
      <c r="B4" s="199" t="s">
        <v>306</v>
      </c>
      <c r="C4" s="193" t="s">
        <v>131</v>
      </c>
      <c r="D4"/>
      <c r="E4"/>
      <c r="F4"/>
    </row>
    <row r="5" spans="1:6" ht="27.6">
      <c r="A5" s="194">
        <v>1</v>
      </c>
      <c r="B5" s="195" t="s">
        <v>692</v>
      </c>
      <c r="C5" s="304">
        <f>'7. LI1'!E21</f>
        <v>71063217.809999987</v>
      </c>
    </row>
    <row r="6" spans="1:6" s="184" customFormat="1">
      <c r="A6" s="121">
        <v>2.1</v>
      </c>
      <c r="B6" s="201" t="s">
        <v>307</v>
      </c>
      <c r="C6" s="305">
        <v>311328.44999999995</v>
      </c>
    </row>
    <row r="7" spans="1:6" s="4" customFormat="1" ht="27.6" outlineLevel="1">
      <c r="A7" s="200">
        <v>2.2000000000000002</v>
      </c>
      <c r="B7" s="196" t="s">
        <v>308</v>
      </c>
      <c r="C7" s="306">
        <v>1569060</v>
      </c>
    </row>
    <row r="8" spans="1:6" s="4" customFormat="1" ht="27.6">
      <c r="A8" s="200">
        <v>3</v>
      </c>
      <c r="B8" s="197" t="s">
        <v>693</v>
      </c>
      <c r="C8" s="307">
        <f>SUM(C5:C7)</f>
        <v>72943606.25999999</v>
      </c>
    </row>
    <row r="9" spans="1:6" s="184" customFormat="1">
      <c r="A9" s="121">
        <v>4</v>
      </c>
      <c r="B9" s="204" t="s">
        <v>303</v>
      </c>
      <c r="C9" s="305">
        <v>241572.57</v>
      </c>
    </row>
    <row r="10" spans="1:6" s="4" customFormat="1" ht="27.6" outlineLevel="1">
      <c r="A10" s="200">
        <v>5.0999999999999996</v>
      </c>
      <c r="B10" s="196" t="s">
        <v>314</v>
      </c>
      <c r="C10" s="306">
        <f>-C6+'5. RWA'!C9</f>
        <v>-232441.26999999996</v>
      </c>
    </row>
    <row r="11" spans="1:6" s="4" customFormat="1" ht="27.6" outlineLevel="1">
      <c r="A11" s="200">
        <v>5.2</v>
      </c>
      <c r="B11" s="196" t="s">
        <v>315</v>
      </c>
      <c r="C11" s="306">
        <f>-C7+'5. RWA'!C10</f>
        <v>-1537678.8</v>
      </c>
    </row>
    <row r="12" spans="1:6" s="4" customFormat="1">
      <c r="A12" s="200">
        <v>6</v>
      </c>
      <c r="B12" s="202" t="s">
        <v>304</v>
      </c>
      <c r="C12" s="421"/>
    </row>
    <row r="13" spans="1:6" s="4" customFormat="1" ht="15" thickBot="1">
      <c r="A13" s="203">
        <v>7</v>
      </c>
      <c r="B13" s="198" t="s">
        <v>305</v>
      </c>
      <c r="C13" s="308">
        <f>SUM(C8:C12)</f>
        <v>71415058.75999999</v>
      </c>
    </row>
    <row r="17" spans="2:9" s="2" customFormat="1">
      <c r="B17" s="71"/>
      <c r="C17"/>
      <c r="D17"/>
      <c r="E17"/>
      <c r="F17"/>
      <c r="G17"/>
      <c r="H17"/>
      <c r="I17"/>
    </row>
    <row r="18" spans="2:9" s="2" customFormat="1">
      <c r="B18" s="68"/>
      <c r="C18"/>
      <c r="D18"/>
      <c r="E18"/>
      <c r="F18"/>
      <c r="G18"/>
      <c r="H18"/>
      <c r="I18"/>
    </row>
    <row r="19" spans="2:9" s="2" customFormat="1">
      <c r="B19" s="68"/>
      <c r="C19"/>
      <c r="D19"/>
      <c r="E19"/>
      <c r="F19"/>
      <c r="G19"/>
      <c r="H19"/>
      <c r="I19"/>
    </row>
    <row r="20" spans="2:9" s="2" customFormat="1">
      <c r="B20" s="70"/>
      <c r="C20"/>
      <c r="D20"/>
      <c r="E20"/>
      <c r="F20"/>
      <c r="G20"/>
      <c r="H20"/>
      <c r="I20"/>
    </row>
    <row r="21" spans="2:9" s="2" customFormat="1">
      <c r="B21" s="69"/>
      <c r="C21"/>
      <c r="D21"/>
      <c r="E21"/>
      <c r="F21"/>
      <c r="G21"/>
      <c r="H21"/>
      <c r="I21"/>
    </row>
    <row r="22" spans="2:9" s="2" customFormat="1">
      <c r="B22" s="70"/>
      <c r="C22"/>
      <c r="D22"/>
      <c r="E22"/>
      <c r="F22"/>
      <c r="G22"/>
      <c r="H22"/>
      <c r="I22"/>
    </row>
    <row r="23" spans="2:9" s="2" customFormat="1">
      <c r="B23" s="69"/>
      <c r="C23"/>
      <c r="D23"/>
      <c r="E23"/>
      <c r="F23"/>
      <c r="G23"/>
      <c r="H23"/>
      <c r="I23"/>
    </row>
    <row r="24" spans="2:9" s="2" customFormat="1">
      <c r="B24" s="69"/>
      <c r="C24"/>
      <c r="D24"/>
      <c r="E24"/>
      <c r="F24"/>
      <c r="G24"/>
      <c r="H24"/>
      <c r="I24"/>
    </row>
    <row r="25" spans="2:9" s="2" customFormat="1">
      <c r="B25" s="69"/>
      <c r="C25"/>
      <c r="D25"/>
      <c r="E25"/>
      <c r="F25"/>
      <c r="G25"/>
      <c r="H25"/>
      <c r="I25"/>
    </row>
    <row r="26" spans="2:9" s="2" customFormat="1">
      <c r="B26" s="69"/>
      <c r="C26"/>
      <c r="D26"/>
      <c r="E26"/>
      <c r="F26"/>
      <c r="G26"/>
      <c r="H26"/>
      <c r="I26"/>
    </row>
    <row r="27" spans="2:9" s="2" customFormat="1">
      <c r="B27" s="69"/>
      <c r="C27"/>
      <c r="D27"/>
      <c r="E27"/>
      <c r="F27"/>
      <c r="G27"/>
      <c r="H27"/>
      <c r="I27"/>
    </row>
    <row r="28" spans="2:9" s="2" customFormat="1">
      <c r="B28" s="70"/>
      <c r="C28"/>
      <c r="D28"/>
      <c r="E28"/>
      <c r="F28"/>
      <c r="G28"/>
      <c r="H28"/>
      <c r="I28"/>
    </row>
    <row r="29" spans="2:9" s="2" customFormat="1">
      <c r="B29" s="70"/>
      <c r="C29"/>
      <c r="D29"/>
      <c r="E29"/>
      <c r="F29"/>
      <c r="G29"/>
      <c r="H29"/>
      <c r="I29"/>
    </row>
    <row r="30" spans="2:9" s="2" customFormat="1">
      <c r="B30" s="70"/>
      <c r="C30"/>
      <c r="D30"/>
      <c r="E30"/>
      <c r="F30"/>
      <c r="G30"/>
      <c r="H30"/>
      <c r="I30"/>
    </row>
    <row r="31" spans="2:9" s="2" customFormat="1">
      <c r="B31" s="70"/>
      <c r="C31"/>
      <c r="D31"/>
      <c r="E31"/>
      <c r="F31"/>
      <c r="G31"/>
      <c r="H31"/>
      <c r="I31"/>
    </row>
    <row r="32" spans="2:9" s="2" customFormat="1">
      <c r="B32" s="70"/>
      <c r="C32"/>
      <c r="D32"/>
      <c r="E32"/>
      <c r="F32"/>
      <c r="G32"/>
      <c r="H32"/>
      <c r="I32"/>
    </row>
    <row r="33" spans="2:9" s="2"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hCu9+NWKtjGyRMV83zWbT6SlTAXAeOwJuF1O2wgOZTc=</DigestValue>
    </Reference>
    <Reference Type="http://www.w3.org/2000/09/xmldsig#Object" URI="#idOfficeObject">
      <DigestMethod Algorithm="http://www.w3.org/2001/04/xmlenc#sha256"/>
      <DigestValue>gFkltBnnhrAnx9I09zOi4jsrg4ad5zBkKNYT5LlPZJU=</DigestValue>
    </Reference>
    <Reference Type="http://uri.etsi.org/01903#SignedProperties" URI="#idSignedProperties">
      <Transforms>
        <Transform Algorithm="http://www.w3.org/TR/2001/REC-xml-c14n-20010315"/>
      </Transforms>
      <DigestMethod Algorithm="http://www.w3.org/2001/04/xmlenc#sha256"/>
      <DigestValue>H+rSY/lGPiVxAg/KhkurWQGe5l9E0f2I7/ccMT0UPA0=</DigestValue>
    </Reference>
  </SignedInfo>
  <SignatureValue>LbJ3zhfqcOUZB5f7H6ekzAPhEZlTBsv7Eqit01f+d0n+KJhk+M+6fef7b355zCNDspJLO7m0jp2H
b9rvfZW2TUkUH7jd3bciuj+GNolVsQaHurP5NYEbT1d1UK1lFVwCgeb4GdUoIimowREx9yZlX/dS
Y4kDnkFuP7Rdg0zGKYfk1ECvQ9ERwBT21rTg/F+DSLzVcKWp2OR5YxpWc634seynfWvjd4ahyeSP
aFjJ/veUJQqfn9gh74edfKEBzv/0qFh39NrDAXUOIzAEFEK4vf/E/upreGpU0T6w0lv5jA5lq+JX
s94eQZgXFDs569tIpx8+plp7FY9CrSHjNRt0YA==</SignatureValue>
  <KeyInfo>
    <X509Data>
      <X509Certificate>MIIGPDCCBSSgAwIBAgIKV7DVxAACAAAcrjANBgkqhkiG9w0BAQsFADBKMRIwEAYKCZImiZPyLGQBGRYCZ2UxEzARBgoJkiaJk/IsZAEZFgNuYmcxHzAdBgNVBAMTFk5CRyBDbGFzcyAyIElOVCBTdWIgQ0EwHhcNMTcwMjA4MTE0ODUxWhcNMTkwMjA4MTE0ODUxWjA6MRUwEwYDVQQKEwxKU0MgQlRBIEJBTksxITAfBgNVBAMTGEJCVCAtIE5hdGlhIE1lcmFiaXNodmlsaTCCASIwDQYJKoZIhvcNAQEBBQADggEPADCCAQoCggEBAM7aPwe3oHzmwVsC2OiJSVrs/PPmPU26ab7KdGrr6EORwV7zO3r9fvzWCkgPCttgws6bKbbG3R8qleqz/ro2tdgWY0PjdLBY0uE22OyaXBgp7Nlcq65QxhhsDzSZz4QJSGE+nDTuRPMgitR/KpIvUekPdglMKucSzq2vwLFeGNn1AKLZzycwOXUhU3AYsalEitzlUnmaPYKzZ/lo8jDj5ifScEOsl7Vk7Xm+RzTsPxl/38wHOYtG1JfoISYyF9x8QcW1P7gML3P12V6jT9xXVi6bt7yVvys28HRcc+fe+HVO1BAMTlK6/AB3IUYw5+3NU3uDlfaMSQ2xlxLT1/M9SykCAwEAAaOCAzIwggMuMDwGCSsGAQQBgjcVBwQvMC0GJSsGAQQBgjcVCOayYION9USGgZkJg7ihSoO+hHEEgc+QEYavnhECAWQCARswHQYDVR0lBBYwFAYIKwYBBQUHAwIGCCsGAQUFBwMEMAsGA1UdDwQEAwIHgDAnBgkrBgEEAYI3FQoEGjAYMAoGCCsGAQUFBwMCMAoGCCsGAQUFBwMEMB0GA1UdDgQWBBQzk+3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Gvit9LmuzoH5jOwrmjJ4//Bs3RpP+JIgNtHy0pKR0ZT0yVM3BYVYm8BLkt+6IA7mgwu76BkoJwxBVl2ca3jPxR8QpF10jfbMZp8aW81jGUoxD+sQaMVNFRtvOod2D8bFnTCLmMezodF9qe3zpOyINpXnGH1UPJbRob1NFMMIsyLXqEbpgK27z0V3tP89LQ++H7NR6dp62amHMqYvEM2ny9CJ4yPpo5UxudNfP+jlXsCRfdjMBPhyutfx6uXONd7YU76d+8I03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Ss8RFnguzC157GDRm/KYVcX9vzFmbFpYgx4m+Cug/VM=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p1AcOjGdpRe016Hcb5feJqNGRMQCHzeGkNeLMID2KMI=</DigestValue>
      </Reference>
      <Reference URI="/xl/sharedStrings.xml?ContentType=application/vnd.openxmlformats-officedocument.spreadsheetml.sharedStrings+xml">
        <DigestMethod Algorithm="http://www.w3.org/2001/04/xmlenc#sha256"/>
        <DigestValue>toZFZRkzYVQAKJMMWfctjVJcgugFo4oFwD4l4CsASMM=</DigestValue>
      </Reference>
      <Reference URI="/xl/styles.xml?ContentType=application/vnd.openxmlformats-officedocument.spreadsheetml.styles+xml">
        <DigestMethod Algorithm="http://www.w3.org/2001/04/xmlenc#sha256"/>
        <DigestValue>WRpXLr3hs7DORGO7S2jhL1NRBonDIjYgFsOdLf8BnGM=</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3vcRrHn1+DzGrXeoAKngUbj0jUyZJrgrBMAYhzHZHFA=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3iuQ9uWNtW6pEYtdU8cnBk6q9oeCUkVgzuYYozpqdwE=</DigestValue>
      </Reference>
      <Reference URI="/xl/worksheets/sheet10.xml?ContentType=application/vnd.openxmlformats-officedocument.spreadsheetml.worksheet+xml">
        <DigestMethod Algorithm="http://www.w3.org/2001/04/xmlenc#sha256"/>
        <DigestValue>PUwgFC92SQOum0dtapVGeMO/Cq7sgQqgruq6+ko6thY=</DigestValue>
      </Reference>
      <Reference URI="/xl/worksheets/sheet11.xml?ContentType=application/vnd.openxmlformats-officedocument.spreadsheetml.worksheet+xml">
        <DigestMethod Algorithm="http://www.w3.org/2001/04/xmlenc#sha256"/>
        <DigestValue>kN4BElLifnxO2XkdSSDOmSxXqYB+W8mSK5LpPvrgvUg=</DigestValue>
      </Reference>
      <Reference URI="/xl/worksheets/sheet12.xml?ContentType=application/vnd.openxmlformats-officedocument.spreadsheetml.worksheet+xml">
        <DigestMethod Algorithm="http://www.w3.org/2001/04/xmlenc#sha256"/>
        <DigestValue>hTww/3lpuemA64rlK9gFU0iqPJhClguRGX+nxfsmxB0=</DigestValue>
      </Reference>
      <Reference URI="/xl/worksheets/sheet13.xml?ContentType=application/vnd.openxmlformats-officedocument.spreadsheetml.worksheet+xml">
        <DigestMethod Algorithm="http://www.w3.org/2001/04/xmlenc#sha256"/>
        <DigestValue>WyOrPk4FSe/PoNtYEeV0yAaSQwFcjQFuak8LeFigu7Q=</DigestValue>
      </Reference>
      <Reference URI="/xl/worksheets/sheet14.xml?ContentType=application/vnd.openxmlformats-officedocument.spreadsheetml.worksheet+xml">
        <DigestMethod Algorithm="http://www.w3.org/2001/04/xmlenc#sha256"/>
        <DigestValue>2MGhJHmdNjGScXCv4RfATVChdelp17qpIfn1d/ZkVzU=</DigestValue>
      </Reference>
      <Reference URI="/xl/worksheets/sheet15.xml?ContentType=application/vnd.openxmlformats-officedocument.spreadsheetml.worksheet+xml">
        <DigestMethod Algorithm="http://www.w3.org/2001/04/xmlenc#sha256"/>
        <DigestValue>5nHQMvHX52TxfytdQSeBBnw3bNzK/aJs9T3fIwTlYHw=</DigestValue>
      </Reference>
      <Reference URI="/xl/worksheets/sheet16.xml?ContentType=application/vnd.openxmlformats-officedocument.spreadsheetml.worksheet+xml">
        <DigestMethod Algorithm="http://www.w3.org/2001/04/xmlenc#sha256"/>
        <DigestValue>Pv7GzH3bJUFr7nO7fPfaOEbI/yVRGQhX0/UqFzghDM8=</DigestValue>
      </Reference>
      <Reference URI="/xl/worksheets/sheet17.xml?ContentType=application/vnd.openxmlformats-officedocument.spreadsheetml.worksheet+xml">
        <DigestMethod Algorithm="http://www.w3.org/2001/04/xmlenc#sha256"/>
        <DigestValue>3q2uX7rD6VkmZNUlhrBGC00L8LZF785Xdq/07W7AFvY=</DigestValue>
      </Reference>
      <Reference URI="/xl/worksheets/sheet2.xml?ContentType=application/vnd.openxmlformats-officedocument.spreadsheetml.worksheet+xml">
        <DigestMethod Algorithm="http://www.w3.org/2001/04/xmlenc#sha256"/>
        <DigestValue>8rjX24ZZeS6KWHVgIqIoKCORGjp2dNMYK2WTbd4vUyU=</DigestValue>
      </Reference>
      <Reference URI="/xl/worksheets/sheet3.xml?ContentType=application/vnd.openxmlformats-officedocument.spreadsheetml.worksheet+xml">
        <DigestMethod Algorithm="http://www.w3.org/2001/04/xmlenc#sha256"/>
        <DigestValue>Dl5ovZsf5qXiYZ2zhqm8C38/w69DIJyM4RN9MWfsXXo=</DigestValue>
      </Reference>
      <Reference URI="/xl/worksheets/sheet4.xml?ContentType=application/vnd.openxmlformats-officedocument.spreadsheetml.worksheet+xml">
        <DigestMethod Algorithm="http://www.w3.org/2001/04/xmlenc#sha256"/>
        <DigestValue>1dGpxLGEDrVWnd7gTyieHfLAFa3XcCU24Vx4TRvoprI=</DigestValue>
      </Reference>
      <Reference URI="/xl/worksheets/sheet5.xml?ContentType=application/vnd.openxmlformats-officedocument.spreadsheetml.worksheet+xml">
        <DigestMethod Algorithm="http://www.w3.org/2001/04/xmlenc#sha256"/>
        <DigestValue>iB0scEj7Y9dtLdz6Wu0HDnKfkyv8ASVNvunYlA1aUWA=</DigestValue>
      </Reference>
      <Reference URI="/xl/worksheets/sheet6.xml?ContentType=application/vnd.openxmlformats-officedocument.spreadsheetml.worksheet+xml">
        <DigestMethod Algorithm="http://www.w3.org/2001/04/xmlenc#sha256"/>
        <DigestValue>hShvr+dp/XN8fE1gbwFqcYfP6tcJDT11di9kn+EugRk=</DigestValue>
      </Reference>
      <Reference URI="/xl/worksheets/sheet7.xml?ContentType=application/vnd.openxmlformats-officedocument.spreadsheetml.worksheet+xml">
        <DigestMethod Algorithm="http://www.w3.org/2001/04/xmlenc#sha256"/>
        <DigestValue>R6TzUMwSm1oSqUmz39JC5339KxTF4xgSA+hL4MrFZJw=</DigestValue>
      </Reference>
      <Reference URI="/xl/worksheets/sheet8.xml?ContentType=application/vnd.openxmlformats-officedocument.spreadsheetml.worksheet+xml">
        <DigestMethod Algorithm="http://www.w3.org/2001/04/xmlenc#sha256"/>
        <DigestValue>Qkk88dVTWL/Uu8SxDErA8mUUlXrT0w+xLhUy0rcosxI=</DigestValue>
      </Reference>
      <Reference URI="/xl/worksheets/sheet9.xml?ContentType=application/vnd.openxmlformats-officedocument.spreadsheetml.worksheet+xml">
        <DigestMethod Algorithm="http://www.w3.org/2001/04/xmlenc#sha256"/>
        <DigestValue>48O+kQatmmZYkLiXltvvdH6T/Rs/LEhVskSA4Ij4TTE=</DigestValue>
      </Reference>
    </Manifest>
    <SignatureProperties>
      <SignatureProperty Id="idSignatureTime" Target="#idPackageSignature">
        <mdssi:SignatureTime xmlns:mdssi="http://schemas.openxmlformats.org/package/2006/digital-signature">
          <mdssi:Format>YYYY-MM-DDThh:mm:ssTZD</mdssi:Format>
          <mdssi:Value>2018-10-30T13:06:43Z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16.0.10827/15</OfficeVersion>
          <ApplicationVersion>16.0.10827</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2018-10-30T13:06:43Z</xd:SigningTime>
          <xd:SigningCertificate>
            <xd:Cert>
              <xd:CertDigest>
                <DigestMethod Algorithm="http://www.w3.org/2001/04/xmlenc#sha256"/>
                <DigestValue>eAQQuX+AywJAV7FB/X3mXSCwRqNaRQI/6xxVstJstTA=</DigestValue>
              </xd:CertDigest>
              <xd:IssuerSerial>
                <X509IssuerName>CN=NBG Class 2 INT Sub CA, DC=nbg, DC=ge</X509IssuerName>
                <X509SerialNumber>414107914403266118556846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zBUQ5wm7aEPudyQff9ZaAf8qWVp7I6yLdVDwDIFRoIs=</DigestValue>
    </Reference>
    <Reference Type="http://www.w3.org/2000/09/xmldsig#Object" URI="#idOfficeObject">
      <DigestMethod Algorithm="http://www.w3.org/2001/04/xmlenc#sha256"/>
      <DigestValue>gFkltBnnhrAnx9I09zOi4jsrg4ad5zBkKNYT5LlPZJU=</DigestValue>
    </Reference>
    <Reference Type="http://uri.etsi.org/01903#SignedProperties" URI="#idSignedProperties">
      <Transforms>
        <Transform Algorithm="http://www.w3.org/TR/2001/REC-xml-c14n-20010315"/>
      </Transforms>
      <DigestMethod Algorithm="http://www.w3.org/2001/04/xmlenc#sha256"/>
      <DigestValue>fMXk0xcUPOoMiPJ7Dab+GmLxOUkrkWJtxL8JY28A52Q=</DigestValue>
    </Reference>
  </SignedInfo>
  <SignatureValue>hre55f/qAB2ESZMVjXnnFAS0W3eHwleovNBRsXLNWlr6Rv4ZNNQ+CjY548eUXUXDkeUCF2mQdaX+
wJwRl/zhc2QIRsrXWtaOtS8sOvEppssZjW8RGRAfkYYdAua4KHha2rkWTmjwyfrTmSWkHXdBzUnG
U4ywNiSW7VcXI1Cr5sPWNnI3FYMaZpgee5Abew9fEA8+E/pVW/wffiFbKvraNXZf53PQ35c/yO+c
5HPBunKdJlh6OpleaiKjXIA3fsEqOjwAOcdkNyFSVWlgsNXNTNhkYf9kER8zxAkaGxzQ7FJyIrtv
+KlNZR23mYvwkagpmmkjYJH+vQR3YhyYZF3OVQ==</SignatureValue>
  <KeyInfo>
    <X509Data>
      <X509Certificate>MIIGTTCCBTWgAwIBAgIKdqc08wACAAAczDANBgkqhkiG9w0BAQsFADBKMRIwEAYKCZImiZPyLGQBGRYCZ2UxEzARBgoJkiaJk/IsZAEZFgNuYmcxHzAdBgNVBAMTFk5CRyBDbGFzcyAyIElOVCBTdWIgQ0EwHhcNMTcwMjE0MTIwNjM4WhcNMTkwMjE0MTIwNjM4WjBLMSswKQYDVQQKEyJKb2ludCBTdG9jayBDb21wYW55IFNpbGsgUm9hZCBCYW5rMRwwGgYDVQQDExNCQlQgLSBUYW5hdG8gVWtsZWJhMIIBIjANBgkqhkiG9w0BAQEFAAOCAQ8AMIIBCgKCAQEAmkMvurVUM618YjviSeJHluxNvxfXo+NNEiGxwDTdM84LqI4/jluQ/WDwlWdegHCkPytkfWCg4yAeHcN+MCRQlDHh5tjLdZsNJjoxweKLbBmG0yPjWb58f1u2jfznZtJ+l0FUFyEvrXNIW2LHAeba6KSl1Tuxpt9MWNO/kK3OC8gGiapgo1qzdZxKJqjssP500LAZWMUhNXHy8Xs/Tph4Ac3AYrvxPmnCouXs2V8WTCfG2FcApCSJhQRWNYxeu8qZFXeBt6lGN3k0gDovXvLt3wHJr6WZfNsUl+gn1soMsrE1GTsUkc4FqWcOhKUAAyz3CTm88WO81SsDDLhRmcp7KQIDAQABo4IDMjCCAy4wPAYJKwYBBAGCNxUHBC8wLQYlKwYBBAGCNxUI5rJgg431RIaBmQmDuKFKg76EcQSBz5ARhq+eEQIBZAIBGzAdBgNVHSUEFjAUBggrBgEFBQcDAgYIKwYBBQUHAwQwCwYDVR0PBAQDAgeAMCcGCSsGAQQBgjcVCgQaMBgwCgYIKwYBBQUHAwIwCgYIKwYBBQUHAwQwHQYDVR0OBBYEFOa4cpRb2uJeG+lZzdL3N2aKABY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ENk0CVmXU7u37+G8ydo6rs6LcnBzTNcqg/ikUFjYSq0fSiZfgzyeR76CEK6yCbSwj/EuU69MuTjyyqHuYZ7FlXenfaW0kkC7SmWT6aXlZGGkrbzNk0baM86cVMzDeeIFVUhRK3MU1v7rvFF/uInjMWP6s54I3BXT6d3XZZcdcSAIMILouZVvANcdGkYmHFAVlNhdW9lGYPaEKwKFIZ+TJh6C537KQUp3iivKyZIE0p0FMNMBOsDfJblZJbL6jWAYinexopnw9sfQ2lXPgb1pOv1zqTu3soJgTgL1El0xblIED05jcURynMNdTLk7BCAnfCGYJflGKu0rhm3oR7P1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Ss8RFnguzC157GDRm/KYVcX9vzFmbFpYgx4m+Cug/VM=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p1AcOjGdpRe016Hcb5feJqNGRMQCHzeGkNeLMID2KMI=</DigestValue>
      </Reference>
      <Reference URI="/xl/sharedStrings.xml?ContentType=application/vnd.openxmlformats-officedocument.spreadsheetml.sharedStrings+xml">
        <DigestMethod Algorithm="http://www.w3.org/2001/04/xmlenc#sha256"/>
        <DigestValue>toZFZRkzYVQAKJMMWfctjVJcgugFo4oFwD4l4CsASMM=</DigestValue>
      </Reference>
      <Reference URI="/xl/styles.xml?ContentType=application/vnd.openxmlformats-officedocument.spreadsheetml.styles+xml">
        <DigestMethod Algorithm="http://www.w3.org/2001/04/xmlenc#sha256"/>
        <DigestValue>WRpXLr3hs7DORGO7S2jhL1NRBonDIjYgFsOdLf8BnGM=</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3vcRrHn1+DzGrXeoAKngUbj0jUyZJrgrBMAYhzHZHFA=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3iuQ9uWNtW6pEYtdU8cnBk6q9oeCUkVgzuYYozpqdwE=</DigestValue>
      </Reference>
      <Reference URI="/xl/worksheets/sheet10.xml?ContentType=application/vnd.openxmlformats-officedocument.spreadsheetml.worksheet+xml">
        <DigestMethod Algorithm="http://www.w3.org/2001/04/xmlenc#sha256"/>
        <DigestValue>PUwgFC92SQOum0dtapVGeMO/Cq7sgQqgruq6+ko6thY=</DigestValue>
      </Reference>
      <Reference URI="/xl/worksheets/sheet11.xml?ContentType=application/vnd.openxmlformats-officedocument.spreadsheetml.worksheet+xml">
        <DigestMethod Algorithm="http://www.w3.org/2001/04/xmlenc#sha256"/>
        <DigestValue>kN4BElLifnxO2XkdSSDOmSxXqYB+W8mSK5LpPvrgvUg=</DigestValue>
      </Reference>
      <Reference URI="/xl/worksheets/sheet12.xml?ContentType=application/vnd.openxmlformats-officedocument.spreadsheetml.worksheet+xml">
        <DigestMethod Algorithm="http://www.w3.org/2001/04/xmlenc#sha256"/>
        <DigestValue>hTww/3lpuemA64rlK9gFU0iqPJhClguRGX+nxfsmxB0=</DigestValue>
      </Reference>
      <Reference URI="/xl/worksheets/sheet13.xml?ContentType=application/vnd.openxmlformats-officedocument.spreadsheetml.worksheet+xml">
        <DigestMethod Algorithm="http://www.w3.org/2001/04/xmlenc#sha256"/>
        <DigestValue>WyOrPk4FSe/PoNtYEeV0yAaSQwFcjQFuak8LeFigu7Q=</DigestValue>
      </Reference>
      <Reference URI="/xl/worksheets/sheet14.xml?ContentType=application/vnd.openxmlformats-officedocument.spreadsheetml.worksheet+xml">
        <DigestMethod Algorithm="http://www.w3.org/2001/04/xmlenc#sha256"/>
        <DigestValue>2MGhJHmdNjGScXCv4RfATVChdelp17qpIfn1d/ZkVzU=</DigestValue>
      </Reference>
      <Reference URI="/xl/worksheets/sheet15.xml?ContentType=application/vnd.openxmlformats-officedocument.spreadsheetml.worksheet+xml">
        <DigestMethod Algorithm="http://www.w3.org/2001/04/xmlenc#sha256"/>
        <DigestValue>5nHQMvHX52TxfytdQSeBBnw3bNzK/aJs9T3fIwTlYHw=</DigestValue>
      </Reference>
      <Reference URI="/xl/worksheets/sheet16.xml?ContentType=application/vnd.openxmlformats-officedocument.spreadsheetml.worksheet+xml">
        <DigestMethod Algorithm="http://www.w3.org/2001/04/xmlenc#sha256"/>
        <DigestValue>Pv7GzH3bJUFr7nO7fPfaOEbI/yVRGQhX0/UqFzghDM8=</DigestValue>
      </Reference>
      <Reference URI="/xl/worksheets/sheet17.xml?ContentType=application/vnd.openxmlformats-officedocument.spreadsheetml.worksheet+xml">
        <DigestMethod Algorithm="http://www.w3.org/2001/04/xmlenc#sha256"/>
        <DigestValue>3q2uX7rD6VkmZNUlhrBGC00L8LZF785Xdq/07W7AFvY=</DigestValue>
      </Reference>
      <Reference URI="/xl/worksheets/sheet2.xml?ContentType=application/vnd.openxmlformats-officedocument.spreadsheetml.worksheet+xml">
        <DigestMethod Algorithm="http://www.w3.org/2001/04/xmlenc#sha256"/>
        <DigestValue>8rjX24ZZeS6KWHVgIqIoKCORGjp2dNMYK2WTbd4vUyU=</DigestValue>
      </Reference>
      <Reference URI="/xl/worksheets/sheet3.xml?ContentType=application/vnd.openxmlformats-officedocument.spreadsheetml.worksheet+xml">
        <DigestMethod Algorithm="http://www.w3.org/2001/04/xmlenc#sha256"/>
        <DigestValue>Dl5ovZsf5qXiYZ2zhqm8C38/w69DIJyM4RN9MWfsXXo=</DigestValue>
      </Reference>
      <Reference URI="/xl/worksheets/sheet4.xml?ContentType=application/vnd.openxmlformats-officedocument.spreadsheetml.worksheet+xml">
        <DigestMethod Algorithm="http://www.w3.org/2001/04/xmlenc#sha256"/>
        <DigestValue>1dGpxLGEDrVWnd7gTyieHfLAFa3XcCU24Vx4TRvoprI=</DigestValue>
      </Reference>
      <Reference URI="/xl/worksheets/sheet5.xml?ContentType=application/vnd.openxmlformats-officedocument.spreadsheetml.worksheet+xml">
        <DigestMethod Algorithm="http://www.w3.org/2001/04/xmlenc#sha256"/>
        <DigestValue>iB0scEj7Y9dtLdz6Wu0HDnKfkyv8ASVNvunYlA1aUWA=</DigestValue>
      </Reference>
      <Reference URI="/xl/worksheets/sheet6.xml?ContentType=application/vnd.openxmlformats-officedocument.spreadsheetml.worksheet+xml">
        <DigestMethod Algorithm="http://www.w3.org/2001/04/xmlenc#sha256"/>
        <DigestValue>hShvr+dp/XN8fE1gbwFqcYfP6tcJDT11di9kn+EugRk=</DigestValue>
      </Reference>
      <Reference URI="/xl/worksheets/sheet7.xml?ContentType=application/vnd.openxmlformats-officedocument.spreadsheetml.worksheet+xml">
        <DigestMethod Algorithm="http://www.w3.org/2001/04/xmlenc#sha256"/>
        <DigestValue>R6TzUMwSm1oSqUmz39JC5339KxTF4xgSA+hL4MrFZJw=</DigestValue>
      </Reference>
      <Reference URI="/xl/worksheets/sheet8.xml?ContentType=application/vnd.openxmlformats-officedocument.spreadsheetml.worksheet+xml">
        <DigestMethod Algorithm="http://www.w3.org/2001/04/xmlenc#sha256"/>
        <DigestValue>Qkk88dVTWL/Uu8SxDErA8mUUlXrT0w+xLhUy0rcosxI=</DigestValue>
      </Reference>
      <Reference URI="/xl/worksheets/sheet9.xml?ContentType=application/vnd.openxmlformats-officedocument.spreadsheetml.worksheet+xml">
        <DigestMethod Algorithm="http://www.w3.org/2001/04/xmlenc#sha256"/>
        <DigestValue>48O+kQatmmZYkLiXltvvdH6T/Rs/LEhVskSA4Ij4TTE=</DigestValue>
      </Reference>
    </Manifest>
    <SignatureProperties>
      <SignatureProperty Id="idSignatureTime" Target="#idPackageSignature">
        <mdssi:SignatureTime xmlns:mdssi="http://schemas.openxmlformats.org/package/2006/digital-signature">
          <mdssi:Format>YYYY-MM-DDThh:mm:ssTZD</mdssi:Format>
          <mdssi:Value>2018-10-30T13:08:31Z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16.0.10827/15</OfficeVersion>
          <ApplicationVersion>16.0.10827</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2018-10-30T13:08:31Z</xd:SigningTime>
          <xd:SigningCertificate>
            <xd:Cert>
              <xd:CertDigest>
                <DigestMethod Algorithm="http://www.w3.org/2001/04/xmlenc#sha256"/>
                <DigestValue>c4VRRO83qNYPZ3GNQlSjEdvl2HN6c5+ZZ66ckHhr0oc=</DigestValue>
              </xd:CertDigest>
              <xd:IssuerSerial>
                <X509IssuerName>CN=NBG Class 2 INT Sub CA, DC=nbg, DC=ge</X509IssuerName>
                <X509SerialNumber>560323666632245533220044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2018-10-24T11:09:11Z</dcterms:modified>
</cp:coreProperties>
</file>