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300" windowWidth="15570" windowHeight="7455" tabRatio="919" activeTab="1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H24" i="36" l="1"/>
  <c r="B2" i="69" l="1"/>
  <c r="B2" i="35" s="1"/>
  <c r="B2" i="64" s="1"/>
  <c r="B2" i="74" s="1"/>
  <c r="B2" i="36" s="1"/>
  <c r="B2" i="37" s="1"/>
  <c r="B2" i="28"/>
  <c r="C46" i="28"/>
  <c r="C15" i="28"/>
  <c r="C22" i="69" s="1"/>
  <c r="H66" i="53"/>
  <c r="H64" i="53"/>
  <c r="F61" i="53"/>
  <c r="H61" i="53" s="1"/>
  <c r="H60" i="53"/>
  <c r="H59" i="53"/>
  <c r="H58" i="53"/>
  <c r="G53" i="53"/>
  <c r="F53" i="53"/>
  <c r="H53" i="53" s="1"/>
  <c r="H52" i="53"/>
  <c r="H51" i="53"/>
  <c r="H50" i="53"/>
  <c r="H49" i="53"/>
  <c r="H48" i="53"/>
  <c r="H47" i="53"/>
  <c r="H44" i="53"/>
  <c r="H43" i="53"/>
  <c r="H42" i="53"/>
  <c r="H41" i="53"/>
  <c r="H40" i="53"/>
  <c r="H39" i="53"/>
  <c r="H38" i="53"/>
  <c r="H37" i="53"/>
  <c r="H36" i="53"/>
  <c r="H35" i="53"/>
  <c r="G34" i="53"/>
  <c r="G45" i="53" s="1"/>
  <c r="G54" i="53" s="1"/>
  <c r="F34" i="53"/>
  <c r="F45" i="53" s="1"/>
  <c r="G30" i="53"/>
  <c r="F30" i="53"/>
  <c r="H30" i="53" s="1"/>
  <c r="H29" i="53"/>
  <c r="H28" i="53"/>
  <c r="H27" i="53"/>
  <c r="H26" i="53"/>
  <c r="H25" i="53"/>
  <c r="H24" i="53"/>
  <c r="H21" i="53"/>
  <c r="H20" i="53"/>
  <c r="H19" i="53"/>
  <c r="H18" i="53"/>
  <c r="H17" i="53"/>
  <c r="H16" i="53"/>
  <c r="H15" i="53"/>
  <c r="H14" i="53"/>
  <c r="H13" i="53"/>
  <c r="H12" i="53"/>
  <c r="G11" i="53"/>
  <c r="H11" i="53" s="1"/>
  <c r="F11" i="53"/>
  <c r="H10" i="53"/>
  <c r="G9" i="53"/>
  <c r="G22" i="53" s="1"/>
  <c r="G31" i="53" s="1"/>
  <c r="G56" i="53" s="1"/>
  <c r="G63" i="53" s="1"/>
  <c r="G65" i="53" s="1"/>
  <c r="G67" i="53" s="1"/>
  <c r="F9" i="53"/>
  <c r="F22" i="53" s="1"/>
  <c r="H8" i="53"/>
  <c r="F40" i="62"/>
  <c r="H9" i="53" l="1"/>
  <c r="H34" i="53"/>
  <c r="F31" i="53"/>
  <c r="H22" i="53"/>
  <c r="F54" i="53"/>
  <c r="H54" i="53" s="1"/>
  <c r="H45" i="53"/>
  <c r="F56" i="53" l="1"/>
  <c r="H31" i="53"/>
  <c r="H56" i="53" l="1"/>
  <c r="F63" i="53"/>
  <c r="H63" i="53" l="1"/>
  <c r="F65" i="53"/>
  <c r="H65" i="53" l="1"/>
  <c r="F67" i="53"/>
  <c r="H67" i="53" s="1"/>
  <c r="E66" i="53" l="1"/>
  <c r="E64" i="53"/>
  <c r="C61" i="53"/>
  <c r="E61" i="53" s="1"/>
  <c r="E60" i="53"/>
  <c r="E59" i="53"/>
  <c r="E58" i="53"/>
  <c r="D53" i="53"/>
  <c r="E53" i="53" s="1"/>
  <c r="C53" i="53"/>
  <c r="E52" i="53"/>
  <c r="E51" i="53"/>
  <c r="E50" i="53"/>
  <c r="E49" i="53"/>
  <c r="E48" i="53"/>
  <c r="E47" i="53"/>
  <c r="E44" i="53"/>
  <c r="E43" i="53"/>
  <c r="E42" i="53"/>
  <c r="E41" i="53"/>
  <c r="E40" i="53"/>
  <c r="E39" i="53"/>
  <c r="E38" i="53"/>
  <c r="E37" i="53"/>
  <c r="E36" i="53"/>
  <c r="E35" i="53"/>
  <c r="D34" i="53"/>
  <c r="D45" i="53" s="1"/>
  <c r="C34" i="53"/>
  <c r="E34" i="53" s="1"/>
  <c r="D30" i="53"/>
  <c r="C30" i="53"/>
  <c r="E29" i="53"/>
  <c r="E28" i="53"/>
  <c r="E27" i="53"/>
  <c r="E26" i="53"/>
  <c r="E25" i="53"/>
  <c r="E24" i="53"/>
  <c r="E21" i="53"/>
  <c r="E20" i="53"/>
  <c r="E19" i="53"/>
  <c r="E18" i="53"/>
  <c r="E17" i="53"/>
  <c r="E16" i="53"/>
  <c r="E15" i="53"/>
  <c r="E14" i="53"/>
  <c r="E13" i="53"/>
  <c r="E12" i="53"/>
  <c r="D11" i="53"/>
  <c r="D9" i="53" s="1"/>
  <c r="D22" i="53" s="1"/>
  <c r="C11" i="53"/>
  <c r="C9" i="53" s="1"/>
  <c r="E10" i="53"/>
  <c r="E8" i="53"/>
  <c r="C40" i="62"/>
  <c r="D54" i="53" l="1"/>
  <c r="D31" i="53"/>
  <c r="D56" i="53" s="1"/>
  <c r="D63" i="53" s="1"/>
  <c r="D65" i="53" s="1"/>
  <c r="D67" i="53" s="1"/>
  <c r="E30" i="53"/>
  <c r="E9" i="53"/>
  <c r="C22" i="53"/>
  <c r="E11" i="53"/>
  <c r="C45" i="53"/>
  <c r="E45" i="53" l="1"/>
  <c r="C54" i="53"/>
  <c r="E54" i="53" s="1"/>
  <c r="E22" i="53"/>
  <c r="C31" i="53"/>
  <c r="E31" i="53" l="1"/>
  <c r="C56" i="53"/>
  <c r="C22" i="74"/>
  <c r="C63" i="53" l="1"/>
  <c r="E56" i="53"/>
  <c r="G23" i="36"/>
  <c r="G25" i="36" s="1"/>
  <c r="E63" i="53" l="1"/>
  <c r="C65" i="53"/>
  <c r="F23" i="36"/>
  <c r="K24" i="36"/>
  <c r="J23" i="36"/>
  <c r="J25" i="36" s="1"/>
  <c r="I23" i="36"/>
  <c r="I25" i="36" s="1"/>
  <c r="J21" i="36"/>
  <c r="I21" i="36"/>
  <c r="K19" i="36"/>
  <c r="K20" i="36"/>
  <c r="K18" i="36"/>
  <c r="J16" i="36"/>
  <c r="I16" i="36"/>
  <c r="K11" i="36"/>
  <c r="K12" i="36"/>
  <c r="K13" i="36"/>
  <c r="K14" i="36"/>
  <c r="K15" i="36"/>
  <c r="K10" i="36"/>
  <c r="K8" i="36"/>
  <c r="G21" i="36"/>
  <c r="F21" i="36"/>
  <c r="H19" i="36"/>
  <c r="H20" i="36"/>
  <c r="H18" i="36"/>
  <c r="G16" i="36"/>
  <c r="F16" i="36"/>
  <c r="H11" i="36"/>
  <c r="H12" i="36"/>
  <c r="H13" i="36"/>
  <c r="H14" i="36"/>
  <c r="H15" i="36"/>
  <c r="H10" i="36"/>
  <c r="H8" i="36"/>
  <c r="D21" i="36"/>
  <c r="C21" i="36"/>
  <c r="E19" i="36"/>
  <c r="E20" i="36"/>
  <c r="E18" i="36"/>
  <c r="D16" i="36"/>
  <c r="C16" i="36"/>
  <c r="E11" i="36"/>
  <c r="E12" i="36"/>
  <c r="E13" i="36"/>
  <c r="E14" i="36"/>
  <c r="E15" i="36"/>
  <c r="E10" i="36"/>
  <c r="H21" i="36" l="1"/>
  <c r="E21" i="36"/>
  <c r="K21" i="36"/>
  <c r="K23" i="36"/>
  <c r="K25" i="36" s="1"/>
  <c r="H23" i="36"/>
  <c r="H25" i="36" s="1"/>
  <c r="F25" i="36"/>
  <c r="C67" i="53"/>
  <c r="E67" i="53" s="1"/>
  <c r="E65" i="53"/>
  <c r="H16" i="36"/>
  <c r="K16" i="36"/>
  <c r="E16" i="36"/>
  <c r="G14" i="62" l="1"/>
  <c r="F14" i="62"/>
  <c r="E14" i="74" l="1"/>
  <c r="C11" i="73" l="1"/>
  <c r="C10" i="73"/>
  <c r="E11" i="72" l="1"/>
  <c r="E18" i="72"/>
  <c r="E41" i="75"/>
  <c r="E42" i="75"/>
  <c r="E43" i="75"/>
  <c r="E44" i="75"/>
  <c r="E45" i="75"/>
  <c r="D14" i="62"/>
  <c r="C14" i="62"/>
  <c r="D6" i="71" l="1"/>
  <c r="D13" i="71" s="1"/>
  <c r="C6" i="71"/>
  <c r="C13" i="71" l="1"/>
  <c r="E8" i="37" l="1"/>
  <c r="H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G7" i="37"/>
  <c r="G21" i="37" s="1"/>
  <c r="F7" i="37"/>
  <c r="F21" i="37" s="1"/>
  <c r="C7" i="37"/>
  <c r="N14" i="37" l="1"/>
  <c r="E14" i="37"/>
  <c r="E7" i="37"/>
  <c r="C21" i="37"/>
  <c r="N8" i="37"/>
  <c r="E21" i="37" l="1"/>
  <c r="N7" i="37"/>
  <c r="N21" i="37" s="1"/>
  <c r="K7" i="37"/>
  <c r="K21" i="37" s="1"/>
  <c r="S21" i="35" l="1"/>
  <c r="F21" i="74" s="1"/>
  <c r="G21" i="74" s="1"/>
  <c r="S20" i="35"/>
  <c r="F20" i="74" s="1"/>
  <c r="G20" i="74" s="1"/>
  <c r="S19" i="35"/>
  <c r="F19" i="74" s="1"/>
  <c r="G19" i="74" s="1"/>
  <c r="S18" i="35"/>
  <c r="F18" i="74" s="1"/>
  <c r="G18" i="74" s="1"/>
  <c r="S17" i="35"/>
  <c r="F17" i="74" s="1"/>
  <c r="G17" i="74" s="1"/>
  <c r="S16" i="35"/>
  <c r="F16" i="74" s="1"/>
  <c r="G16" i="74" s="1"/>
  <c r="S15" i="35"/>
  <c r="F15" i="74" s="1"/>
  <c r="G15" i="74" s="1"/>
  <c r="S14" i="35"/>
  <c r="F14" i="74" s="1"/>
  <c r="G14" i="74" s="1"/>
  <c r="H14" i="74" s="1"/>
  <c r="S13" i="35"/>
  <c r="F13" i="74" s="1"/>
  <c r="G13" i="74" s="1"/>
  <c r="S12" i="35"/>
  <c r="F12" i="74" s="1"/>
  <c r="G12" i="74" s="1"/>
  <c r="S11" i="35"/>
  <c r="F11" i="74" s="1"/>
  <c r="G11" i="74" s="1"/>
  <c r="S10" i="35"/>
  <c r="F10" i="74" s="1"/>
  <c r="G10" i="74" s="1"/>
  <c r="S9" i="35"/>
  <c r="F9" i="74" s="1"/>
  <c r="G9" i="74" s="1"/>
  <c r="S8" i="35"/>
  <c r="F8" i="74" s="1"/>
  <c r="G8" i="74" l="1"/>
  <c r="F22" i="74"/>
  <c r="S22" i="35"/>
  <c r="D21" i="72" l="1"/>
  <c r="D22" i="35" l="1"/>
  <c r="E22" i="35"/>
  <c r="F22" i="35"/>
  <c r="G22" i="35"/>
  <c r="H22" i="35"/>
  <c r="I22" i="35"/>
  <c r="J22" i="35"/>
  <c r="K22" i="35"/>
  <c r="L22" i="35"/>
  <c r="M22" i="35"/>
  <c r="N22" i="35"/>
  <c r="O22" i="35"/>
  <c r="P22" i="35"/>
  <c r="Q22" i="35"/>
  <c r="R22" i="35"/>
  <c r="C22" i="35"/>
  <c r="G22" i="74" l="1"/>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H44" i="75"/>
  <c r="H43" i="75"/>
  <c r="H42" i="75"/>
  <c r="H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31" i="62" l="1"/>
  <c r="D41" i="62" s="1"/>
  <c r="C31" i="62"/>
  <c r="C41" i="62" s="1"/>
  <c r="C20" i="62"/>
  <c r="G31" i="62" l="1"/>
  <c r="G41" i="62" s="1"/>
  <c r="F31" i="62"/>
  <c r="F41" i="62" s="1"/>
  <c r="F20" i="62"/>
  <c r="G20" i="62"/>
  <c r="D20" i="62"/>
  <c r="E41" i="62" l="1"/>
  <c r="E31" i="62"/>
  <c r="D22" i="74"/>
  <c r="E22" i="74"/>
  <c r="H22" i="74" s="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35" i="28"/>
  <c r="C41" i="28" s="1"/>
  <c r="C12" i="28"/>
  <c r="H41" i="62" l="1"/>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35" i="69" l="1"/>
  <c r="C36" i="69" s="1"/>
  <c r="C44" i="28"/>
  <c r="C43" i="28" s="1"/>
  <c r="C52" i="28" s="1"/>
  <c r="C16" i="72"/>
  <c r="E16" i="72" s="1"/>
  <c r="C15" i="69"/>
  <c r="C19" i="72"/>
  <c r="E19" i="72" s="1"/>
  <c r="C21" i="69"/>
  <c r="C6" i="69"/>
  <c r="C25" i="69" s="1"/>
  <c r="C8" i="72"/>
  <c r="C12" i="69"/>
  <c r="C14" i="72"/>
  <c r="E14" i="72" s="1"/>
  <c r="C8" i="69"/>
  <c r="C10" i="72"/>
  <c r="E10" i="72" s="1"/>
  <c r="C23" i="69"/>
  <c r="C20" i="72"/>
  <c r="E20" i="72" s="1"/>
  <c r="C10" i="69"/>
  <c r="C12" i="72"/>
  <c r="E12" i="72" s="1"/>
  <c r="C17" i="72"/>
  <c r="E17" i="72" s="1"/>
  <c r="C16" i="69"/>
  <c r="C11" i="69"/>
  <c r="C14" i="69" s="1"/>
  <c r="C13" i="72"/>
  <c r="C7" i="69"/>
  <c r="C9" i="72"/>
  <c r="E9" i="72" s="1"/>
  <c r="C43" i="69"/>
  <c r="C45" i="69" s="1"/>
  <c r="C11" i="28"/>
  <c r="C6" i="28" s="1"/>
  <c r="C28" i="28" s="1"/>
  <c r="C37" i="69"/>
  <c r="C15" i="72" l="1"/>
  <c r="E15" i="72" s="1"/>
  <c r="E13" i="72"/>
  <c r="E8" i="72"/>
  <c r="C21" i="72"/>
  <c r="C23" i="72" s="1"/>
  <c r="E21" i="72" l="1"/>
  <c r="C5" i="73" s="1"/>
  <c r="C8" i="73" s="1"/>
  <c r="C13" i="73" s="1"/>
</calcChain>
</file>

<file path=xl/sharedStrings.xml><?xml version="1.0" encoding="utf-8"?>
<sst xmlns="http://schemas.openxmlformats.org/spreadsheetml/2006/main" count="665" uniqueCount="444">
  <si>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</si>
  <si>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</si>
  <si>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</si>
  <si>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</si>
  <si>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</si>
  <si>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</si>
  <si>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</si>
  <si>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</si>
  <si>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</si>
  <si>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</si>
  <si>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</si>
  <si>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</si>
  <si>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</si>
  <si>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</si>
  <si>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</si>
  <si>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</si>
  <si>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</si>
  <si>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</si>
  <si>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</si>
  <si>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</si>
  <si>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</si>
  <si>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</si>
  <si>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</si>
  <si>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</si>
  <si>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</si>
  <si>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</si>
  <si>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</si>
  <si>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</si>
  <si>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</si>
  <si>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</si>
  <si>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</si>
  <si>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</si>
  <si>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</si>
  <si>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</si>
  <si>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</si>
  <si>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</si>
  <si>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</si>
  <si>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</si>
  <si>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</si>
  <si>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</si>
  <si>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</si>
  <si>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</si>
  <si>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</si>
  <si>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</si>
  <si>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</si>
  <si>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</si>
  <si>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</si>
  <si>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</si>
  <si>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</si>
  <si>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</si>
  <si>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</si>
  <si>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</si>
  <si>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</si>
  <si>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</si>
  <si>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</si>
  <si>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</si>
  <si>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</si>
  <si>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</si>
  <si>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</si>
  <si>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</si>
  <si>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</si>
  <si>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</si>
  <si>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</si>
  <si>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</si>
  <si>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</si>
  <si>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</si>
  <si>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</si>
  <si>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</si>
  <si>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</si>
  <si>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</si>
  <si>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</si>
  <si>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</si>
  <si>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</si>
  <si>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</si>
  <si>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</si>
  <si>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</si>
  <si>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</si>
  <si>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</si>
  <si>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</si>
  <si>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</si>
  <si>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</si>
  <si>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</si>
  <si>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</si>
  <si>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</si>
  <si>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</si>
  <si>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</si>
  <si>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</si>
  <si>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</si>
  <si>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</si>
  <si>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</si>
  <si>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</si>
  <si>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</si>
  <si>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</si>
  <si>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</si>
  <si>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</si>
  <si>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</si>
  <si>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</si>
  <si>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</si>
  <si>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</si>
  <si>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</si>
  <si>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</si>
  <si>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</si>
  <si>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</si>
  <si>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</si>
  <si>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</si>
  <si>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</si>
  <si>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</si>
  <si>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</si>
  <si>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</si>
  <si>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</si>
  <si>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</si>
  <si>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</si>
  <si>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</si>
  <si>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</si>
  <si>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</si>
  <si>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</si>
  <si>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</si>
  <si>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</si>
  <si>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</si>
  <si>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</si>
  <si>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</si>
  <si>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</si>
  <si>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</si>
  <si>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</si>
  <si>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</si>
  <si>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</si>
  <si>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</si>
  <si>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</si>
  <si>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</si>
  <si>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</si>
  <si>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</si>
  <si>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</si>
  <si>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</si>
  <si>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</si>
  <si>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</si>
  <si>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</si>
  <si>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</si>
  <si>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</si>
  <si>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</si>
  <si>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</si>
  <si>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</si>
  <si>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</si>
  <si>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</si>
  <si>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</si>
  <si>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</si>
  <si>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</si>
  <si>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</si>
  <si>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</si>
  <si>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</si>
  <si>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</si>
  <si>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</si>
  <si>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</si>
  <si>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</si>
  <si>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</si>
  <si>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</si>
  <si>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</si>
  <si>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</si>
  <si>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</si>
  <si>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</si>
  <si>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</si>
  <si>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</si>
  <si>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</si>
  <si>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</si>
  <si>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</si>
  <si>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</si>
  <si>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</si>
  <si>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</si>
  <si>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</si>
  <si>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</si>
  <si>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</si>
  <si>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</si>
  <si>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</si>
  <si>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</si>
  <si>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</si>
  <si>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</si>
  <si>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</si>
  <si>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</si>
  <si>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</si>
  <si>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</si>
  <si>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</si>
  <si>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</si>
  <si>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</si>
  <si>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</si>
  <si>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</si>
  <si>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</si>
  <si>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</si>
  <si>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</si>
  <si>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</si>
  <si>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</si>
  <si>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</si>
  <si>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</si>
  <si>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</si>
  <si>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</si>
  <si>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</si>
  <si>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</si>
  <si>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</si>
  <si>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</si>
  <si>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</si>
  <si>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</si>
  <si>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</si>
  <si>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</si>
  <si>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</si>
  <si>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</si>
  <si>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</si>
  <si>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</si>
  <si>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</si>
  <si>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</si>
  <si>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</si>
  <si>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</si>
  <si>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</si>
  <si>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</si>
  <si>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</si>
  <si>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</si>
  <si>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</si>
  <si>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</si>
  <si>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</si>
  <si>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</si>
  <si>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</si>
  <si>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</si>
  <si>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</si>
  <si>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</si>
  <si>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</si>
  <si>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</si>
  <si>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</si>
  <si>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</si>
  <si>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</si>
  <si>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</si>
  <si>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</si>
  <si>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</si>
  <si>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</si>
  <si>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</si>
  <si>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</si>
  <si>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</si>
  <si>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</si>
  <si>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</si>
  <si>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</si>
  <si>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</si>
  <si>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</si>
  <si>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</si>
  <si>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</si>
  <si>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</si>
  <si>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</si>
  <si>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</si>
  <si>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</si>
  <si>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</si>
  <si>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</si>
  <si>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</si>
  <si>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</si>
  <si>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</si>
  <si>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</si>
  <si>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</si>
  <si>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</si>
  <si>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</si>
  <si>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</si>
  <si>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</si>
  <si>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</si>
  <si>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</si>
  <si>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</si>
  <si>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</si>
  <si>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</si>
  <si>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</si>
  <si>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</si>
  <si>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</si>
  <si>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</si>
  <si>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</si>
  <si>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</si>
  <si>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</si>
  <si>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</si>
  <si>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</si>
  <si>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</si>
  <si>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</si>
  <si>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</si>
  <si>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</si>
  <si>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</si>
  <si>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</si>
  <si>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</si>
  <si>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</si>
  <si>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</si>
  <si>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</si>
  <si>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</si>
  <si>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</si>
  <si>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</si>
  <si>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</si>
  <si>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</si>
  <si>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</si>
  <si>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</si>
  <si>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</si>
  <si>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</si>
  <si>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</si>
  <si>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</si>
  <si>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</si>
  <si>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</si>
  <si>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</si>
  <si>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</si>
  <si>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</si>
  <si>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</si>
  <si>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</si>
  <si>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</si>
  <si>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</si>
  <si>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</si>
  <si>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</si>
  <si>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</si>
  <si>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</si>
  <si>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</si>
  <si>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</si>
  <si>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</si>
  <si>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</si>
  <si>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</si>
  <si>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</si>
  <si>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</si>
  <si>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</si>
  <si>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</si>
  <si>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</si>
  <si>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</si>
  <si>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</si>
  <si>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</si>
  <si>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</si>
  <si>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</si>
  <si>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</si>
  <si>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</si>
  <si>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</si>
  <si>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</si>
  <si>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</si>
  <si>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</si>
  <si>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</si>
  <si>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</si>
  <si>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</si>
  <si>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</si>
  <si>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</si>
  <si>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</si>
  <si>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</si>
  <si>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</si>
  <si>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</si>
  <si>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</si>
  <si>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</si>
  <si>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</si>
  <si>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</si>
  <si>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</si>
  <si>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</si>
  <si>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</si>
  <si>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</si>
  <si>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</si>
  <si>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</si>
  <si>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</si>
  <si>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</si>
  <si>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</si>
  <si>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</si>
  <si>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</si>
  <si>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</si>
  <si>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</si>
  <si>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</si>
  <si>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</si>
  <si>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</si>
  <si>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</si>
  <si>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</si>
  <si>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</si>
  <si>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</si>
  <si>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</si>
  <si>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</si>
  <si>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</si>
  <si>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</si>
  <si>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</si>
  <si>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</si>
  <si>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</si>
  <si>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</si>
  <si>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</si>
  <si>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</si>
  <si>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</si>
  <si>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</si>
  <si>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</si>
  <si>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</si>
  <si>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</si>
  <si>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</si>
  <si>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</si>
  <si>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</si>
  <si>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</si>
  <si>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</si>
  <si>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</si>
  <si>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</si>
  <si>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</si>
  <si>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</si>
  <si>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</si>
  <si>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</si>
  <si>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</si>
  <si>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</si>
  <si>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</si>
  <si>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</si>
  <si>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</si>
  <si>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</si>
  <si>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</si>
  <si>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</si>
  <si>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</si>
  <si>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</si>
  <si>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</si>
  <si>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</si>
  <si>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</si>
  <si>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</si>
  <si>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</si>
  <si>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</si>
  <si>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</si>
  <si>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</si>
  <si>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</si>
  <si>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</si>
  <si>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</si>
  <si>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</si>
  <si>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</si>
  <si>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</si>
  <si>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</si>
  <si>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</si>
  <si>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</si>
  <si>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</si>
  <si>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</si>
  <si>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</si>
  <si>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</si>
  <si>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</si>
  <si>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</si>
  <si>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სილქ როუდ ბანკი</t>
  </si>
  <si>
    <t>ა.ძნელაძე</t>
  </si>
  <si>
    <t>www.silkroadbank.ge</t>
  </si>
  <si>
    <t>4Q 2017</t>
  </si>
  <si>
    <t>3Q 2017</t>
  </si>
  <si>
    <t>2Q 2017</t>
  </si>
  <si>
    <t>1Q 2018</t>
  </si>
  <si>
    <t>ვასილ კენკიშვილი</t>
  </si>
  <si>
    <t>გიორგი მარრი</t>
  </si>
  <si>
    <t>მამუკა შურღაია</t>
  </si>
  <si>
    <t>ალექსანდრე ძნელაძე</t>
  </si>
  <si>
    <t>ნათია მერაბიშვილი</t>
  </si>
  <si>
    <t>გიორგი ღიბრაძე</t>
  </si>
  <si>
    <t xml:space="preserve">სს "სილქ როუდ საფინანსო ჯგუფი" </t>
  </si>
  <si>
    <t xml:space="preserve">ურანუს ჰოლდინგს (მალტა) ლიმიტედ (C67480)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</si>
  <si>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</si>
  <si>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</si>
  <si>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</si>
  <si>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</si>
  <si>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მათ შორის სხვა აქტივების შესაძლო დანაკარგების საერთო რეზერვი</t>
  </si>
  <si>
    <t>ცხრილი 9 (Capital), N37</t>
  </si>
  <si>
    <t>დ.ბორგერი</t>
  </si>
  <si>
    <t>2Q 2018</t>
  </si>
  <si>
    <t>მზია ქოქუაშვილი</t>
  </si>
  <si>
    <t>დევიდ ფრანც ბორგერი</t>
  </si>
  <si>
    <t>ცხრილი 9 (Capital), N2</t>
  </si>
  <si>
    <t>ცხრილი 9 (Capital), N6</t>
  </si>
  <si>
    <t>ცხრილი 9 (Capital), 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</si>
</sst>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9" fontId="43"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2" fillId="9" borderId="34"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0" fontId="41"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168" fontId="43" fillId="64" borderId="41" applyNumberFormat="0" applyAlignment="0" applyProtection="0"/>
    <xf numFmtId="169" fontId="43" fillId="64" borderId="41" applyNumberFormat="0" applyAlignment="0" applyProtection="0"/>
    <xf numFmtId="168" fontId="43" fillId="64" borderId="41" applyNumberFormat="0" applyAlignment="0" applyProtection="0"/>
    <xf numFmtId="0" fontId="41" fillId="64" borderId="41" applyNumberFormat="0" applyAlignment="0" applyProtection="0"/>
    <xf numFmtId="0" fontId="44" fillId="65" borderId="42" applyNumberFormat="0" applyAlignment="0" applyProtection="0"/>
    <xf numFmtId="0" fontId="45" fillId="10" borderId="37"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0" fontId="45" fillId="10" borderId="37"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169" fontId="46" fillId="65" borderId="42" applyNumberFormat="0" applyAlignment="0" applyProtection="0"/>
    <xf numFmtId="168" fontId="46" fillId="65" borderId="42" applyNumberFormat="0" applyAlignment="0" applyProtection="0"/>
    <xf numFmtId="0" fontId="44"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43">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4" applyNumberFormat="0" applyFill="0" applyAlignment="0" applyProtection="0"/>
    <xf numFmtId="169" fontId="58" fillId="0" borderId="44" applyNumberFormat="0" applyFill="0" applyAlignment="0" applyProtection="0"/>
    <xf numFmtId="0"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168" fontId="58" fillId="0" borderId="44" applyNumberFormat="0" applyFill="0" applyAlignment="0" applyProtection="0"/>
    <xf numFmtId="169" fontId="58" fillId="0" borderId="44" applyNumberFormat="0" applyFill="0" applyAlignment="0" applyProtection="0"/>
    <xf numFmtId="168" fontId="58" fillId="0" borderId="44" applyNumberFormat="0" applyFill="0" applyAlignment="0" applyProtection="0"/>
    <xf numFmtId="0" fontId="58" fillId="0" borderId="44" applyNumberFormat="0" applyFill="0" applyAlignment="0" applyProtection="0"/>
    <xf numFmtId="0" fontId="59" fillId="0" borderId="45" applyNumberFormat="0" applyFill="0" applyAlignment="0" applyProtection="0"/>
    <xf numFmtId="169" fontId="59" fillId="0" borderId="45" applyNumberFormat="0" applyFill="0" applyAlignment="0" applyProtection="0"/>
    <xf numFmtId="0"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168" fontId="59" fillId="0" borderId="45" applyNumberFormat="0" applyFill="0" applyAlignment="0" applyProtection="0"/>
    <xf numFmtId="169" fontId="59" fillId="0" borderId="45" applyNumberFormat="0" applyFill="0" applyAlignment="0" applyProtection="0"/>
    <xf numFmtId="168" fontId="59" fillId="0" borderId="45" applyNumberFormat="0" applyFill="0" applyAlignment="0" applyProtection="0"/>
    <xf numFmtId="0" fontId="59" fillId="0" borderId="45" applyNumberFormat="0" applyFill="0" applyAlignment="0" applyProtection="0"/>
    <xf numFmtId="0" fontId="60" fillId="0" borderId="46" applyNumberFormat="0" applyFill="0" applyAlignment="0" applyProtection="0"/>
    <xf numFmtId="169"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168" fontId="60" fillId="0" borderId="46" applyNumberFormat="0" applyFill="0" applyAlignment="0" applyProtection="0"/>
    <xf numFmtId="169" fontId="60" fillId="0" borderId="46" applyNumberFormat="0" applyFill="0" applyAlignment="0" applyProtection="0"/>
    <xf numFmtId="168" fontId="60" fillId="0" borderId="46" applyNumberFormat="0" applyFill="0" applyAlignment="0" applyProtection="0"/>
    <xf numFmtId="0" fontId="60" fillId="0" borderId="46"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9" fontId="71"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70" fillId="8" borderId="34"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0" fontId="69"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168" fontId="71" fillId="43" borderId="41" applyNumberFormat="0" applyAlignment="0" applyProtection="0"/>
    <xf numFmtId="169" fontId="71" fillId="43" borderId="41" applyNumberFormat="0" applyAlignment="0" applyProtection="0"/>
    <xf numFmtId="168" fontId="71" fillId="43" borderId="41" applyNumberFormat="0" applyAlignment="0" applyProtection="0"/>
    <xf numFmtId="0" fontId="69" fillId="43" borderId="41"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7" applyNumberFormat="0" applyFill="0" applyAlignment="0" applyProtection="0"/>
    <xf numFmtId="0" fontId="73" fillId="0" borderId="36"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0" fontId="72" fillId="0" borderId="47"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0" fontId="73" fillId="0" borderId="36"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168" fontId="74" fillId="0" borderId="47" applyNumberFormat="0" applyFill="0" applyAlignment="0" applyProtection="0"/>
    <xf numFmtId="169" fontId="74" fillId="0" borderId="47" applyNumberFormat="0" applyFill="0" applyAlignment="0" applyProtection="0"/>
    <xf numFmtId="168" fontId="74" fillId="0" borderId="47" applyNumberFormat="0" applyFill="0" applyAlignment="0" applyProtection="0"/>
    <xf numFmtId="0" fontId="72"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8"/>
    <xf numFmtId="169" fontId="29" fillId="0" borderId="48"/>
    <xf numFmtId="168" fontId="29"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168" fontId="2" fillId="0" borderId="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169"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0" borderId="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1" fillId="11" borderId="38"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30"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9" fontId="88"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7" fillId="9" borderId="35"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0" fontId="86"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168" fontId="88" fillId="64" borderId="50" applyNumberFormat="0" applyAlignment="0" applyProtection="0"/>
    <xf numFmtId="169" fontId="88" fillId="64" borderId="50" applyNumberFormat="0" applyAlignment="0" applyProtection="0"/>
    <xf numFmtId="168" fontId="88" fillId="64" borderId="50" applyNumberFormat="0" applyAlignment="0" applyProtection="0"/>
    <xf numFmtId="0" fontId="86" fillId="64" borderId="50"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9" fontId="97"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6" fillId="0" borderId="39"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0" fontId="50"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168" fontId="97" fillId="0" borderId="51" applyNumberFormat="0" applyFill="0" applyAlignment="0" applyProtection="0"/>
    <xf numFmtId="169" fontId="97" fillId="0" borderId="51" applyNumberFormat="0" applyFill="0" applyAlignment="0" applyProtection="0"/>
    <xf numFmtId="168" fontId="97" fillId="0" borderId="51" applyNumberFormat="0" applyFill="0" applyAlignment="0" applyProtection="0"/>
    <xf numFmtId="0" fontId="50" fillId="0" borderId="51" applyNumberFormat="0" applyFill="0" applyAlignment="0" applyProtection="0"/>
    <xf numFmtId="0" fontId="28" fillId="0" borderId="52"/>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168" fontId="97" fillId="0" borderId="89" applyNumberFormat="0" applyFill="0" applyAlignment="0" applyProtection="0"/>
    <xf numFmtId="169" fontId="97"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9"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68" fontId="97"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0" fontId="50" fillId="0" borderId="89" applyNumberFormat="0" applyFill="0" applyAlignment="0" applyProtection="0"/>
    <xf numFmtId="188" fontId="2" fillId="70" borderId="83" applyFont="0">
      <alignment horizontal="right" vertical="center"/>
    </xf>
    <xf numFmtId="3" fontId="2" fillId="70" borderId="83" applyFont="0">
      <alignment horizontal="right" vertical="center"/>
    </xf>
    <xf numFmtId="0" fontId="86"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168" fontId="88" fillId="64" borderId="88" applyNumberFormat="0" applyAlignment="0" applyProtection="0"/>
    <xf numFmtId="169" fontId="88"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9"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168" fontId="88"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0" fontId="86" fillId="64" borderId="88" applyNumberFormat="0" applyAlignment="0" applyProtection="0"/>
    <xf numFmtId="3" fontId="2" fillId="75" borderId="83" applyFont="0">
      <alignment horizontal="right" vertical="center"/>
      <protection locked="0"/>
    </xf>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2"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0" fontId="30" fillId="74" borderId="87" applyNumberFormat="0" applyFont="0" applyAlignment="0" applyProtection="0"/>
    <xf numFmtId="3" fontId="2" fillId="72" borderId="83" applyFont="0">
      <alignment horizontal="right" vertical="center"/>
      <protection locked="0"/>
    </xf>
    <xf numFmtId="0" fontId="69"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168" fontId="71" fillId="43" borderId="86" applyNumberFormat="0" applyAlignment="0" applyProtection="0"/>
    <xf numFmtId="169" fontId="71"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9"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168" fontId="71"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69" fillId="43" borderId="86"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5" fillId="70" borderId="84" applyFont="0" applyBorder="0">
      <alignment horizontal="center" wrapText="1"/>
    </xf>
    <xf numFmtId="168" fontId="57" fillId="0" borderId="81">
      <alignment horizontal="left" vertical="center"/>
    </xf>
    <xf numFmtId="0" fontId="57" fillId="0" borderId="81">
      <alignment horizontal="left" vertical="center"/>
    </xf>
    <xf numFmtId="0" fontId="57" fillId="0" borderId="81">
      <alignment horizontal="left" vertical="center"/>
    </xf>
    <xf numFmtId="0" fontId="2" fillId="69" borderId="83" applyNumberFormat="0" applyFont="0" applyBorder="0" applyProtection="0">
      <alignment horizontal="center" vertical="center"/>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39" fillId="0" borderId="83" applyNumberFormat="0" applyAlignment="0">
      <alignment horizontal="right"/>
      <protection locked="0"/>
    </xf>
    <xf numFmtId="0" fontId="41"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168" fontId="43" fillId="64" borderId="86" applyNumberFormat="0" applyAlignment="0" applyProtection="0"/>
    <xf numFmtId="169" fontId="43"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9"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168" fontId="43"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41" fillId="64" borderId="86" applyNumberFormat="0" applyAlignment="0" applyProtection="0"/>
    <xf numFmtId="0" fontId="1" fillId="0" borderId="0"/>
    <xf numFmtId="169" fontId="29" fillId="37" borderId="0"/>
  </cellStyleXfs>
  <cellXfs count="50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4" fillId="0" borderId="23" xfId="0" applyFont="1" applyBorder="1" applyAlignment="1"/>
    <xf numFmtId="0" fontId="13" fillId="0" borderId="27" xfId="0" applyFont="1" applyBorder="1" applyAlignment="1">
      <alignment wrapText="1"/>
    </xf>
    <xf numFmtId="0" fontId="4" fillId="0" borderId="40"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1" xfId="0" applyFont="1" applyFill="1" applyBorder="1" applyAlignment="1">
      <alignment horizontal="left" indent="1"/>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7"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8"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167" fontId="26" fillId="0" borderId="64" xfId="0" applyNumberFormat="1" applyFont="1" applyBorder="1" applyAlignment="1">
      <alignment horizontal="center"/>
    </xf>
    <xf numFmtId="167" fontId="20" fillId="0" borderId="64" xfId="0" applyNumberFormat="1" applyFont="1" applyBorder="1" applyAlignment="1">
      <alignment horizontal="center"/>
    </xf>
    <xf numFmtId="167" fontId="26" fillId="0" borderId="66" xfId="0" applyNumberFormat="1" applyFont="1" applyBorder="1" applyAlignment="1">
      <alignment horizontal="center"/>
    </xf>
    <xf numFmtId="167" fontId="25" fillId="36" borderId="59" xfId="0" applyNumberFormat="1" applyFont="1" applyFill="1" applyBorder="1" applyAlignment="1">
      <alignment horizontal="center"/>
    </xf>
    <xf numFmtId="167" fontId="26" fillId="0" borderId="63" xfId="0" applyNumberFormat="1" applyFont="1" applyBorder="1" applyAlignment="1">
      <alignment horizontal="center"/>
    </xf>
    <xf numFmtId="0" fontId="26" fillId="0" borderId="24" xfId="0" applyFont="1" applyBorder="1" applyAlignment="1">
      <alignment horizontal="center"/>
    </xf>
    <xf numFmtId="0" fontId="25" fillId="36" borderId="60" xfId="0" applyFont="1" applyFill="1" applyBorder="1" applyAlignment="1">
      <alignment wrapText="1"/>
    </xf>
    <xf numFmtId="167" fontId="25" fillId="36" borderId="62"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3"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68"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4"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1"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4"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5"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4" fillId="0" borderId="22" xfId="0" applyNumberFormat="1" applyFont="1" applyBorder="1" applyAlignment="1"/>
    <xf numFmtId="0" fontId="4" fillId="36" borderId="26" xfId="0" applyFont="1" applyFill="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169" fontId="29" fillId="37" borderId="0" xfId="20" applyBorder="1"/>
    <xf numFmtId="169" fontId="29" fillId="37" borderId="76"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56" xfId="0" applyFont="1" applyFill="1" applyBorder="1" applyAlignment="1">
      <alignment vertical="center"/>
    </xf>
    <xf numFmtId="0" fontId="4" fillId="0" borderId="83" xfId="0" applyFont="1" applyFill="1" applyBorder="1" applyAlignment="1">
      <alignment vertical="center"/>
    </xf>
    <xf numFmtId="0" fontId="4" fillId="0" borderId="84" xfId="0" applyFont="1" applyFill="1" applyBorder="1" applyAlignment="1">
      <alignment vertical="center"/>
    </xf>
    <xf numFmtId="0" fontId="6" fillId="0" borderId="83" xfId="0" applyFont="1" applyFill="1" applyBorder="1" applyAlignment="1">
      <alignment vertical="center"/>
    </xf>
    <xf numFmtId="0" fontId="4" fillId="0" borderId="19" xfId="0" applyFont="1" applyFill="1" applyBorder="1" applyAlignment="1">
      <alignment vertical="center"/>
    </xf>
    <xf numFmtId="0" fontId="4" fillId="0" borderId="29" xfId="0" applyFont="1" applyFill="1" applyBorder="1" applyAlignment="1">
      <alignment vertical="center"/>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80" xfId="0" applyFont="1" applyFill="1" applyBorder="1" applyAlignment="1">
      <alignment vertical="center"/>
    </xf>
    <xf numFmtId="0" fontId="4" fillId="0" borderId="68" xfId="0" applyFont="1" applyFill="1" applyBorder="1" applyAlignment="1">
      <alignment vertical="center"/>
    </xf>
    <xf numFmtId="0" fontId="4" fillId="0" borderId="18"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93" xfId="0" applyFont="1" applyFill="1" applyBorder="1" applyAlignment="1">
      <alignment horizontal="center" vertical="center"/>
    </xf>
    <xf numFmtId="169" fontId="29" fillId="37" borderId="33" xfId="20" applyBorder="1"/>
    <xf numFmtId="169" fontId="29" fillId="37" borderId="95" xfId="20" applyBorder="1"/>
    <xf numFmtId="169" fontId="29" fillId="37" borderId="85" xfId="20" applyBorder="1"/>
    <xf numFmtId="169" fontId="29" fillId="37" borderId="58" xfId="20" applyBorder="1"/>
    <xf numFmtId="0" fontId="4" fillId="3" borderId="67" xfId="0" applyFont="1" applyFill="1" applyBorder="1" applyAlignment="1">
      <alignment horizontal="center" vertical="center"/>
    </xf>
    <xf numFmtId="0" fontId="4" fillId="3" borderId="0" xfId="0" applyFont="1" applyFill="1" applyBorder="1" applyAlignment="1">
      <alignment vertical="center"/>
    </xf>
    <xf numFmtId="0" fontId="4" fillId="0" borderId="73" xfId="0" applyFont="1" applyFill="1" applyBorder="1" applyAlignment="1">
      <alignment horizontal="center" vertical="center"/>
    </xf>
    <xf numFmtId="0" fontId="4" fillId="3" borderId="81" xfId="0" applyFont="1" applyFill="1" applyBorder="1" applyAlignment="1">
      <alignment vertical="center"/>
    </xf>
    <xf numFmtId="0" fontId="14" fillId="3" borderId="96" xfId="0" applyFont="1" applyFill="1" applyBorder="1" applyAlignment="1">
      <alignment horizontal="left"/>
    </xf>
    <xf numFmtId="0" fontId="14" fillId="3" borderId="97" xfId="0" applyFont="1" applyFill="1" applyBorder="1" applyAlignment="1">
      <alignment horizontal="left"/>
    </xf>
    <xf numFmtId="0" fontId="4" fillId="0" borderId="0" xfId="0" applyFont="1"/>
    <xf numFmtId="0" fontId="4" fillId="0" borderId="0" xfId="0" applyFont="1" applyFill="1"/>
    <xf numFmtId="0" fontId="4" fillId="0" borderId="83" xfId="0" applyFont="1" applyFill="1" applyBorder="1" applyAlignment="1">
      <alignment horizontal="center" vertical="center" wrapText="1"/>
    </xf>
    <xf numFmtId="0" fontId="4" fillId="0" borderId="98" xfId="0" applyFont="1" applyFill="1" applyBorder="1" applyAlignment="1">
      <alignment horizontal="center" vertical="center" wrapText="1"/>
    </xf>
    <xf numFmtId="0" fontId="6" fillId="3" borderId="99" xfId="0" applyFont="1" applyFill="1" applyBorder="1" applyAlignment="1">
      <alignment vertical="center"/>
    </xf>
    <xf numFmtId="0" fontId="4" fillId="3" borderId="23" xfId="0" applyFont="1" applyFill="1" applyBorder="1" applyAlignment="1">
      <alignment vertical="center"/>
    </xf>
    <xf numFmtId="0" fontId="4" fillId="0" borderId="100" xfId="0" applyFont="1" applyFill="1" applyBorder="1" applyAlignment="1">
      <alignment horizontal="center" vertical="center"/>
    </xf>
    <xf numFmtId="0" fontId="4" fillId="0" borderId="98" xfId="0" applyFont="1" applyFill="1" applyBorder="1" applyAlignment="1">
      <alignment vertical="center"/>
    </xf>
    <xf numFmtId="0" fontId="6" fillId="0" borderId="25" xfId="0" applyFont="1" applyFill="1" applyBorder="1" applyAlignment="1">
      <alignment vertical="center"/>
    </xf>
    <xf numFmtId="0" fontId="4" fillId="0" borderId="25" xfId="0" applyFont="1" applyFill="1" applyBorder="1" applyAlignment="1">
      <alignment vertical="center"/>
    </xf>
    <xf numFmtId="0" fontId="4" fillId="0" borderId="27"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0" xfId="0" applyBorder="1"/>
    <xf numFmtId="0" fontId="0" fillId="0" borderId="100" xfId="0" applyBorder="1" applyAlignment="1">
      <alignment horizontal="center"/>
    </xf>
    <xf numFmtId="0" fontId="4" fillId="0" borderId="82" xfId="0" applyFont="1" applyBorder="1" applyAlignment="1">
      <alignment vertical="center" wrapText="1"/>
    </xf>
    <xf numFmtId="167" fontId="4" fillId="0" borderId="83" xfId="0" applyNumberFormat="1" applyFont="1" applyBorder="1" applyAlignment="1">
      <alignment horizontal="center" vertical="center"/>
    </xf>
    <xf numFmtId="167" fontId="4" fillId="0" borderId="98" xfId="0" applyNumberFormat="1" applyFont="1" applyBorder="1" applyAlignment="1">
      <alignment horizontal="center" vertical="center"/>
    </xf>
    <xf numFmtId="167" fontId="14" fillId="0" borderId="83" xfId="0" applyNumberFormat="1" applyFont="1" applyBorder="1" applyAlignment="1">
      <alignment horizontal="center" vertical="center"/>
    </xf>
    <xf numFmtId="0" fontId="14" fillId="0" borderId="82" xfId="0" applyFont="1" applyBorder="1" applyAlignment="1">
      <alignment vertical="center" wrapText="1"/>
    </xf>
    <xf numFmtId="0" fontId="0" fillId="0" borderId="24" xfId="0" applyBorder="1"/>
    <xf numFmtId="0" fontId="6" fillId="36" borderId="101"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23" fillId="0" borderId="100" xfId="0" applyFont="1" applyBorder="1" applyAlignment="1">
      <alignment horizontal="center" vertical="center" wrapText="1"/>
    </xf>
    <xf numFmtId="0" fontId="23" fillId="0" borderId="83" xfId="0" applyFont="1" applyBorder="1" applyAlignment="1">
      <alignment vertical="center" wrapText="1"/>
    </xf>
    <xf numFmtId="3" fontId="24" fillId="36" borderId="83" xfId="0" applyNumberFormat="1" applyFont="1" applyFill="1" applyBorder="1" applyAlignment="1">
      <alignment vertical="center" wrapText="1"/>
    </xf>
    <xf numFmtId="3" fontId="24" fillId="36" borderId="98" xfId="0" applyNumberFormat="1" applyFont="1" applyFill="1" applyBorder="1" applyAlignment="1">
      <alignment vertical="center" wrapText="1"/>
    </xf>
    <xf numFmtId="14" fontId="7" fillId="3" borderId="83" xfId="8" quotePrefix="1" applyNumberFormat="1" applyFont="1" applyFill="1" applyBorder="1" applyAlignment="1" applyProtection="1">
      <alignment horizontal="left" vertical="center" wrapText="1" indent="2"/>
      <protection locked="0"/>
    </xf>
    <xf numFmtId="3" fontId="24" fillId="0" borderId="83" xfId="0" applyNumberFormat="1" applyFont="1" applyBorder="1" applyAlignment="1">
      <alignment vertical="center" wrapText="1"/>
    </xf>
    <xf numFmtId="3" fontId="24" fillId="0" borderId="98" xfId="0" applyNumberFormat="1" applyFont="1" applyBorder="1" applyAlignment="1">
      <alignment vertical="center" wrapText="1"/>
    </xf>
    <xf numFmtId="14" fontId="7" fillId="3" borderId="83" xfId="8" quotePrefix="1" applyNumberFormat="1" applyFont="1" applyFill="1" applyBorder="1" applyAlignment="1" applyProtection="1">
      <alignment horizontal="left" vertical="center" wrapText="1" indent="3"/>
      <protection locked="0"/>
    </xf>
    <xf numFmtId="3" fontId="24" fillId="0" borderId="83" xfId="0" applyNumberFormat="1" applyFont="1" applyFill="1" applyBorder="1" applyAlignment="1">
      <alignment vertical="center" wrapText="1"/>
    </xf>
    <xf numFmtId="0" fontId="23" fillId="0" borderId="83" xfId="0" applyFont="1" applyFill="1" applyBorder="1" applyAlignment="1">
      <alignment horizontal="left" vertical="center" wrapText="1" indent="2"/>
    </xf>
    <xf numFmtId="0" fontId="11" fillId="0" borderId="83" xfId="17" applyFill="1" applyBorder="1" applyAlignment="1" applyProtection="1"/>
    <xf numFmtId="0" fontId="7" fillId="3" borderId="83" xfId="20960" applyFont="1" applyFill="1" applyBorder="1" applyAlignment="1" applyProtection="1"/>
    <xf numFmtId="0" fontId="106" fillId="0" borderId="83" xfId="20960" applyFont="1" applyFill="1" applyBorder="1" applyAlignment="1" applyProtection="1">
      <alignment horizontal="center" vertical="center"/>
    </xf>
    <xf numFmtId="0" fontId="4" fillId="0" borderId="83" xfId="0" applyFont="1" applyBorder="1"/>
    <xf numFmtId="0" fontId="11" fillId="0" borderId="83" xfId="17" applyFill="1" applyBorder="1" applyAlignment="1" applyProtection="1">
      <alignment horizontal="left" vertical="center" wrapText="1"/>
    </xf>
    <xf numFmtId="49" fontId="109" fillId="0" borderId="83" xfId="0" applyNumberFormat="1" applyFont="1" applyFill="1" applyBorder="1" applyAlignment="1">
      <alignment horizontal="right" vertical="center" wrapText="1"/>
    </xf>
    <xf numFmtId="0" fontId="11" fillId="0" borderId="83" xfId="17" applyFill="1" applyBorder="1" applyAlignment="1" applyProtection="1">
      <alignment horizontal="left" vertical="center"/>
    </xf>
    <xf numFmtId="0" fontId="11" fillId="0" borderId="83" xfId="17" applyBorder="1" applyAlignment="1" applyProtection="1"/>
    <xf numFmtId="0" fontId="4" fillId="0" borderId="83" xfId="0" applyFont="1" applyFill="1" applyBorder="1"/>
    <xf numFmtId="0" fontId="23" fillId="0" borderId="100" xfId="0" applyFont="1" applyFill="1" applyBorder="1" applyAlignment="1">
      <alignment horizontal="center" vertical="center" wrapText="1"/>
    </xf>
    <xf numFmtId="0" fontId="23" fillId="0" borderId="83" xfId="0" applyFont="1" applyFill="1" applyBorder="1" applyAlignment="1">
      <alignment vertical="center" wrapText="1"/>
    </xf>
    <xf numFmtId="3" fontId="24" fillId="0" borderId="98" xfId="0" applyNumberFormat="1" applyFont="1" applyFill="1" applyBorder="1" applyAlignment="1">
      <alignment vertical="center" wrapText="1"/>
    </xf>
    <xf numFmtId="0" fontId="4" fillId="0" borderId="65" xfId="0" applyFont="1" applyFill="1" applyBorder="1" applyAlignment="1">
      <alignment horizontal="center" vertical="center" wrapText="1"/>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18" fillId="2" borderId="3" xfId="20961" applyNumberFormat="1" applyFont="1" applyFill="1" applyBorder="1" applyAlignment="1" applyProtection="1">
      <alignment vertical="center"/>
      <protection locked="0"/>
    </xf>
    <xf numFmtId="10" fontId="18" fillId="2" borderId="22" xfId="20961" applyNumberFormat="1" applyFont="1" applyFill="1" applyBorder="1" applyAlignment="1" applyProtection="1">
      <alignment vertical="center"/>
      <protection locked="0"/>
    </xf>
    <xf numFmtId="10" fontId="29" fillId="37" borderId="0" xfId="20961" applyNumberFormat="1" applyFont="1" applyFill="1" applyBorder="1"/>
    <xf numFmtId="10" fontId="29" fillId="37" borderId="76" xfId="20961" applyNumberFormat="1" applyFont="1" applyFill="1" applyBorder="1"/>
    <xf numFmtId="10" fontId="9" fillId="2" borderId="3"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9" fontId="18" fillId="2" borderId="25" xfId="20961" applyFont="1" applyFill="1" applyBorder="1" applyAlignment="1" applyProtection="1">
      <alignment vertical="center"/>
      <protection locked="0"/>
    </xf>
    <xf numFmtId="9" fontId="18" fillId="2" borderId="26" xfId="20961" applyFont="1" applyFill="1" applyBorder="1" applyAlignment="1" applyProtection="1">
      <alignment vertical="center"/>
      <protection locked="0"/>
    </xf>
    <xf numFmtId="14" fontId="7" fillId="0" borderId="0" xfId="0" applyNumberFormat="1" applyFont="1" applyAlignment="1">
      <alignment horizontal="left"/>
    </xf>
    <xf numFmtId="0" fontId="9" fillId="0" borderId="100" xfId="0" applyFont="1" applyBorder="1" applyAlignment="1">
      <alignment vertical="center"/>
    </xf>
    <xf numFmtId="0" fontId="13" fillId="0" borderId="84" xfId="0" applyFont="1" applyBorder="1" applyAlignment="1">
      <alignment wrapText="1"/>
    </xf>
    <xf numFmtId="0" fontId="9" fillId="0" borderId="84" xfId="0" applyFont="1" applyBorder="1" applyAlignment="1">
      <alignment wrapText="1"/>
    </xf>
    <xf numFmtId="10" fontId="4" fillId="0" borderId="23" xfId="20961" applyNumberFormat="1" applyFont="1" applyBorder="1" applyAlignment="1"/>
    <xf numFmtId="10" fontId="4" fillId="0" borderId="23" xfId="0" applyNumberFormat="1" applyFont="1" applyBorder="1" applyAlignment="1"/>
    <xf numFmtId="0" fontId="9" fillId="0" borderId="91" xfId="0" applyFont="1" applyBorder="1" applyAlignment="1">
      <alignment vertical="center"/>
    </xf>
    <xf numFmtId="0" fontId="13" fillId="0" borderId="79" xfId="0" applyFont="1" applyBorder="1" applyAlignment="1">
      <alignment wrapText="1"/>
    </xf>
    <xf numFmtId="10" fontId="4" fillId="0" borderId="102" xfId="0" applyNumberFormat="1" applyFont="1" applyBorder="1" applyAlignment="1"/>
    <xf numFmtId="0" fontId="7" fillId="0" borderId="0" xfId="0" applyFont="1" applyAlignment="1">
      <alignment horizontal="left"/>
    </xf>
    <xf numFmtId="0" fontId="26" fillId="0" borderId="100" xfId="0" applyFont="1" applyBorder="1" applyAlignment="1">
      <alignment horizontal="center"/>
    </xf>
    <xf numFmtId="0" fontId="26" fillId="0" borderId="103" xfId="0" applyFont="1" applyBorder="1" applyAlignment="1">
      <alignment wrapText="1"/>
    </xf>
    <xf numFmtId="193" fontId="26" fillId="0" borderId="104" xfId="0" applyNumberFormat="1" applyFont="1" applyBorder="1" applyAlignment="1">
      <alignment vertical="center"/>
    </xf>
    <xf numFmtId="167" fontId="26" fillId="0" borderId="105" xfId="0" applyNumberFormat="1" applyFont="1" applyBorder="1" applyAlignment="1">
      <alignment horizontal="center"/>
    </xf>
    <xf numFmtId="0" fontId="20" fillId="0" borderId="106" xfId="0" applyFont="1" applyBorder="1" applyAlignment="1">
      <alignment horizontal="left" wrapText="1" indent="5"/>
    </xf>
    <xf numFmtId="2" fontId="4" fillId="0" borderId="83" xfId="0" applyNumberFormat="1" applyFont="1" applyFill="1" applyBorder="1" applyAlignment="1">
      <alignment vertical="center"/>
    </xf>
    <xf numFmtId="2" fontId="4" fillId="0" borderId="84" xfId="0" applyNumberFormat="1" applyFont="1" applyFill="1" applyBorder="1" applyAlignment="1">
      <alignment vertical="center"/>
    </xf>
    <xf numFmtId="2" fontId="4" fillId="0" borderId="56" xfId="0" applyNumberFormat="1" applyFont="1" applyFill="1" applyBorder="1" applyAlignment="1">
      <alignment vertical="center"/>
    </xf>
    <xf numFmtId="2" fontId="4" fillId="0" borderId="98" xfId="0" applyNumberFormat="1" applyFont="1" applyFill="1" applyBorder="1" applyAlignment="1">
      <alignment vertical="center"/>
    </xf>
    <xf numFmtId="2" fontId="4" fillId="0" borderId="27" xfId="0" applyNumberFormat="1" applyFont="1" applyFill="1" applyBorder="1" applyAlignment="1">
      <alignment vertical="center"/>
    </xf>
    <xf numFmtId="2" fontId="4" fillId="0" borderId="79" xfId="0" applyNumberFormat="1" applyFont="1" applyFill="1" applyBorder="1" applyAlignment="1">
      <alignment vertical="center"/>
    </xf>
    <xf numFmtId="2" fontId="4" fillId="0" borderId="29" xfId="0" applyNumberFormat="1" applyFont="1" applyFill="1" applyBorder="1" applyAlignment="1">
      <alignment vertical="center"/>
    </xf>
    <xf numFmtId="2" fontId="4" fillId="0" borderId="20" xfId="0" applyNumberFormat="1" applyFont="1" applyFill="1" applyBorder="1" applyAlignment="1">
      <alignment vertical="center"/>
    </xf>
    <xf numFmtId="2" fontId="4" fillId="0" borderId="92" xfId="0" applyNumberFormat="1" applyFont="1" applyFill="1" applyBorder="1" applyAlignment="1">
      <alignment vertical="center"/>
    </xf>
    <xf numFmtId="10" fontId="6" fillId="0" borderId="77" xfId="20961" applyNumberFormat="1" applyFont="1" applyFill="1" applyBorder="1" applyAlignment="1">
      <alignment vertical="center"/>
    </xf>
    <xf numFmtId="10" fontId="6" fillId="0" borderId="94" xfId="20961" applyNumberFormat="1" applyFont="1" applyFill="1" applyBorder="1" applyAlignment="1">
      <alignment vertical="center"/>
    </xf>
    <xf numFmtId="2" fontId="4" fillId="0" borderId="0" xfId="0" applyNumberFormat="1" applyFont="1"/>
    <xf numFmtId="193" fontId="4" fillId="0" borderId="0" xfId="0" applyNumberFormat="1" applyFont="1"/>
    <xf numFmtId="167" fontId="4" fillId="0" borderId="0" xfId="0" applyNumberFormat="1" applyFont="1"/>
    <xf numFmtId="9" fontId="0" fillId="0" borderId="0" xfId="20961" applyFont="1"/>
    <xf numFmtId="14" fontId="4" fillId="0" borderId="0" xfId="0" applyNumberFormat="1" applyFont="1"/>
    <xf numFmtId="0" fontId="26" fillId="0" borderId="12" xfId="0" applyFont="1" applyFill="1" applyBorder="1" applyAlignment="1">
      <alignment wrapText="1"/>
    </xf>
    <xf numFmtId="0" fontId="107" fillId="0" borderId="70" xfId="0" applyFont="1" applyBorder="1" applyAlignment="1">
      <alignment horizontal="left" vertical="center" wrapText="1"/>
    </xf>
    <xf numFmtId="0" fontId="107" fillId="0" borderId="69"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83" xfId="0" applyFont="1" applyBorder="1" applyAlignment="1">
      <alignment wrapText="1"/>
    </xf>
    <xf numFmtId="0" fontId="4" fillId="0" borderId="98" xfId="0" applyFont="1" applyBorder="1" applyAlignment="1"/>
    <xf numFmtId="0" fontId="10" fillId="0" borderId="84" xfId="0" applyFont="1" applyBorder="1" applyAlignment="1">
      <alignment horizontal="center" wrapText="1"/>
    </xf>
    <xf numFmtId="0" fontId="9" fillId="0" borderId="23" xfId="0" applyFont="1" applyBorder="1" applyAlignment="1">
      <alignment horizontal="center"/>
    </xf>
    <xf numFmtId="0" fontId="10" fillId="0" borderId="84"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xf>
    <xf numFmtId="0" fontId="4" fillId="0" borderId="23" xfId="0" applyFont="1" applyFill="1" applyBorder="1" applyAlignment="1">
      <alignment horizontal="center"/>
    </xf>
    <xf numFmtId="0" fontId="104" fillId="3" borderId="71" xfId="13" applyFont="1" applyFill="1" applyBorder="1" applyAlignment="1" applyProtection="1">
      <alignment horizontal="center" vertical="center" wrapText="1"/>
      <protection locked="0"/>
    </xf>
    <xf numFmtId="0" fontId="104"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74" xfId="1" applyNumberFormat="1" applyFont="1" applyFill="1" applyBorder="1" applyAlignment="1" applyProtection="1">
      <alignment horizontal="center" vertical="center" wrapText="1"/>
      <protection locked="0"/>
    </xf>
    <xf numFmtId="164" fontId="15"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cellXfs>
  <cellStyles count="2141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C8" activePane="bottomRight" state="frozen"/>
      <selection pane="topRight" activeCell="B1" sqref="B1"/>
      <selection pane="bottomLeft" activeCell="A8" sqref="A8"/>
      <selection pane="bottomRight" activeCell="C3" sqref="C3"/>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88" t="s">
        <v>258</v>
      </c>
      <c r="C1" s="95"/>
    </row>
    <row r="2" spans="1:3" s="185" customFormat="1" ht="15.75">
      <c r="A2" s="233">
        <v>1</v>
      </c>
      <c r="B2" s="186" t="s">
        <v>259</v>
      </c>
      <c r="C2" s="183" t="s">
        <v>416</v>
      </c>
    </row>
    <row r="3" spans="1:3" s="185" customFormat="1" ht="15.75">
      <c r="A3" s="233">
        <v>2</v>
      </c>
      <c r="B3" s="187" t="s">
        <v>260</v>
      </c>
      <c r="C3" s="183" t="s">
        <v>437</v>
      </c>
    </row>
    <row r="4" spans="1:3" s="185" customFormat="1" ht="15.75">
      <c r="A4" s="233">
        <v>3</v>
      </c>
      <c r="B4" s="187" t="s">
        <v>261</v>
      </c>
      <c r="C4" s="183" t="s">
        <v>417</v>
      </c>
    </row>
    <row r="5" spans="1:3" s="185" customFormat="1" ht="15.75">
      <c r="A5" s="234">
        <v>4</v>
      </c>
      <c r="B5" s="190" t="s">
        <v>262</v>
      </c>
      <c r="C5" s="183" t="s">
        <v>418</v>
      </c>
    </row>
    <row r="6" spans="1:3" s="189" customFormat="1" ht="65.25" customHeight="1">
      <c r="A6" s="456" t="s">
        <v>379</v>
      </c>
      <c r="B6" s="457"/>
      <c r="C6" s="457"/>
    </row>
    <row r="7" spans="1:3">
      <c r="A7" s="402" t="s">
        <v>332</v>
      </c>
      <c r="B7" s="403" t="s">
        <v>263</v>
      </c>
    </row>
    <row r="8" spans="1:3">
      <c r="A8" s="404">
        <v>1</v>
      </c>
      <c r="B8" s="401" t="s">
        <v>227</v>
      </c>
    </row>
    <row r="9" spans="1:3">
      <c r="A9" s="404">
        <v>2</v>
      </c>
      <c r="B9" s="401" t="s">
        <v>264</v>
      </c>
    </row>
    <row r="10" spans="1:3">
      <c r="A10" s="404">
        <v>3</v>
      </c>
      <c r="B10" s="401" t="s">
        <v>265</v>
      </c>
    </row>
    <row r="11" spans="1:3">
      <c r="A11" s="404">
        <v>4</v>
      </c>
      <c r="B11" s="401" t="s">
        <v>266</v>
      </c>
      <c r="C11" s="184"/>
    </row>
    <row r="12" spans="1:3">
      <c r="A12" s="404">
        <v>5</v>
      </c>
      <c r="B12" s="401" t="s">
        <v>191</v>
      </c>
    </row>
    <row r="13" spans="1:3">
      <c r="A13" s="404">
        <v>6</v>
      </c>
      <c r="B13" s="405" t="s">
        <v>152</v>
      </c>
    </row>
    <row r="14" spans="1:3">
      <c r="A14" s="404">
        <v>7</v>
      </c>
      <c r="B14" s="401" t="s">
        <v>267</v>
      </c>
    </row>
    <row r="15" spans="1:3">
      <c r="A15" s="404">
        <v>8</v>
      </c>
      <c r="B15" s="401" t="s">
        <v>271</v>
      </c>
    </row>
    <row r="16" spans="1:3">
      <c r="A16" s="404">
        <v>9</v>
      </c>
      <c r="B16" s="401" t="s">
        <v>90</v>
      </c>
    </row>
    <row r="17" spans="1:2">
      <c r="A17" s="406" t="s">
        <v>411</v>
      </c>
      <c r="B17" s="401" t="s">
        <v>410</v>
      </c>
    </row>
    <row r="18" spans="1:2">
      <c r="A18" s="404">
        <v>10</v>
      </c>
      <c r="B18" s="401" t="s">
        <v>274</v>
      </c>
    </row>
    <row r="19" spans="1:2">
      <c r="A19" s="404">
        <v>11</v>
      </c>
      <c r="B19" s="405" t="s">
        <v>254</v>
      </c>
    </row>
    <row r="20" spans="1:2">
      <c r="A20" s="404">
        <v>12</v>
      </c>
      <c r="B20" s="405" t="s">
        <v>251</v>
      </c>
    </row>
    <row r="21" spans="1:2">
      <c r="A21" s="404">
        <v>13</v>
      </c>
      <c r="B21" s="407" t="s">
        <v>369</v>
      </c>
    </row>
    <row r="22" spans="1:2">
      <c r="A22" s="404">
        <v>14</v>
      </c>
      <c r="B22" s="408" t="s">
        <v>400</v>
      </c>
    </row>
    <row r="23" spans="1:2">
      <c r="A23" s="409">
        <v>15</v>
      </c>
      <c r="B23" s="405" t="s">
        <v>79</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70" zoomScaleNormal="70" workbookViewId="0">
      <pane xSplit="1" ySplit="5" topLeftCell="B6" activePane="bottomRight" state="frozen"/>
      <selection pane="topRight" activeCell="B1" sqref="B1"/>
      <selection pane="bottomLeft" activeCell="A5" sqref="A5"/>
      <selection pane="bottomRight" activeCell="F20" sqref="F20"/>
    </sheetView>
  </sheetViews>
  <sheetFormatPr defaultRowHeight="15"/>
  <cols>
    <col min="1" max="1" width="9.5703125" style="5" bestFit="1" customWidth="1"/>
    <col min="2" max="2" width="132.42578125" style="2" customWidth="1"/>
    <col min="3" max="3" width="18.42578125" style="2" customWidth="1"/>
  </cols>
  <sheetData>
    <row r="1" spans="1:6" ht="15.75">
      <c r="A1" s="17" t="s">
        <v>192</v>
      </c>
      <c r="B1" s="16" t="s">
        <v>416</v>
      </c>
      <c r="D1" s="2"/>
      <c r="E1" s="2"/>
      <c r="F1" s="2"/>
    </row>
    <row r="2" spans="1:6" s="21" customFormat="1" ht="15.75" customHeight="1">
      <c r="A2" s="21" t="s">
        <v>193</v>
      </c>
      <c r="B2" s="424">
        <f>'8. LI2'!B2</f>
        <v>43281</v>
      </c>
    </row>
    <row r="3" spans="1:6" s="21" customFormat="1" ht="15.75" customHeight="1"/>
    <row r="4" spans="1:6" ht="15.75" thickBot="1">
      <c r="A4" s="5" t="s">
        <v>341</v>
      </c>
      <c r="B4" s="62" t="s">
        <v>90</v>
      </c>
    </row>
    <row r="5" spans="1:6">
      <c r="A5" s="139" t="s">
        <v>28</v>
      </c>
      <c r="B5" s="140"/>
      <c r="C5" s="141" t="s">
        <v>29</v>
      </c>
    </row>
    <row r="6" spans="1:6">
      <c r="A6" s="142">
        <v>1</v>
      </c>
      <c r="B6" s="85" t="s">
        <v>30</v>
      </c>
      <c r="C6" s="278">
        <f>SUM(C7:C11)</f>
        <v>36677334.579999998</v>
      </c>
    </row>
    <row r="7" spans="1:6">
      <c r="A7" s="142">
        <v>2</v>
      </c>
      <c r="B7" s="82" t="s">
        <v>31</v>
      </c>
      <c r="C7" s="279">
        <v>40000000</v>
      </c>
    </row>
    <row r="8" spans="1:6">
      <c r="A8" s="142">
        <v>3</v>
      </c>
      <c r="B8" s="76" t="s">
        <v>32</v>
      </c>
      <c r="C8" s="279"/>
    </row>
    <row r="9" spans="1:6">
      <c r="A9" s="142">
        <v>4</v>
      </c>
      <c r="B9" s="76" t="s">
        <v>33</v>
      </c>
      <c r="C9" s="279"/>
    </row>
    <row r="10" spans="1:6">
      <c r="A10" s="142">
        <v>5</v>
      </c>
      <c r="B10" s="76" t="s">
        <v>34</v>
      </c>
      <c r="C10" s="279">
        <v>4982432.3</v>
      </c>
    </row>
    <row r="11" spans="1:6">
      <c r="A11" s="142">
        <v>6</v>
      </c>
      <c r="B11" s="83" t="s">
        <v>35</v>
      </c>
      <c r="C11" s="279">
        <f>'2. RC'!E38</f>
        <v>-8305097.7199999988</v>
      </c>
    </row>
    <row r="12" spans="1:6" s="4" customFormat="1">
      <c r="A12" s="142">
        <v>7</v>
      </c>
      <c r="B12" s="85" t="s">
        <v>36</v>
      </c>
      <c r="C12" s="280">
        <f>SUM(C13:C27)</f>
        <v>5029704.37</v>
      </c>
    </row>
    <row r="13" spans="1:6" s="4" customFormat="1">
      <c r="A13" s="142">
        <v>8</v>
      </c>
      <c r="B13" s="84" t="s">
        <v>37</v>
      </c>
      <c r="C13" s="281">
        <v>4982432.3</v>
      </c>
    </row>
    <row r="14" spans="1:6" s="4" customFormat="1" ht="25.5">
      <c r="A14" s="142">
        <v>9</v>
      </c>
      <c r="B14" s="77" t="s">
        <v>38</v>
      </c>
      <c r="C14" s="281"/>
    </row>
    <row r="15" spans="1:6" s="4" customFormat="1">
      <c r="A15" s="142">
        <v>10</v>
      </c>
      <c r="B15" s="78" t="s">
        <v>39</v>
      </c>
      <c r="C15" s="281">
        <f>'7. LI1'!D19</f>
        <v>47272.070000000065</v>
      </c>
    </row>
    <row r="16" spans="1:6" s="4" customFormat="1">
      <c r="A16" s="142">
        <v>11</v>
      </c>
      <c r="B16" s="79" t="s">
        <v>40</v>
      </c>
      <c r="C16" s="281"/>
    </row>
    <row r="17" spans="1:3" s="4" customFormat="1">
      <c r="A17" s="142">
        <v>12</v>
      </c>
      <c r="B17" s="78" t="s">
        <v>41</v>
      </c>
      <c r="C17" s="281"/>
    </row>
    <row r="18" spans="1:3" s="4" customFormat="1">
      <c r="A18" s="142">
        <v>13</v>
      </c>
      <c r="B18" s="78" t="s">
        <v>42</v>
      </c>
      <c r="C18" s="281"/>
    </row>
    <row r="19" spans="1:3" s="4" customFormat="1">
      <c r="A19" s="142">
        <v>14</v>
      </c>
      <c r="B19" s="78" t="s">
        <v>43</v>
      </c>
      <c r="C19" s="281"/>
    </row>
    <row r="20" spans="1:3" s="4" customFormat="1" ht="25.5">
      <c r="A20" s="142">
        <v>15</v>
      </c>
      <c r="B20" s="78" t="s">
        <v>44</v>
      </c>
      <c r="C20" s="281"/>
    </row>
    <row r="21" spans="1:3" s="4" customFormat="1" ht="25.5">
      <c r="A21" s="142">
        <v>16</v>
      </c>
      <c r="B21" s="77" t="s">
        <v>45</v>
      </c>
      <c r="C21" s="281"/>
    </row>
    <row r="22" spans="1:3" s="4" customFormat="1">
      <c r="A22" s="142">
        <v>17</v>
      </c>
      <c r="B22" s="143" t="s">
        <v>46</v>
      </c>
      <c r="C22" s="281"/>
    </row>
    <row r="23" spans="1:3" s="4" customFormat="1" ht="25.5">
      <c r="A23" s="142">
        <v>18</v>
      </c>
      <c r="B23" s="77" t="s">
        <v>47</v>
      </c>
      <c r="C23" s="281"/>
    </row>
    <row r="24" spans="1:3" s="4" customFormat="1" ht="25.5">
      <c r="A24" s="142">
        <v>19</v>
      </c>
      <c r="B24" s="77" t="s">
        <v>48</v>
      </c>
      <c r="C24" s="281"/>
    </row>
    <row r="25" spans="1:3" s="4" customFormat="1" ht="25.5">
      <c r="A25" s="142">
        <v>20</v>
      </c>
      <c r="B25" s="80" t="s">
        <v>49</v>
      </c>
      <c r="C25" s="281"/>
    </row>
    <row r="26" spans="1:3" s="4" customFormat="1">
      <c r="A26" s="142">
        <v>21</v>
      </c>
      <c r="B26" s="80" t="s">
        <v>50</v>
      </c>
      <c r="C26" s="281"/>
    </row>
    <row r="27" spans="1:3" s="4" customFormat="1" ht="25.5">
      <c r="A27" s="142">
        <v>22</v>
      </c>
      <c r="B27" s="80" t="s">
        <v>51</v>
      </c>
      <c r="C27" s="281"/>
    </row>
    <row r="28" spans="1:3" s="4" customFormat="1">
      <c r="A28" s="142">
        <v>23</v>
      </c>
      <c r="B28" s="86" t="s">
        <v>25</v>
      </c>
      <c r="C28" s="280">
        <f>C6-C12</f>
        <v>31647630.209999997</v>
      </c>
    </row>
    <row r="29" spans="1:3" s="4" customFormat="1">
      <c r="A29" s="144"/>
      <c r="B29" s="81"/>
      <c r="C29" s="281"/>
    </row>
    <row r="30" spans="1:3" s="4" customFormat="1">
      <c r="A30" s="144">
        <v>24</v>
      </c>
      <c r="B30" s="86" t="s">
        <v>52</v>
      </c>
      <c r="C30" s="280">
        <f>C31+C34</f>
        <v>0</v>
      </c>
    </row>
    <row r="31" spans="1:3" s="4" customFormat="1">
      <c r="A31" s="144">
        <v>25</v>
      </c>
      <c r="B31" s="76" t="s">
        <v>53</v>
      </c>
      <c r="C31" s="282">
        <f>C32+C33</f>
        <v>0</v>
      </c>
    </row>
    <row r="32" spans="1:3" s="4" customFormat="1">
      <c r="A32" s="144">
        <v>26</v>
      </c>
      <c r="B32" s="181" t="s">
        <v>54</v>
      </c>
      <c r="C32" s="281"/>
    </row>
    <row r="33" spans="1:3" s="4" customFormat="1">
      <c r="A33" s="144">
        <v>27</v>
      </c>
      <c r="B33" s="181" t="s">
        <v>55</v>
      </c>
      <c r="C33" s="281"/>
    </row>
    <row r="34" spans="1:3" s="4" customFormat="1">
      <c r="A34" s="144">
        <v>28</v>
      </c>
      <c r="B34" s="76" t="s">
        <v>56</v>
      </c>
      <c r="C34" s="281"/>
    </row>
    <row r="35" spans="1:3" s="4" customFormat="1">
      <c r="A35" s="144">
        <v>29</v>
      </c>
      <c r="B35" s="86" t="s">
        <v>57</v>
      </c>
      <c r="C35" s="280">
        <f>SUM(C36:C40)</f>
        <v>0</v>
      </c>
    </row>
    <row r="36" spans="1:3" s="4" customFormat="1">
      <c r="A36" s="144">
        <v>30</v>
      </c>
      <c r="B36" s="77" t="s">
        <v>58</v>
      </c>
      <c r="C36" s="281"/>
    </row>
    <row r="37" spans="1:3" s="4" customFormat="1">
      <c r="A37" s="144">
        <v>31</v>
      </c>
      <c r="B37" s="78" t="s">
        <v>59</v>
      </c>
      <c r="C37" s="281"/>
    </row>
    <row r="38" spans="1:3" s="4" customFormat="1" ht="25.5">
      <c r="A38" s="144">
        <v>32</v>
      </c>
      <c r="B38" s="77" t="s">
        <v>60</v>
      </c>
      <c r="C38" s="281"/>
    </row>
    <row r="39" spans="1:3" s="4" customFormat="1" ht="25.5">
      <c r="A39" s="144">
        <v>33</v>
      </c>
      <c r="B39" s="77" t="s">
        <v>48</v>
      </c>
      <c r="C39" s="281"/>
    </row>
    <row r="40" spans="1:3" s="4" customFormat="1" ht="25.5">
      <c r="A40" s="144">
        <v>34</v>
      </c>
      <c r="B40" s="80" t="s">
        <v>61</v>
      </c>
      <c r="C40" s="281"/>
    </row>
    <row r="41" spans="1:3" s="4" customFormat="1">
      <c r="A41" s="144">
        <v>35</v>
      </c>
      <c r="B41" s="86" t="s">
        <v>26</v>
      </c>
      <c r="C41" s="280">
        <f>C30-C35</f>
        <v>0</v>
      </c>
    </row>
    <row r="42" spans="1:3" s="4" customFormat="1">
      <c r="A42" s="144"/>
      <c r="B42" s="81"/>
      <c r="C42" s="281"/>
    </row>
    <row r="43" spans="1:3" s="4" customFormat="1">
      <c r="A43" s="144">
        <v>36</v>
      </c>
      <c r="B43" s="87" t="s">
        <v>62</v>
      </c>
      <c r="C43" s="280">
        <f>SUM(C44:C46)</f>
        <v>8702909.4788000006</v>
      </c>
    </row>
    <row r="44" spans="1:3" s="4" customFormat="1">
      <c r="A44" s="144">
        <v>37</v>
      </c>
      <c r="B44" s="76" t="s">
        <v>63</v>
      </c>
      <c r="C44" s="281">
        <f>'2. RC'!E30</f>
        <v>8580600</v>
      </c>
    </row>
    <row r="45" spans="1:3" s="4" customFormat="1">
      <c r="A45" s="144">
        <v>38</v>
      </c>
      <c r="B45" s="76" t="s">
        <v>64</v>
      </c>
      <c r="C45" s="281"/>
    </row>
    <row r="46" spans="1:3" s="4" customFormat="1">
      <c r="A46" s="144">
        <v>39</v>
      </c>
      <c r="B46" s="76" t="s">
        <v>65</v>
      </c>
      <c r="C46" s="281">
        <f>'8. LI2'!C9</f>
        <v>122309.4788</v>
      </c>
    </row>
    <row r="47" spans="1:3" s="4" customFormat="1">
      <c r="A47" s="144">
        <v>40</v>
      </c>
      <c r="B47" s="87" t="s">
        <v>66</v>
      </c>
      <c r="C47" s="280">
        <f>SUM(C48:C51)</f>
        <v>0</v>
      </c>
    </row>
    <row r="48" spans="1:3" s="4" customFormat="1">
      <c r="A48" s="144">
        <v>41</v>
      </c>
      <c r="B48" s="77" t="s">
        <v>67</v>
      </c>
      <c r="C48" s="281"/>
    </row>
    <row r="49" spans="1:3" s="4" customFormat="1">
      <c r="A49" s="144">
        <v>42</v>
      </c>
      <c r="B49" s="78" t="s">
        <v>68</v>
      </c>
      <c r="C49" s="281"/>
    </row>
    <row r="50" spans="1:3" s="4" customFormat="1" ht="25.5">
      <c r="A50" s="144">
        <v>43</v>
      </c>
      <c r="B50" s="77" t="s">
        <v>69</v>
      </c>
      <c r="C50" s="281"/>
    </row>
    <row r="51" spans="1:3" s="4" customFormat="1" ht="25.5">
      <c r="A51" s="144">
        <v>44</v>
      </c>
      <c r="B51" s="77" t="s">
        <v>48</v>
      </c>
      <c r="C51" s="281"/>
    </row>
    <row r="52" spans="1:3" s="4" customFormat="1" ht="15.75" thickBot="1">
      <c r="A52" s="145">
        <v>45</v>
      </c>
      <c r="B52" s="146" t="s">
        <v>27</v>
      </c>
      <c r="C52" s="283">
        <f>C43-C47</f>
        <v>8702909.4788000006</v>
      </c>
    </row>
    <row r="55" spans="1:3">
      <c r="B55" s="2" t="s">
        <v>229</v>
      </c>
    </row>
  </sheetData>
  <dataValidations disablePrompts="1" count="1">
    <dataValidation operator="lessThanOrEqual" allowBlank="1" showInputMessage="1" showErrorMessage="1" errorTitle="Should be negative number" error="Should be whole negative number or 0" sqref="C13:C52"/>
  </dataValidations>
  <pageMargins left="0.7" right="0.7" top="0.75" bottom="0.75" header="0.3" footer="0.3"/>
  <pageSetup scale="70" orientation="portrait" verticalDpi="0"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Normal="100" workbookViewId="0">
      <pane xSplit="1" ySplit="5" topLeftCell="C29" activePane="bottomRight" state="frozen"/>
      <selection pane="topRight" activeCell="B1" sqref="B1"/>
      <selection pane="bottomLeft" activeCell="A5" sqref="A5"/>
      <selection pane="bottomRight" activeCell="E43" sqref="E43"/>
    </sheetView>
  </sheetViews>
  <sheetFormatPr defaultRowHeight="15.75"/>
  <cols>
    <col min="1" max="1" width="10.7109375" style="72" customWidth="1"/>
    <col min="2" max="2" width="91.85546875" style="72" customWidth="1"/>
    <col min="3" max="3" width="53.140625" style="72" customWidth="1"/>
    <col min="4" max="4" width="32.28515625" style="72" customWidth="1"/>
    <col min="5" max="5" width="9.42578125" customWidth="1"/>
  </cols>
  <sheetData>
    <row r="1" spans="1:6">
      <c r="A1" s="17" t="s">
        <v>192</v>
      </c>
      <c r="B1" s="433" t="s">
        <v>416</v>
      </c>
      <c r="E1" s="2"/>
      <c r="F1" s="2"/>
    </row>
    <row r="2" spans="1:6" s="21" customFormat="1" ht="15.75" customHeight="1">
      <c r="A2" s="21" t="s">
        <v>193</v>
      </c>
      <c r="B2" s="424">
        <f>'9. Capital'!B2</f>
        <v>43281</v>
      </c>
    </row>
    <row r="3" spans="1:6" s="21" customFormat="1" ht="15.75" customHeight="1">
      <c r="A3" s="26"/>
    </row>
    <row r="4" spans="1:6" s="21" customFormat="1" ht="15.75" customHeight="1" thickBot="1">
      <c r="A4" s="21" t="s">
        <v>342</v>
      </c>
      <c r="B4" s="205" t="s">
        <v>274</v>
      </c>
      <c r="D4" s="207" t="s">
        <v>96</v>
      </c>
    </row>
    <row r="5" spans="1:6" ht="38.25">
      <c r="A5" s="155" t="s">
        <v>28</v>
      </c>
      <c r="B5" s="156" t="s">
        <v>235</v>
      </c>
      <c r="C5" s="413" t="s">
        <v>241</v>
      </c>
      <c r="D5" s="206" t="s">
        <v>275</v>
      </c>
    </row>
    <row r="6" spans="1:6">
      <c r="A6" s="434">
        <v>1</v>
      </c>
      <c r="B6" s="435" t="s">
        <v>157</v>
      </c>
      <c r="C6" s="436">
        <f>'2. RC'!E7</f>
        <v>8236049.9399999995</v>
      </c>
      <c r="D6" s="437"/>
      <c r="E6" s="8"/>
    </row>
    <row r="7" spans="1:6">
      <c r="A7" s="434">
        <v>2</v>
      </c>
      <c r="B7" s="88" t="s">
        <v>158</v>
      </c>
      <c r="C7" s="284">
        <f>'2. RC'!E8</f>
        <v>3276911.99</v>
      </c>
      <c r="D7" s="147"/>
      <c r="E7" s="8"/>
    </row>
    <row r="8" spans="1:6">
      <c r="A8" s="434">
        <v>3</v>
      </c>
      <c r="B8" s="88" t="s">
        <v>159</v>
      </c>
      <c r="C8" s="284">
        <f>'2. RC'!E9</f>
        <v>25099148.5</v>
      </c>
      <c r="D8" s="147"/>
      <c r="E8" s="8"/>
    </row>
    <row r="9" spans="1:6">
      <c r="A9" s="434">
        <v>4</v>
      </c>
      <c r="B9" s="88" t="s">
        <v>188</v>
      </c>
      <c r="C9" s="284">
        <v>0</v>
      </c>
      <c r="D9" s="147"/>
      <c r="E9" s="8"/>
    </row>
    <row r="10" spans="1:6">
      <c r="A10" s="434">
        <v>5</v>
      </c>
      <c r="B10" s="88" t="s">
        <v>160</v>
      </c>
      <c r="C10" s="284">
        <f>'2. RC'!E11</f>
        <v>5465211.4100000001</v>
      </c>
      <c r="D10" s="147"/>
      <c r="E10" s="8"/>
    </row>
    <row r="11" spans="1:6">
      <c r="A11" s="434">
        <v>6.1</v>
      </c>
      <c r="B11" s="88" t="s">
        <v>161</v>
      </c>
      <c r="C11" s="285">
        <f>'2. RC'!E12</f>
        <v>10622600.98</v>
      </c>
      <c r="D11" s="148"/>
      <c r="E11" s="9"/>
    </row>
    <row r="12" spans="1:6">
      <c r="A12" s="434">
        <v>6.2</v>
      </c>
      <c r="B12" s="89" t="s">
        <v>162</v>
      </c>
      <c r="C12" s="285">
        <f>'2. RC'!E13</f>
        <v>-1001767.6000000001</v>
      </c>
      <c r="D12" s="148"/>
      <c r="E12" s="9"/>
    </row>
    <row r="13" spans="1:6">
      <c r="A13" s="434" t="s">
        <v>377</v>
      </c>
      <c r="B13" s="90" t="s">
        <v>378</v>
      </c>
      <c r="C13" s="285">
        <v>-120514.03879999999</v>
      </c>
      <c r="D13" s="236" t="s">
        <v>434</v>
      </c>
      <c r="E13" s="9"/>
    </row>
    <row r="14" spans="1:6">
      <c r="A14" s="434">
        <v>6</v>
      </c>
      <c r="B14" s="88" t="s">
        <v>163</v>
      </c>
      <c r="C14" s="291">
        <f>C11+C12</f>
        <v>9620833.3800000008</v>
      </c>
      <c r="D14" s="148"/>
      <c r="E14" s="8"/>
    </row>
    <row r="15" spans="1:6">
      <c r="A15" s="434">
        <v>7</v>
      </c>
      <c r="B15" s="88" t="s">
        <v>164</v>
      </c>
      <c r="C15" s="284">
        <f>'2. RC'!E15</f>
        <v>400901.38000000006</v>
      </c>
      <c r="D15" s="147"/>
      <c r="E15" s="8"/>
    </row>
    <row r="16" spans="1:6">
      <c r="A16" s="434">
        <v>8</v>
      </c>
      <c r="B16" s="88" t="s">
        <v>165</v>
      </c>
      <c r="C16" s="284">
        <f>'2. RC'!E16</f>
        <v>1091568</v>
      </c>
      <c r="D16" s="147"/>
      <c r="E16" s="8"/>
    </row>
    <row r="17" spans="1:5">
      <c r="A17" s="434">
        <v>9</v>
      </c>
      <c r="B17" s="88" t="s">
        <v>166</v>
      </c>
      <c r="C17" s="284">
        <v>20000</v>
      </c>
      <c r="D17" s="147"/>
      <c r="E17" s="8"/>
    </row>
    <row r="18" spans="1:5">
      <c r="A18" s="434">
        <v>9.1</v>
      </c>
      <c r="B18" s="90" t="s">
        <v>250</v>
      </c>
      <c r="C18" s="285"/>
      <c r="D18" s="147"/>
      <c r="E18" s="8"/>
    </row>
    <row r="19" spans="1:5">
      <c r="A19" s="434">
        <v>9.1999999999999993</v>
      </c>
      <c r="B19" s="90" t="s">
        <v>240</v>
      </c>
      <c r="C19" s="285"/>
      <c r="D19" s="147"/>
      <c r="E19" s="8"/>
    </row>
    <row r="20" spans="1:5">
      <c r="A20" s="434">
        <v>9.3000000000000007</v>
      </c>
      <c r="B20" s="90" t="s">
        <v>239</v>
      </c>
      <c r="C20" s="285"/>
      <c r="D20" s="147"/>
      <c r="E20" s="8"/>
    </row>
    <row r="21" spans="1:5">
      <c r="A21" s="434">
        <v>10</v>
      </c>
      <c r="B21" s="88" t="s">
        <v>167</v>
      </c>
      <c r="C21" s="284">
        <f>'2. RC'!E18</f>
        <v>14891146.310000001</v>
      </c>
      <c r="D21" s="147"/>
      <c r="E21" s="8"/>
    </row>
    <row r="22" spans="1:5">
      <c r="A22" s="434">
        <v>10.1</v>
      </c>
      <c r="B22" s="90" t="s">
        <v>238</v>
      </c>
      <c r="C22" s="284">
        <f>'9. Capital'!C15</f>
        <v>47272.070000000065</v>
      </c>
      <c r="D22" s="236" t="s">
        <v>350</v>
      </c>
      <c r="E22" s="8"/>
    </row>
    <row r="23" spans="1:5">
      <c r="A23" s="434">
        <v>11</v>
      </c>
      <c r="B23" s="88" t="s">
        <v>168</v>
      </c>
      <c r="C23" s="284">
        <f>'2. RC'!E19</f>
        <v>1602984.52</v>
      </c>
      <c r="D23" s="147"/>
      <c r="E23" s="8"/>
    </row>
    <row r="24" spans="1:5">
      <c r="A24" s="434">
        <v>11.1</v>
      </c>
      <c r="B24" s="438" t="s">
        <v>435</v>
      </c>
      <c r="C24" s="284">
        <v>-1795</v>
      </c>
      <c r="D24" s="236" t="s">
        <v>434</v>
      </c>
      <c r="E24" s="7"/>
    </row>
    <row r="25" spans="1:5">
      <c r="A25" s="434">
        <v>12</v>
      </c>
      <c r="B25" s="93" t="s">
        <v>169</v>
      </c>
      <c r="C25" s="287">
        <f>SUM(C6:C10,C14:C17,C21,C23)</f>
        <v>69704755.430000007</v>
      </c>
      <c r="D25" s="150"/>
      <c r="E25" s="8"/>
    </row>
    <row r="26" spans="1:5">
      <c r="A26" s="434">
        <v>13</v>
      </c>
      <c r="B26" s="88" t="s">
        <v>170</v>
      </c>
      <c r="C26" s="288">
        <v>0</v>
      </c>
      <c r="D26" s="151"/>
      <c r="E26" s="8"/>
    </row>
    <row r="27" spans="1:5">
      <c r="A27" s="434">
        <v>14</v>
      </c>
      <c r="B27" s="88" t="s">
        <v>171</v>
      </c>
      <c r="C27" s="288">
        <v>13385216.209999999</v>
      </c>
      <c r="D27" s="147"/>
      <c r="E27" s="8"/>
    </row>
    <row r="28" spans="1:5">
      <c r="A28" s="434">
        <v>15</v>
      </c>
      <c r="B28" s="88" t="s">
        <v>172</v>
      </c>
      <c r="C28" s="288">
        <v>7964410.540000001</v>
      </c>
      <c r="D28" s="147"/>
      <c r="E28" s="8"/>
    </row>
    <row r="29" spans="1:5">
      <c r="A29" s="434">
        <v>16</v>
      </c>
      <c r="B29" s="88" t="s">
        <v>173</v>
      </c>
      <c r="C29" s="288">
        <v>1772361.6099999999</v>
      </c>
      <c r="D29" s="147"/>
      <c r="E29" s="8"/>
    </row>
    <row r="30" spans="1:5">
      <c r="A30" s="434">
        <v>17</v>
      </c>
      <c r="B30" s="88" t="s">
        <v>174</v>
      </c>
      <c r="C30" s="288">
        <v>0</v>
      </c>
      <c r="D30" s="147"/>
      <c r="E30" s="8"/>
    </row>
    <row r="31" spans="1:5">
      <c r="A31" s="434">
        <v>18</v>
      </c>
      <c r="B31" s="88" t="s">
        <v>175</v>
      </c>
      <c r="C31" s="288">
        <v>0</v>
      </c>
      <c r="D31" s="147"/>
      <c r="E31" s="8"/>
    </row>
    <row r="32" spans="1:5">
      <c r="A32" s="434">
        <v>19</v>
      </c>
      <c r="B32" s="88" t="s">
        <v>176</v>
      </c>
      <c r="C32" s="288">
        <v>243681.68999999997</v>
      </c>
      <c r="D32" s="147"/>
      <c r="E32" s="8"/>
    </row>
    <row r="33" spans="1:5">
      <c r="A33" s="434">
        <v>20</v>
      </c>
      <c r="B33" s="88" t="s">
        <v>98</v>
      </c>
      <c r="C33" s="288">
        <v>1081150.58</v>
      </c>
      <c r="D33" s="147"/>
      <c r="E33" s="8"/>
    </row>
    <row r="34" spans="1:5">
      <c r="A34" s="434">
        <v>20.100000000000001</v>
      </c>
      <c r="B34" s="92" t="s">
        <v>376</v>
      </c>
      <c r="C34" s="286">
        <v>1471</v>
      </c>
      <c r="D34" s="149"/>
      <c r="E34" s="8"/>
    </row>
    <row r="35" spans="1:5">
      <c r="A35" s="434">
        <v>21</v>
      </c>
      <c r="B35" s="91" t="s">
        <v>177</v>
      </c>
      <c r="C35" s="286">
        <f>'2. RC'!E30</f>
        <v>8580600</v>
      </c>
      <c r="D35" s="149"/>
      <c r="E35" s="8"/>
    </row>
    <row r="36" spans="1:5">
      <c r="A36" s="434">
        <v>21.1</v>
      </c>
      <c r="B36" s="92" t="s">
        <v>237</v>
      </c>
      <c r="C36" s="289">
        <f>C35</f>
        <v>8580600</v>
      </c>
      <c r="D36" s="236" t="s">
        <v>436</v>
      </c>
      <c r="E36" s="7"/>
    </row>
    <row r="37" spans="1:5">
      <c r="A37" s="434">
        <v>22</v>
      </c>
      <c r="B37" s="93" t="s">
        <v>178</v>
      </c>
      <c r="C37" s="287">
        <f>SUM(C26:C33,C35)</f>
        <v>33027420.630000003</v>
      </c>
      <c r="D37" s="150"/>
      <c r="E37" s="8"/>
    </row>
    <row r="38" spans="1:5">
      <c r="A38" s="434">
        <v>23</v>
      </c>
      <c r="B38" s="91" t="s">
        <v>179</v>
      </c>
      <c r="C38" s="284">
        <v>40000000</v>
      </c>
      <c r="D38" s="236" t="s">
        <v>441</v>
      </c>
      <c r="E38" s="8"/>
    </row>
    <row r="39" spans="1:5">
      <c r="A39" s="434">
        <v>24</v>
      </c>
      <c r="B39" s="91" t="s">
        <v>180</v>
      </c>
      <c r="C39" s="284"/>
      <c r="D39" s="147"/>
      <c r="E39" s="8"/>
    </row>
    <row r="40" spans="1:5">
      <c r="A40" s="434">
        <v>25</v>
      </c>
      <c r="B40" s="91" t="s">
        <v>236</v>
      </c>
      <c r="C40" s="284"/>
      <c r="D40" s="147"/>
      <c r="E40" s="8"/>
    </row>
    <row r="41" spans="1:5">
      <c r="A41" s="434">
        <v>26</v>
      </c>
      <c r="B41" s="91" t="s">
        <v>182</v>
      </c>
      <c r="C41" s="284"/>
      <c r="D41" s="147"/>
      <c r="E41" s="8"/>
    </row>
    <row r="42" spans="1:5">
      <c r="A42" s="434">
        <v>27</v>
      </c>
      <c r="B42" s="91" t="s">
        <v>183</v>
      </c>
      <c r="C42" s="284"/>
      <c r="D42" s="147"/>
      <c r="E42" s="8"/>
    </row>
    <row r="43" spans="1:5">
      <c r="A43" s="434">
        <v>28</v>
      </c>
      <c r="B43" s="455" t="s">
        <v>184</v>
      </c>
      <c r="C43" s="284">
        <f>'2. RC'!E38</f>
        <v>-8305097.7199999988</v>
      </c>
      <c r="D43" s="236" t="s">
        <v>442</v>
      </c>
      <c r="E43" s="8"/>
    </row>
    <row r="44" spans="1:5">
      <c r="A44" s="434">
        <v>29</v>
      </c>
      <c r="B44" s="455" t="s">
        <v>37</v>
      </c>
      <c r="C44" s="284">
        <v>4982432.3</v>
      </c>
      <c r="D44" s="236" t="s">
        <v>443</v>
      </c>
      <c r="E44" s="7"/>
    </row>
    <row r="45" spans="1:5" ht="16.5" thickBot="1">
      <c r="A45" s="152">
        <v>30</v>
      </c>
      <c r="B45" s="153" t="s">
        <v>185</v>
      </c>
      <c r="C45" s="290">
        <f>SUM(C38:C44)</f>
        <v>36677334.579999998</v>
      </c>
      <c r="D45" s="154"/>
    </row>
    <row r="46" spans="1:5">
      <c r="C46" s="309"/>
    </row>
    <row r="47" spans="1:5">
      <c r="C47" s="309"/>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selection activeCell="C21" sqref="C21"/>
    </sheetView>
  </sheetViews>
  <sheetFormatPr defaultColWidth="9.140625" defaultRowHeight="12.75"/>
  <cols>
    <col min="1" max="1" width="10.5703125" style="2" bestFit="1" customWidth="1"/>
    <col min="2" max="2" width="95" style="2" customWidth="1"/>
    <col min="3" max="3" width="9.425781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1" style="2" customWidth="1"/>
    <col min="14" max="14" width="13.28515625" style="2" bestFit="1" customWidth="1"/>
    <col min="15" max="15" width="11.7109375" style="2"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192</v>
      </c>
      <c r="B1" s="16" t="s">
        <v>416</v>
      </c>
    </row>
    <row r="2" spans="1:19">
      <c r="A2" s="2" t="s">
        <v>193</v>
      </c>
      <c r="B2" s="424">
        <f>'10. CC2'!B2</f>
        <v>43281</v>
      </c>
    </row>
    <row r="4" spans="1:19" ht="54" customHeight="1" thickBot="1">
      <c r="A4" s="71" t="s">
        <v>343</v>
      </c>
      <c r="B4" s="319" t="s">
        <v>366</v>
      </c>
    </row>
    <row r="5" spans="1:19">
      <c r="A5" s="135"/>
      <c r="B5" s="138"/>
      <c r="C5" s="119" t="s">
        <v>0</v>
      </c>
      <c r="D5" s="119" t="s">
        <v>1</v>
      </c>
      <c r="E5" s="119" t="s">
        <v>2</v>
      </c>
      <c r="F5" s="119" t="s">
        <v>3</v>
      </c>
      <c r="G5" s="119" t="s">
        <v>4</v>
      </c>
      <c r="H5" s="119" t="s">
        <v>6</v>
      </c>
      <c r="I5" s="119" t="s">
        <v>242</v>
      </c>
      <c r="J5" s="119" t="s">
        <v>243</v>
      </c>
      <c r="K5" s="119" t="s">
        <v>244</v>
      </c>
      <c r="L5" s="119" t="s">
        <v>245</v>
      </c>
      <c r="M5" s="119" t="s">
        <v>246</v>
      </c>
      <c r="N5" s="119" t="s">
        <v>247</v>
      </c>
      <c r="O5" s="119" t="s">
        <v>353</v>
      </c>
      <c r="P5" s="119" t="s">
        <v>354</v>
      </c>
      <c r="Q5" s="119" t="s">
        <v>355</v>
      </c>
      <c r="R5" s="310" t="s">
        <v>356</v>
      </c>
      <c r="S5" s="120" t="s">
        <v>357</v>
      </c>
    </row>
    <row r="6" spans="1:19" ht="46.5" customHeight="1">
      <c r="A6" s="158"/>
      <c r="B6" s="483" t="s">
        <v>358</v>
      </c>
      <c r="C6" s="481">
        <v>0</v>
      </c>
      <c r="D6" s="482"/>
      <c r="E6" s="481">
        <v>0.2</v>
      </c>
      <c r="F6" s="482"/>
      <c r="G6" s="481">
        <v>0.35</v>
      </c>
      <c r="H6" s="482"/>
      <c r="I6" s="481">
        <v>0.5</v>
      </c>
      <c r="J6" s="482"/>
      <c r="K6" s="481">
        <v>0.75</v>
      </c>
      <c r="L6" s="482"/>
      <c r="M6" s="481">
        <v>1</v>
      </c>
      <c r="N6" s="482"/>
      <c r="O6" s="481">
        <v>1.5</v>
      </c>
      <c r="P6" s="482"/>
      <c r="Q6" s="481">
        <v>2.5</v>
      </c>
      <c r="R6" s="482"/>
      <c r="S6" s="479" t="s">
        <v>255</v>
      </c>
    </row>
    <row r="7" spans="1:19">
      <c r="A7" s="158"/>
      <c r="B7" s="484"/>
      <c r="C7" s="318" t="s">
        <v>351</v>
      </c>
      <c r="D7" s="318" t="s">
        <v>352</v>
      </c>
      <c r="E7" s="318" t="s">
        <v>351</v>
      </c>
      <c r="F7" s="318" t="s">
        <v>352</v>
      </c>
      <c r="G7" s="318" t="s">
        <v>351</v>
      </c>
      <c r="H7" s="318" t="s">
        <v>352</v>
      </c>
      <c r="I7" s="318" t="s">
        <v>351</v>
      </c>
      <c r="J7" s="318" t="s">
        <v>352</v>
      </c>
      <c r="K7" s="318" t="s">
        <v>351</v>
      </c>
      <c r="L7" s="318" t="s">
        <v>352</v>
      </c>
      <c r="M7" s="318" t="s">
        <v>351</v>
      </c>
      <c r="N7" s="318" t="s">
        <v>352</v>
      </c>
      <c r="O7" s="318" t="s">
        <v>351</v>
      </c>
      <c r="P7" s="318" t="s">
        <v>352</v>
      </c>
      <c r="Q7" s="318" t="s">
        <v>351</v>
      </c>
      <c r="R7" s="318" t="s">
        <v>352</v>
      </c>
      <c r="S7" s="480"/>
    </row>
    <row r="8" spans="1:19" s="162" customFormat="1">
      <c r="A8" s="123">
        <v>1</v>
      </c>
      <c r="B8" s="180" t="s">
        <v>220</v>
      </c>
      <c r="C8" s="292">
        <v>6519189.8799999999</v>
      </c>
      <c r="D8" s="292"/>
      <c r="E8" s="292"/>
      <c r="F8" s="311"/>
      <c r="G8" s="292"/>
      <c r="H8" s="292"/>
      <c r="I8" s="292"/>
      <c r="J8" s="292"/>
      <c r="K8" s="292"/>
      <c r="L8" s="292"/>
      <c r="M8" s="292">
        <v>2425395.5500000003</v>
      </c>
      <c r="N8" s="292"/>
      <c r="O8" s="292"/>
      <c r="P8" s="292"/>
      <c r="Q8" s="292"/>
      <c r="R8" s="311"/>
      <c r="S8" s="324">
        <f>$C$6*SUM(C8:D8)+$E$6*SUM(E8:F8)+$G$6*SUM(G8:H8)+$I$6*SUM(I8:J8)+$K$6*SUM(K8:L8)+$M$6*SUM(M8:N8)+$O$6*SUM(O8:P8)+$Q$6*SUM(Q8:R8)</f>
        <v>2425395.5500000003</v>
      </c>
    </row>
    <row r="9" spans="1:19" s="162" customFormat="1">
      <c r="A9" s="123">
        <v>2</v>
      </c>
      <c r="B9" s="180" t="s">
        <v>221</v>
      </c>
      <c r="C9" s="292"/>
      <c r="D9" s="292"/>
      <c r="E9" s="292"/>
      <c r="F9" s="292"/>
      <c r="G9" s="292"/>
      <c r="H9" s="292"/>
      <c r="I9" s="292"/>
      <c r="J9" s="292"/>
      <c r="K9" s="292"/>
      <c r="L9" s="292"/>
      <c r="M9" s="292"/>
      <c r="N9" s="292"/>
      <c r="O9" s="292"/>
      <c r="P9" s="292"/>
      <c r="Q9" s="292"/>
      <c r="R9" s="311"/>
      <c r="S9" s="324">
        <f t="shared" ref="S9:S21" si="0">$C$6*SUM(C9:D9)+$E$6*SUM(E9:F9)+$G$6*SUM(G9:H9)+$I$6*SUM(I9:J9)+$K$6*SUM(K9:L9)+$M$6*SUM(M9:N9)+$O$6*SUM(O9:P9)+$Q$6*SUM(Q9:R9)</f>
        <v>0</v>
      </c>
    </row>
    <row r="10" spans="1:19" s="162" customFormat="1">
      <c r="A10" s="123">
        <v>3</v>
      </c>
      <c r="B10" s="180" t="s">
        <v>222</v>
      </c>
      <c r="C10" s="292"/>
      <c r="D10" s="292"/>
      <c r="E10" s="292"/>
      <c r="F10" s="292"/>
      <c r="G10" s="292"/>
      <c r="H10" s="292"/>
      <c r="I10" s="292"/>
      <c r="J10" s="292"/>
      <c r="K10" s="292"/>
      <c r="L10" s="292"/>
      <c r="M10" s="292"/>
      <c r="N10" s="292"/>
      <c r="O10" s="292"/>
      <c r="P10" s="292"/>
      <c r="Q10" s="292"/>
      <c r="R10" s="311"/>
      <c r="S10" s="324">
        <f t="shared" si="0"/>
        <v>0</v>
      </c>
    </row>
    <row r="11" spans="1:19" s="162" customFormat="1">
      <c r="A11" s="123">
        <v>4</v>
      </c>
      <c r="B11" s="180" t="s">
        <v>223</v>
      </c>
      <c r="C11" s="292"/>
      <c r="D11" s="292"/>
      <c r="E11" s="292"/>
      <c r="F11" s="292"/>
      <c r="G11" s="292"/>
      <c r="H11" s="292"/>
      <c r="I11" s="292"/>
      <c r="J11" s="292"/>
      <c r="K11" s="292"/>
      <c r="L11" s="292"/>
      <c r="M11" s="292"/>
      <c r="N11" s="292"/>
      <c r="O11" s="292"/>
      <c r="P11" s="292"/>
      <c r="Q11" s="292"/>
      <c r="R11" s="311"/>
      <c r="S11" s="324">
        <f t="shared" si="0"/>
        <v>0</v>
      </c>
    </row>
    <row r="12" spans="1:19" s="162" customFormat="1">
      <c r="A12" s="123">
        <v>5</v>
      </c>
      <c r="B12" s="180" t="s">
        <v>224</v>
      </c>
      <c r="C12" s="292"/>
      <c r="D12" s="292"/>
      <c r="E12" s="292"/>
      <c r="F12" s="292"/>
      <c r="G12" s="292"/>
      <c r="H12" s="292"/>
      <c r="I12" s="292"/>
      <c r="J12" s="292"/>
      <c r="K12" s="292"/>
      <c r="L12" s="292"/>
      <c r="M12" s="292"/>
      <c r="N12" s="292"/>
      <c r="O12" s="292"/>
      <c r="P12" s="292"/>
      <c r="Q12" s="292"/>
      <c r="R12" s="311"/>
      <c r="S12" s="324">
        <f t="shared" si="0"/>
        <v>0</v>
      </c>
    </row>
    <row r="13" spans="1:19" s="162" customFormat="1">
      <c r="A13" s="123">
        <v>6</v>
      </c>
      <c r="B13" s="180" t="s">
        <v>225</v>
      </c>
      <c r="C13" s="292"/>
      <c r="D13" s="292"/>
      <c r="E13" s="292">
        <v>8419300.3499999996</v>
      </c>
      <c r="F13" s="292"/>
      <c r="G13" s="292"/>
      <c r="H13" s="292"/>
      <c r="I13" s="292"/>
      <c r="J13" s="292"/>
      <c r="K13" s="292"/>
      <c r="L13" s="292"/>
      <c r="M13" s="292">
        <v>16682204.16</v>
      </c>
      <c r="N13" s="292"/>
      <c r="O13" s="292"/>
      <c r="P13" s="292"/>
      <c r="Q13" s="292"/>
      <c r="R13" s="311"/>
      <c r="S13" s="324">
        <f t="shared" si="0"/>
        <v>18366064.23</v>
      </c>
    </row>
    <row r="14" spans="1:19" s="162" customFormat="1">
      <c r="A14" s="123">
        <v>7</v>
      </c>
      <c r="B14" s="180" t="s">
        <v>75</v>
      </c>
      <c r="C14" s="292"/>
      <c r="D14" s="292"/>
      <c r="E14" s="292"/>
      <c r="F14" s="292"/>
      <c r="G14" s="292"/>
      <c r="H14" s="292"/>
      <c r="I14" s="292"/>
      <c r="J14" s="292"/>
      <c r="K14" s="292"/>
      <c r="L14" s="292"/>
      <c r="M14" s="292">
        <v>2961921.8340000398</v>
      </c>
      <c r="N14" s="292">
        <v>73548</v>
      </c>
      <c r="O14" s="292"/>
      <c r="P14" s="292"/>
      <c r="Q14" s="292"/>
      <c r="R14" s="311"/>
      <c r="S14" s="324">
        <f t="shared" si="0"/>
        <v>3035469.8340000398</v>
      </c>
    </row>
    <row r="15" spans="1:19" s="162" customFormat="1">
      <c r="A15" s="123">
        <v>8</v>
      </c>
      <c r="B15" s="180" t="s">
        <v>76</v>
      </c>
      <c r="C15" s="292"/>
      <c r="D15" s="292"/>
      <c r="E15" s="292"/>
      <c r="F15" s="292"/>
      <c r="G15" s="292"/>
      <c r="H15" s="292"/>
      <c r="I15" s="292" t="s">
        <v>5</v>
      </c>
      <c r="J15" s="292"/>
      <c r="K15" s="292"/>
      <c r="L15" s="292"/>
      <c r="M15" s="292">
        <v>1794451.1030000038</v>
      </c>
      <c r="N15" s="292"/>
      <c r="O15" s="292"/>
      <c r="P15" s="292"/>
      <c r="Q15" s="292"/>
      <c r="R15" s="311"/>
      <c r="S15" s="324">
        <f t="shared" si="0"/>
        <v>1794451.1030000038</v>
      </c>
    </row>
    <row r="16" spans="1:19" s="162" customFormat="1">
      <c r="A16" s="123">
        <v>9</v>
      </c>
      <c r="B16" s="180" t="s">
        <v>77</v>
      </c>
      <c r="C16" s="292"/>
      <c r="D16" s="292"/>
      <c r="E16" s="292"/>
      <c r="F16" s="292"/>
      <c r="G16" s="292"/>
      <c r="H16" s="292"/>
      <c r="I16" s="292"/>
      <c r="J16" s="292"/>
      <c r="K16" s="292"/>
      <c r="L16" s="292"/>
      <c r="M16" s="292"/>
      <c r="N16" s="292"/>
      <c r="O16" s="292"/>
      <c r="P16" s="292"/>
      <c r="Q16" s="292"/>
      <c r="R16" s="311"/>
      <c r="S16" s="324">
        <f t="shared" si="0"/>
        <v>0</v>
      </c>
    </row>
    <row r="17" spans="1:19" s="162" customFormat="1">
      <c r="A17" s="123">
        <v>10</v>
      </c>
      <c r="B17" s="180" t="s">
        <v>71</v>
      </c>
      <c r="C17" s="292"/>
      <c r="D17" s="292"/>
      <c r="E17" s="292"/>
      <c r="F17" s="292"/>
      <c r="G17" s="292"/>
      <c r="H17" s="292"/>
      <c r="I17" s="292"/>
      <c r="J17" s="292"/>
      <c r="K17" s="292"/>
      <c r="L17" s="292"/>
      <c r="M17" s="292">
        <v>661595.50100000005</v>
      </c>
      <c r="N17" s="292"/>
      <c r="O17" s="292"/>
      <c r="P17" s="292"/>
      <c r="Q17" s="292"/>
      <c r="R17" s="311"/>
      <c r="S17" s="324">
        <f t="shared" si="0"/>
        <v>661595.50100000005</v>
      </c>
    </row>
    <row r="18" spans="1:19" s="162" customFormat="1">
      <c r="A18" s="123">
        <v>11</v>
      </c>
      <c r="B18" s="180" t="s">
        <v>72</v>
      </c>
      <c r="C18" s="292"/>
      <c r="D18" s="292"/>
      <c r="E18" s="292"/>
      <c r="F18" s="292"/>
      <c r="G18" s="292"/>
      <c r="H18" s="292"/>
      <c r="I18" s="292"/>
      <c r="J18" s="292"/>
      <c r="K18" s="292"/>
      <c r="L18" s="292"/>
      <c r="M18" s="292"/>
      <c r="N18" s="292"/>
      <c r="O18" s="292">
        <v>4519311.2099999981</v>
      </c>
      <c r="P18" s="292"/>
      <c r="Q18" s="292"/>
      <c r="R18" s="311"/>
      <c r="S18" s="324">
        <f t="shared" si="0"/>
        <v>6778966.8149999976</v>
      </c>
    </row>
    <row r="19" spans="1:19" s="162" customFormat="1">
      <c r="A19" s="123">
        <v>12</v>
      </c>
      <c r="B19" s="180" t="s">
        <v>73</v>
      </c>
      <c r="C19" s="292"/>
      <c r="D19" s="292"/>
      <c r="E19" s="292"/>
      <c r="F19" s="292"/>
      <c r="G19" s="292"/>
      <c r="H19" s="292"/>
      <c r="I19" s="292"/>
      <c r="J19" s="292"/>
      <c r="K19" s="292"/>
      <c r="L19" s="292"/>
      <c r="M19" s="292"/>
      <c r="N19" s="292"/>
      <c r="O19" s="292"/>
      <c r="P19" s="292"/>
      <c r="Q19" s="292"/>
      <c r="R19" s="311"/>
      <c r="S19" s="324">
        <f t="shared" si="0"/>
        <v>0</v>
      </c>
    </row>
    <row r="20" spans="1:19" s="162" customFormat="1">
      <c r="A20" s="123">
        <v>13</v>
      </c>
      <c r="B20" s="180" t="s">
        <v>74</v>
      </c>
      <c r="C20" s="292"/>
      <c r="D20" s="292"/>
      <c r="E20" s="292"/>
      <c r="F20" s="292"/>
      <c r="G20" s="292"/>
      <c r="H20" s="292"/>
      <c r="I20" s="292"/>
      <c r="J20" s="292"/>
      <c r="K20" s="292"/>
      <c r="L20" s="292"/>
      <c r="M20" s="292"/>
      <c r="N20" s="292"/>
      <c r="O20" s="292"/>
      <c r="P20" s="292"/>
      <c r="Q20" s="292"/>
      <c r="R20" s="311"/>
      <c r="S20" s="324">
        <f t="shared" si="0"/>
        <v>0</v>
      </c>
    </row>
    <row r="21" spans="1:19" s="162" customFormat="1">
      <c r="A21" s="123">
        <v>14</v>
      </c>
      <c r="B21" s="180" t="s">
        <v>253</v>
      </c>
      <c r="C21" s="292">
        <v>7845465.2799999993</v>
      </c>
      <c r="D21" s="292"/>
      <c r="E21" s="292">
        <v>390584.66000000003</v>
      </c>
      <c r="F21" s="292"/>
      <c r="G21" s="292"/>
      <c r="H21" s="292"/>
      <c r="I21" s="292"/>
      <c r="J21" s="292"/>
      <c r="K21" s="292"/>
      <c r="L21" s="292"/>
      <c r="M21" s="292">
        <v>17560374.240000002</v>
      </c>
      <c r="N21" s="292"/>
      <c r="O21" s="292"/>
      <c r="P21" s="292"/>
      <c r="Q21" s="292"/>
      <c r="R21" s="311"/>
      <c r="S21" s="324">
        <f t="shared" si="0"/>
        <v>17638491.172000002</v>
      </c>
    </row>
    <row r="22" spans="1:19" ht="13.5" thickBot="1">
      <c r="A22" s="105"/>
      <c r="B22" s="164" t="s">
        <v>70</v>
      </c>
      <c r="C22" s="293">
        <f>SUM(C8:C21)</f>
        <v>14364655.16</v>
      </c>
      <c r="D22" s="293">
        <f t="shared" ref="D22:S22" si="1">SUM(D8:D21)</f>
        <v>0</v>
      </c>
      <c r="E22" s="293">
        <f t="shared" si="1"/>
        <v>8809885.0099999998</v>
      </c>
      <c r="F22" s="293">
        <f t="shared" si="1"/>
        <v>0</v>
      </c>
      <c r="G22" s="293">
        <f t="shared" si="1"/>
        <v>0</v>
      </c>
      <c r="H22" s="293">
        <f t="shared" si="1"/>
        <v>0</v>
      </c>
      <c r="I22" s="293">
        <f t="shared" si="1"/>
        <v>0</v>
      </c>
      <c r="J22" s="293">
        <f t="shared" si="1"/>
        <v>0</v>
      </c>
      <c r="K22" s="293">
        <f t="shared" si="1"/>
        <v>0</v>
      </c>
      <c r="L22" s="293">
        <f t="shared" si="1"/>
        <v>0</v>
      </c>
      <c r="M22" s="293">
        <f t="shared" si="1"/>
        <v>42085942.388000041</v>
      </c>
      <c r="N22" s="293">
        <f t="shared" si="1"/>
        <v>73548</v>
      </c>
      <c r="O22" s="293">
        <f t="shared" si="1"/>
        <v>4519311.2099999981</v>
      </c>
      <c r="P22" s="293">
        <f t="shared" si="1"/>
        <v>0</v>
      </c>
      <c r="Q22" s="293">
        <f t="shared" si="1"/>
        <v>0</v>
      </c>
      <c r="R22" s="293">
        <f t="shared" si="1"/>
        <v>0</v>
      </c>
      <c r="S22" s="325">
        <f t="shared" si="1"/>
        <v>50700434.205000043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5" zoomScaleNormal="85" workbookViewId="0">
      <pane xSplit="2" ySplit="6" topLeftCell="I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192</v>
      </c>
      <c r="B1" s="16" t="s">
        <v>416</v>
      </c>
    </row>
    <row r="2" spans="1:22">
      <c r="A2" s="2" t="s">
        <v>193</v>
      </c>
      <c r="B2" s="424">
        <f>'11. CRWA'!B2</f>
        <v>43281</v>
      </c>
    </row>
    <row r="4" spans="1:22" ht="27.75" thickBot="1">
      <c r="A4" s="2" t="s">
        <v>344</v>
      </c>
      <c r="B4" s="320" t="s">
        <v>367</v>
      </c>
      <c r="V4" s="207" t="s">
        <v>96</v>
      </c>
    </row>
    <row r="5" spans="1:22">
      <c r="A5" s="103"/>
      <c r="B5" s="104"/>
      <c r="C5" s="485" t="s">
        <v>202</v>
      </c>
      <c r="D5" s="486"/>
      <c r="E5" s="486"/>
      <c r="F5" s="486"/>
      <c r="G5" s="486"/>
      <c r="H5" s="486"/>
      <c r="I5" s="486"/>
      <c r="J5" s="486"/>
      <c r="K5" s="486"/>
      <c r="L5" s="487"/>
      <c r="M5" s="485" t="s">
        <v>203</v>
      </c>
      <c r="N5" s="486"/>
      <c r="O5" s="486"/>
      <c r="P5" s="486"/>
      <c r="Q5" s="486"/>
      <c r="R5" s="486"/>
      <c r="S5" s="487"/>
      <c r="T5" s="490" t="s">
        <v>365</v>
      </c>
      <c r="U5" s="490" t="s">
        <v>364</v>
      </c>
      <c r="V5" s="488" t="s">
        <v>204</v>
      </c>
    </row>
    <row r="6" spans="1:22" s="71" customFormat="1" ht="140.25">
      <c r="A6" s="121"/>
      <c r="B6" s="182"/>
      <c r="C6" s="101" t="s">
        <v>205</v>
      </c>
      <c r="D6" s="100" t="s">
        <v>206</v>
      </c>
      <c r="E6" s="97" t="s">
        <v>207</v>
      </c>
      <c r="F6" s="321" t="s">
        <v>359</v>
      </c>
      <c r="G6" s="100" t="s">
        <v>208</v>
      </c>
      <c r="H6" s="100" t="s">
        <v>209</v>
      </c>
      <c r="I6" s="100" t="s">
        <v>210</v>
      </c>
      <c r="J6" s="100" t="s">
        <v>252</v>
      </c>
      <c r="K6" s="100" t="s">
        <v>211</v>
      </c>
      <c r="L6" s="102" t="s">
        <v>212</v>
      </c>
      <c r="M6" s="101" t="s">
        <v>213</v>
      </c>
      <c r="N6" s="100" t="s">
        <v>214</v>
      </c>
      <c r="O6" s="100" t="s">
        <v>215</v>
      </c>
      <c r="P6" s="100" t="s">
        <v>216</v>
      </c>
      <c r="Q6" s="100" t="s">
        <v>217</v>
      </c>
      <c r="R6" s="100" t="s">
        <v>218</v>
      </c>
      <c r="S6" s="102" t="s">
        <v>219</v>
      </c>
      <c r="T6" s="491"/>
      <c r="U6" s="491"/>
      <c r="V6" s="489"/>
    </row>
    <row r="7" spans="1:22" s="162" customFormat="1">
      <c r="A7" s="163">
        <v>1</v>
      </c>
      <c r="B7" s="161" t="s">
        <v>220</v>
      </c>
      <c r="C7" s="294"/>
      <c r="D7" s="292"/>
      <c r="E7" s="292"/>
      <c r="F7" s="292"/>
      <c r="G7" s="292"/>
      <c r="H7" s="292"/>
      <c r="I7" s="292"/>
      <c r="J7" s="292"/>
      <c r="K7" s="292"/>
      <c r="L7" s="295"/>
      <c r="M7" s="294"/>
      <c r="N7" s="292"/>
      <c r="O7" s="292"/>
      <c r="P7" s="292"/>
      <c r="Q7" s="292"/>
      <c r="R7" s="292"/>
      <c r="S7" s="295"/>
      <c r="T7" s="315"/>
      <c r="U7" s="314"/>
      <c r="V7" s="296">
        <f>SUM(C7:S7)</f>
        <v>0</v>
      </c>
    </row>
    <row r="8" spans="1:22" s="162" customFormat="1">
      <c r="A8" s="163">
        <v>2</v>
      </c>
      <c r="B8" s="161" t="s">
        <v>221</v>
      </c>
      <c r="C8" s="294"/>
      <c r="D8" s="292"/>
      <c r="E8" s="292"/>
      <c r="F8" s="292"/>
      <c r="G8" s="292"/>
      <c r="H8" s="292"/>
      <c r="I8" s="292"/>
      <c r="J8" s="292"/>
      <c r="K8" s="292"/>
      <c r="L8" s="295"/>
      <c r="M8" s="294"/>
      <c r="N8" s="292"/>
      <c r="O8" s="292"/>
      <c r="P8" s="292"/>
      <c r="Q8" s="292"/>
      <c r="R8" s="292"/>
      <c r="S8" s="295"/>
      <c r="T8" s="314"/>
      <c r="U8" s="314"/>
      <c r="V8" s="296">
        <f t="shared" ref="V8:V20" si="0">SUM(C8:S8)</f>
        <v>0</v>
      </c>
    </row>
    <row r="9" spans="1:22" s="162" customFormat="1">
      <c r="A9" s="163">
        <v>3</v>
      </c>
      <c r="B9" s="161" t="s">
        <v>222</v>
      </c>
      <c r="C9" s="294"/>
      <c r="D9" s="292"/>
      <c r="E9" s="292"/>
      <c r="F9" s="292"/>
      <c r="G9" s="292"/>
      <c r="H9" s="292"/>
      <c r="I9" s="292"/>
      <c r="J9" s="292"/>
      <c r="K9" s="292"/>
      <c r="L9" s="295"/>
      <c r="M9" s="294"/>
      <c r="N9" s="292"/>
      <c r="O9" s="292"/>
      <c r="P9" s="292"/>
      <c r="Q9" s="292"/>
      <c r="R9" s="292"/>
      <c r="S9" s="295"/>
      <c r="T9" s="314"/>
      <c r="U9" s="314"/>
      <c r="V9" s="296">
        <f>SUM(C9:S9)</f>
        <v>0</v>
      </c>
    </row>
    <row r="10" spans="1:22" s="162" customFormat="1">
      <c r="A10" s="163">
        <v>4</v>
      </c>
      <c r="B10" s="161" t="s">
        <v>223</v>
      </c>
      <c r="C10" s="294"/>
      <c r="D10" s="292"/>
      <c r="E10" s="292"/>
      <c r="F10" s="292"/>
      <c r="G10" s="292"/>
      <c r="H10" s="292"/>
      <c r="I10" s="292"/>
      <c r="J10" s="292"/>
      <c r="K10" s="292"/>
      <c r="L10" s="295"/>
      <c r="M10" s="294"/>
      <c r="N10" s="292"/>
      <c r="O10" s="292"/>
      <c r="P10" s="292"/>
      <c r="Q10" s="292"/>
      <c r="R10" s="292"/>
      <c r="S10" s="295"/>
      <c r="T10" s="314"/>
      <c r="U10" s="314"/>
      <c r="V10" s="296">
        <f t="shared" si="0"/>
        <v>0</v>
      </c>
    </row>
    <row r="11" spans="1:22" s="162" customFormat="1">
      <c r="A11" s="163">
        <v>5</v>
      </c>
      <c r="B11" s="161" t="s">
        <v>224</v>
      </c>
      <c r="C11" s="294"/>
      <c r="D11" s="292"/>
      <c r="E11" s="292"/>
      <c r="F11" s="292"/>
      <c r="G11" s="292"/>
      <c r="H11" s="292"/>
      <c r="I11" s="292"/>
      <c r="J11" s="292"/>
      <c r="K11" s="292"/>
      <c r="L11" s="295"/>
      <c r="M11" s="294"/>
      <c r="N11" s="292"/>
      <c r="O11" s="292"/>
      <c r="P11" s="292"/>
      <c r="Q11" s="292"/>
      <c r="R11" s="292"/>
      <c r="S11" s="295"/>
      <c r="T11" s="314"/>
      <c r="U11" s="314"/>
      <c r="V11" s="296">
        <f t="shared" si="0"/>
        <v>0</v>
      </c>
    </row>
    <row r="12" spans="1:22" s="162" customFormat="1">
      <c r="A12" s="163">
        <v>6</v>
      </c>
      <c r="B12" s="161" t="s">
        <v>225</v>
      </c>
      <c r="C12" s="294"/>
      <c r="D12" s="292"/>
      <c r="E12" s="292"/>
      <c r="F12" s="292"/>
      <c r="G12" s="292"/>
      <c r="H12" s="292"/>
      <c r="I12" s="292"/>
      <c r="J12" s="292"/>
      <c r="K12" s="292"/>
      <c r="L12" s="295"/>
      <c r="M12" s="294"/>
      <c r="N12" s="292"/>
      <c r="O12" s="292"/>
      <c r="P12" s="292"/>
      <c r="Q12" s="292"/>
      <c r="R12" s="292"/>
      <c r="S12" s="295"/>
      <c r="T12" s="314"/>
      <c r="U12" s="314"/>
      <c r="V12" s="296">
        <f t="shared" si="0"/>
        <v>0</v>
      </c>
    </row>
    <row r="13" spans="1:22" s="162" customFormat="1">
      <c r="A13" s="163">
        <v>7</v>
      </c>
      <c r="B13" s="161" t="s">
        <v>75</v>
      </c>
      <c r="C13" s="294"/>
      <c r="D13" s="292"/>
      <c r="E13" s="292"/>
      <c r="F13" s="292"/>
      <c r="G13" s="292"/>
      <c r="H13" s="292"/>
      <c r="I13" s="292"/>
      <c r="J13" s="292"/>
      <c r="K13" s="292"/>
      <c r="L13" s="295"/>
      <c r="M13" s="294"/>
      <c r="N13" s="292"/>
      <c r="O13" s="292"/>
      <c r="P13" s="292"/>
      <c r="Q13" s="292"/>
      <c r="R13" s="292"/>
      <c r="S13" s="295"/>
      <c r="T13" s="314"/>
      <c r="U13" s="314"/>
      <c r="V13" s="296">
        <f t="shared" si="0"/>
        <v>0</v>
      </c>
    </row>
    <row r="14" spans="1:22" s="162" customFormat="1">
      <c r="A14" s="163">
        <v>8</v>
      </c>
      <c r="B14" s="161" t="s">
        <v>76</v>
      </c>
      <c r="C14" s="294"/>
      <c r="D14" s="292"/>
      <c r="E14" s="292"/>
      <c r="F14" s="292"/>
      <c r="G14" s="292"/>
      <c r="H14" s="292"/>
      <c r="I14" s="292"/>
      <c r="J14" s="292"/>
      <c r="K14" s="292"/>
      <c r="L14" s="295"/>
      <c r="M14" s="294"/>
      <c r="N14" s="292"/>
      <c r="O14" s="292"/>
      <c r="P14" s="292"/>
      <c r="Q14" s="292"/>
      <c r="R14" s="292"/>
      <c r="S14" s="295"/>
      <c r="T14" s="314"/>
      <c r="U14" s="314"/>
      <c r="V14" s="296">
        <f t="shared" si="0"/>
        <v>0</v>
      </c>
    </row>
    <row r="15" spans="1:22" s="162" customFormat="1">
      <c r="A15" s="163">
        <v>9</v>
      </c>
      <c r="B15" s="161" t="s">
        <v>77</v>
      </c>
      <c r="C15" s="294"/>
      <c r="D15" s="292"/>
      <c r="E15" s="292"/>
      <c r="F15" s="292"/>
      <c r="G15" s="292"/>
      <c r="H15" s="292"/>
      <c r="I15" s="292"/>
      <c r="J15" s="292"/>
      <c r="K15" s="292"/>
      <c r="L15" s="295"/>
      <c r="M15" s="294"/>
      <c r="N15" s="292"/>
      <c r="O15" s="292"/>
      <c r="P15" s="292"/>
      <c r="Q15" s="292"/>
      <c r="R15" s="292"/>
      <c r="S15" s="295"/>
      <c r="T15" s="314"/>
      <c r="U15" s="314"/>
      <c r="V15" s="296">
        <f t="shared" si="0"/>
        <v>0</v>
      </c>
    </row>
    <row r="16" spans="1:22" s="162" customFormat="1">
      <c r="A16" s="163">
        <v>10</v>
      </c>
      <c r="B16" s="161" t="s">
        <v>71</v>
      </c>
      <c r="C16" s="294"/>
      <c r="D16" s="292"/>
      <c r="E16" s="292"/>
      <c r="F16" s="292"/>
      <c r="G16" s="292"/>
      <c r="H16" s="292"/>
      <c r="I16" s="292"/>
      <c r="J16" s="292"/>
      <c r="K16" s="292"/>
      <c r="L16" s="295"/>
      <c r="M16" s="294"/>
      <c r="N16" s="292"/>
      <c r="O16" s="292"/>
      <c r="P16" s="292"/>
      <c r="Q16" s="292"/>
      <c r="R16" s="292"/>
      <c r="S16" s="295"/>
      <c r="T16" s="314"/>
      <c r="U16" s="314"/>
      <c r="V16" s="296">
        <f t="shared" si="0"/>
        <v>0</v>
      </c>
    </row>
    <row r="17" spans="1:22" s="162" customFormat="1">
      <c r="A17" s="163">
        <v>11</v>
      </c>
      <c r="B17" s="161" t="s">
        <v>72</v>
      </c>
      <c r="C17" s="294"/>
      <c r="D17" s="292"/>
      <c r="E17" s="292"/>
      <c r="F17" s="292"/>
      <c r="G17" s="292"/>
      <c r="H17" s="292"/>
      <c r="I17" s="292"/>
      <c r="J17" s="292"/>
      <c r="K17" s="292"/>
      <c r="L17" s="295"/>
      <c r="M17" s="294"/>
      <c r="N17" s="292"/>
      <c r="O17" s="292"/>
      <c r="P17" s="292"/>
      <c r="Q17" s="292"/>
      <c r="R17" s="292"/>
      <c r="S17" s="295"/>
      <c r="T17" s="314"/>
      <c r="U17" s="314"/>
      <c r="V17" s="296">
        <f t="shared" si="0"/>
        <v>0</v>
      </c>
    </row>
    <row r="18" spans="1:22" s="162" customFormat="1">
      <c r="A18" s="163">
        <v>12</v>
      </c>
      <c r="B18" s="161" t="s">
        <v>73</v>
      </c>
      <c r="C18" s="294"/>
      <c r="D18" s="292"/>
      <c r="E18" s="292"/>
      <c r="F18" s="292"/>
      <c r="G18" s="292"/>
      <c r="H18" s="292"/>
      <c r="I18" s="292"/>
      <c r="J18" s="292"/>
      <c r="K18" s="292"/>
      <c r="L18" s="295"/>
      <c r="M18" s="294"/>
      <c r="N18" s="292"/>
      <c r="O18" s="292"/>
      <c r="P18" s="292"/>
      <c r="Q18" s="292"/>
      <c r="R18" s="292"/>
      <c r="S18" s="295"/>
      <c r="T18" s="314"/>
      <c r="U18" s="314"/>
      <c r="V18" s="296">
        <f t="shared" si="0"/>
        <v>0</v>
      </c>
    </row>
    <row r="19" spans="1:22" s="162" customFormat="1">
      <c r="A19" s="163">
        <v>13</v>
      </c>
      <c r="B19" s="161" t="s">
        <v>74</v>
      </c>
      <c r="C19" s="294"/>
      <c r="D19" s="292"/>
      <c r="E19" s="292"/>
      <c r="F19" s="292"/>
      <c r="G19" s="292"/>
      <c r="H19" s="292"/>
      <c r="I19" s="292"/>
      <c r="J19" s="292"/>
      <c r="K19" s="292"/>
      <c r="L19" s="295"/>
      <c r="M19" s="294"/>
      <c r="N19" s="292"/>
      <c r="O19" s="292"/>
      <c r="P19" s="292"/>
      <c r="Q19" s="292"/>
      <c r="R19" s="292"/>
      <c r="S19" s="295"/>
      <c r="T19" s="314"/>
      <c r="U19" s="314"/>
      <c r="V19" s="296">
        <f t="shared" si="0"/>
        <v>0</v>
      </c>
    </row>
    <row r="20" spans="1:22" s="162" customFormat="1">
      <c r="A20" s="163">
        <v>14</v>
      </c>
      <c r="B20" s="161" t="s">
        <v>253</v>
      </c>
      <c r="C20" s="294"/>
      <c r="D20" s="292"/>
      <c r="E20" s="292"/>
      <c r="F20" s="292"/>
      <c r="G20" s="292"/>
      <c r="H20" s="292"/>
      <c r="I20" s="292"/>
      <c r="J20" s="292"/>
      <c r="K20" s="292"/>
      <c r="L20" s="295"/>
      <c r="M20" s="294"/>
      <c r="N20" s="292"/>
      <c r="O20" s="292"/>
      <c r="P20" s="292"/>
      <c r="Q20" s="292"/>
      <c r="R20" s="292"/>
      <c r="S20" s="295"/>
      <c r="T20" s="314"/>
      <c r="U20" s="314"/>
      <c r="V20" s="296">
        <f t="shared" si="0"/>
        <v>0</v>
      </c>
    </row>
    <row r="21" spans="1:22" ht="13.5" thickBot="1">
      <c r="A21" s="105"/>
      <c r="B21" s="106" t="s">
        <v>70</v>
      </c>
      <c r="C21" s="297">
        <f>SUM(C7:C20)</f>
        <v>0</v>
      </c>
      <c r="D21" s="293">
        <f t="shared" ref="D21:V21" si="1">SUM(D7:D20)</f>
        <v>0</v>
      </c>
      <c r="E21" s="293">
        <f t="shared" si="1"/>
        <v>0</v>
      </c>
      <c r="F21" s="293">
        <f t="shared" si="1"/>
        <v>0</v>
      </c>
      <c r="G21" s="293">
        <f t="shared" si="1"/>
        <v>0</v>
      </c>
      <c r="H21" s="293">
        <f t="shared" si="1"/>
        <v>0</v>
      </c>
      <c r="I21" s="293">
        <f t="shared" si="1"/>
        <v>0</v>
      </c>
      <c r="J21" s="293">
        <f t="shared" si="1"/>
        <v>0</v>
      </c>
      <c r="K21" s="293">
        <f t="shared" si="1"/>
        <v>0</v>
      </c>
      <c r="L21" s="298">
        <f t="shared" si="1"/>
        <v>0</v>
      </c>
      <c r="M21" s="297">
        <f t="shared" si="1"/>
        <v>0</v>
      </c>
      <c r="N21" s="293">
        <f t="shared" si="1"/>
        <v>0</v>
      </c>
      <c r="O21" s="293">
        <f t="shared" si="1"/>
        <v>0</v>
      </c>
      <c r="P21" s="293">
        <f t="shared" si="1"/>
        <v>0</v>
      </c>
      <c r="Q21" s="293">
        <f t="shared" si="1"/>
        <v>0</v>
      </c>
      <c r="R21" s="293">
        <f t="shared" si="1"/>
        <v>0</v>
      </c>
      <c r="S21" s="298">
        <f t="shared" si="1"/>
        <v>0</v>
      </c>
      <c r="T21" s="298">
        <f>SUM(T7:T20)</f>
        <v>0</v>
      </c>
      <c r="U21" s="298">
        <f t="shared" si="1"/>
        <v>0</v>
      </c>
      <c r="V21" s="299">
        <f t="shared" si="1"/>
        <v>0</v>
      </c>
    </row>
    <row r="24" spans="1:22">
      <c r="A24" s="18"/>
      <c r="B24" s="18"/>
      <c r="C24" s="75"/>
      <c r="D24" s="75"/>
      <c r="E24" s="75"/>
    </row>
    <row r="25" spans="1:22">
      <c r="A25" s="98"/>
      <c r="B25" s="98"/>
      <c r="C25" s="18"/>
      <c r="D25" s="75"/>
      <c r="E25" s="75"/>
    </row>
    <row r="26" spans="1:22">
      <c r="A26" s="98"/>
      <c r="B26" s="99"/>
      <c r="C26" s="18"/>
      <c r="D26" s="75"/>
      <c r="E26" s="75"/>
    </row>
    <row r="27" spans="1:22">
      <c r="A27" s="98"/>
      <c r="B27" s="98"/>
      <c r="C27" s="18"/>
      <c r="D27" s="75"/>
      <c r="E27" s="75"/>
    </row>
    <row r="28" spans="1:22">
      <c r="A28" s="98"/>
      <c r="B28" s="99"/>
      <c r="C28" s="18"/>
      <c r="D28" s="75"/>
      <c r="E28" s="7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C8" activePane="bottomRight" state="frozen"/>
      <selection activeCell="L18" sqref="L18"/>
      <selection pane="topRight" activeCell="L18" sqref="L18"/>
      <selection pane="bottomLeft" activeCell="L18" sqref="L18"/>
      <selection pane="bottomRight" activeCell="F30" sqref="F30"/>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192</v>
      </c>
      <c r="B1" s="2" t="s">
        <v>416</v>
      </c>
    </row>
    <row r="2" spans="1:9">
      <c r="A2" s="2" t="s">
        <v>193</v>
      </c>
      <c r="B2" s="454">
        <f>'12. CRM'!B2</f>
        <v>43281</v>
      </c>
    </row>
    <row r="4" spans="1:9" ht="13.5" thickBot="1">
      <c r="A4" s="2" t="s">
        <v>345</v>
      </c>
      <c r="B4" s="317" t="s">
        <v>368</v>
      </c>
    </row>
    <row r="5" spans="1:9">
      <c r="A5" s="103"/>
      <c r="B5" s="159"/>
      <c r="C5" s="165" t="s">
        <v>0</v>
      </c>
      <c r="D5" s="165" t="s">
        <v>1</v>
      </c>
      <c r="E5" s="165" t="s">
        <v>2</v>
      </c>
      <c r="F5" s="165" t="s">
        <v>3</v>
      </c>
      <c r="G5" s="312" t="s">
        <v>4</v>
      </c>
      <c r="H5" s="166" t="s">
        <v>6</v>
      </c>
      <c r="I5" s="24"/>
    </row>
    <row r="6" spans="1:9" ht="15" customHeight="1">
      <c r="A6" s="158"/>
      <c r="B6" s="22"/>
      <c r="C6" s="492" t="s">
        <v>360</v>
      </c>
      <c r="D6" s="496" t="s">
        <v>370</v>
      </c>
      <c r="E6" s="497"/>
      <c r="F6" s="492" t="s">
        <v>371</v>
      </c>
      <c r="G6" s="492" t="s">
        <v>372</v>
      </c>
      <c r="H6" s="494" t="s">
        <v>362</v>
      </c>
      <c r="I6" s="24"/>
    </row>
    <row r="7" spans="1:9" ht="76.5">
      <c r="A7" s="158"/>
      <c r="B7" s="22"/>
      <c r="C7" s="493"/>
      <c r="D7" s="316" t="s">
        <v>363</v>
      </c>
      <c r="E7" s="316" t="s">
        <v>361</v>
      </c>
      <c r="F7" s="493"/>
      <c r="G7" s="493"/>
      <c r="H7" s="495"/>
      <c r="I7" s="24"/>
    </row>
    <row r="8" spans="1:9">
      <c r="A8" s="94">
        <v>1</v>
      </c>
      <c r="B8" s="77" t="s">
        <v>220</v>
      </c>
      <c r="C8" s="300">
        <v>8944585.4299999997</v>
      </c>
      <c r="D8" s="301"/>
      <c r="E8" s="300"/>
      <c r="F8" s="300">
        <f>'11. CRWA'!S8</f>
        <v>2425395.5500000003</v>
      </c>
      <c r="G8" s="313">
        <f>F8</f>
        <v>2425395.5500000003</v>
      </c>
      <c r="H8" s="322">
        <f>G8/(C8+E8)</f>
        <v>0.27115796131425629</v>
      </c>
    </row>
    <row r="9" spans="1:9" ht="25.5">
      <c r="A9" s="94">
        <v>2</v>
      </c>
      <c r="B9" s="77" t="s">
        <v>221</v>
      </c>
      <c r="C9" s="300">
        <v>0</v>
      </c>
      <c r="D9" s="301"/>
      <c r="E9" s="300"/>
      <c r="F9" s="300">
        <f>'11. CRWA'!S9</f>
        <v>0</v>
      </c>
      <c r="G9" s="313">
        <f t="shared" ref="G9:G21" si="0">F9</f>
        <v>0</v>
      </c>
      <c r="H9" s="322" t="e">
        <f t="shared" ref="H9:H21" si="1">G9/(C9+E9)</f>
        <v>#DIV/0!</v>
      </c>
    </row>
    <row r="10" spans="1:9">
      <c r="A10" s="94">
        <v>3</v>
      </c>
      <c r="B10" s="77" t="s">
        <v>222</v>
      </c>
      <c r="C10" s="300">
        <v>0</v>
      </c>
      <c r="D10" s="301"/>
      <c r="E10" s="300"/>
      <c r="F10" s="300">
        <f>'11. CRWA'!S10</f>
        <v>0</v>
      </c>
      <c r="G10" s="313">
        <f t="shared" si="0"/>
        <v>0</v>
      </c>
      <c r="H10" s="322" t="e">
        <f t="shared" si="1"/>
        <v>#DIV/0!</v>
      </c>
    </row>
    <row r="11" spans="1:9">
      <c r="A11" s="94">
        <v>4</v>
      </c>
      <c r="B11" s="77" t="s">
        <v>223</v>
      </c>
      <c r="C11" s="300">
        <v>0</v>
      </c>
      <c r="D11" s="301"/>
      <c r="E11" s="300"/>
      <c r="F11" s="300">
        <f>'11. CRWA'!S11</f>
        <v>0</v>
      </c>
      <c r="G11" s="313">
        <f t="shared" si="0"/>
        <v>0</v>
      </c>
      <c r="H11" s="322" t="e">
        <f t="shared" si="1"/>
        <v>#DIV/0!</v>
      </c>
    </row>
    <row r="12" spans="1:9">
      <c r="A12" s="94">
        <v>5</v>
      </c>
      <c r="B12" s="77" t="s">
        <v>224</v>
      </c>
      <c r="C12" s="300">
        <v>0</v>
      </c>
      <c r="D12" s="301"/>
      <c r="E12" s="300"/>
      <c r="F12" s="300">
        <f>'11. CRWA'!S12</f>
        <v>0</v>
      </c>
      <c r="G12" s="313">
        <f t="shared" si="0"/>
        <v>0</v>
      </c>
      <c r="H12" s="322" t="e">
        <f t="shared" si="1"/>
        <v>#DIV/0!</v>
      </c>
    </row>
    <row r="13" spans="1:9">
      <c r="A13" s="94">
        <v>6</v>
      </c>
      <c r="B13" s="77" t="s">
        <v>225</v>
      </c>
      <c r="C13" s="300">
        <v>25101504.509999998</v>
      </c>
      <c r="D13" s="301"/>
      <c r="E13" s="300"/>
      <c r="F13" s="300">
        <f>'11. CRWA'!S13</f>
        <v>18366064.23</v>
      </c>
      <c r="G13" s="313">
        <f t="shared" si="0"/>
        <v>18366064.23</v>
      </c>
      <c r="H13" s="322">
        <f t="shared" si="1"/>
        <v>0.7316718494974388</v>
      </c>
    </row>
    <row r="14" spans="1:9">
      <c r="A14" s="94">
        <v>7</v>
      </c>
      <c r="B14" s="77" t="s">
        <v>75</v>
      </c>
      <c r="C14" s="300">
        <v>2961921.8340000398</v>
      </c>
      <c r="D14" s="301">
        <v>307470.56</v>
      </c>
      <c r="E14" s="300">
        <f>'5. RWA'!C9</f>
        <v>73548</v>
      </c>
      <c r="F14" s="300">
        <f>'11. CRWA'!S14</f>
        <v>3035469.8340000398</v>
      </c>
      <c r="G14" s="313">
        <f t="shared" si="0"/>
        <v>3035469.8340000398</v>
      </c>
      <c r="H14" s="322">
        <f>G14/(C14+E14)</f>
        <v>1</v>
      </c>
    </row>
    <row r="15" spans="1:9">
      <c r="A15" s="94">
        <v>8</v>
      </c>
      <c r="B15" s="77" t="s">
        <v>76</v>
      </c>
      <c r="C15" s="300">
        <v>1794451.1030000038</v>
      </c>
      <c r="D15" s="301"/>
      <c r="E15" s="300"/>
      <c r="F15" s="300">
        <f>'11. CRWA'!S15</f>
        <v>1794451.1030000038</v>
      </c>
      <c r="G15" s="313">
        <f t="shared" si="0"/>
        <v>1794451.1030000038</v>
      </c>
      <c r="H15" s="322">
        <f t="shared" si="1"/>
        <v>1</v>
      </c>
    </row>
    <row r="16" spans="1:9">
      <c r="A16" s="94">
        <v>9</v>
      </c>
      <c r="B16" s="77" t="s">
        <v>77</v>
      </c>
      <c r="C16" s="300">
        <v>0</v>
      </c>
      <c r="D16" s="301"/>
      <c r="E16" s="300"/>
      <c r="F16" s="300">
        <f>'11. CRWA'!S16</f>
        <v>0</v>
      </c>
      <c r="G16" s="313">
        <f t="shared" si="0"/>
        <v>0</v>
      </c>
      <c r="H16" s="322" t="e">
        <f t="shared" si="1"/>
        <v>#DIV/0!</v>
      </c>
    </row>
    <row r="17" spans="1:8">
      <c r="A17" s="94">
        <v>10</v>
      </c>
      <c r="B17" s="77" t="s">
        <v>71</v>
      </c>
      <c r="C17" s="300">
        <v>661595.50100000005</v>
      </c>
      <c r="D17" s="301"/>
      <c r="E17" s="300"/>
      <c r="F17" s="300">
        <f>'11. CRWA'!S17</f>
        <v>661595.50100000005</v>
      </c>
      <c r="G17" s="313">
        <f t="shared" si="0"/>
        <v>661595.50100000005</v>
      </c>
      <c r="H17" s="322">
        <f t="shared" si="1"/>
        <v>1</v>
      </c>
    </row>
    <row r="18" spans="1:8">
      <c r="A18" s="94">
        <v>11</v>
      </c>
      <c r="B18" s="77" t="s">
        <v>72</v>
      </c>
      <c r="C18" s="300">
        <v>4519311.2099999981</v>
      </c>
      <c r="D18" s="301"/>
      <c r="E18" s="300"/>
      <c r="F18" s="300">
        <f>'11. CRWA'!S18</f>
        <v>6778966.8149999976</v>
      </c>
      <c r="G18" s="313">
        <f t="shared" si="0"/>
        <v>6778966.8149999976</v>
      </c>
      <c r="H18" s="322">
        <f t="shared" si="1"/>
        <v>1.5</v>
      </c>
    </row>
    <row r="19" spans="1:8">
      <c r="A19" s="94">
        <v>12</v>
      </c>
      <c r="B19" s="77" t="s">
        <v>73</v>
      </c>
      <c r="C19" s="300">
        <v>0</v>
      </c>
      <c r="D19" s="301"/>
      <c r="E19" s="300"/>
      <c r="F19" s="300">
        <f>'11. CRWA'!S19</f>
        <v>0</v>
      </c>
      <c r="G19" s="313">
        <f t="shared" si="0"/>
        <v>0</v>
      </c>
      <c r="H19" s="322" t="e">
        <f t="shared" si="1"/>
        <v>#DIV/0!</v>
      </c>
    </row>
    <row r="20" spans="1:8">
      <c r="A20" s="94">
        <v>13</v>
      </c>
      <c r="B20" s="77" t="s">
        <v>74</v>
      </c>
      <c r="C20" s="300">
        <v>0</v>
      </c>
      <c r="D20" s="301"/>
      <c r="E20" s="300"/>
      <c r="F20" s="300">
        <f>'11. CRWA'!S20</f>
        <v>0</v>
      </c>
      <c r="G20" s="313">
        <f t="shared" si="0"/>
        <v>0</v>
      </c>
      <c r="H20" s="322" t="e">
        <f t="shared" si="1"/>
        <v>#DIV/0!</v>
      </c>
    </row>
    <row r="21" spans="1:8">
      <c r="A21" s="94">
        <v>14</v>
      </c>
      <c r="B21" s="77" t="s">
        <v>253</v>
      </c>
      <c r="C21" s="300">
        <v>25796424.18</v>
      </c>
      <c r="D21" s="301"/>
      <c r="E21" s="300"/>
      <c r="F21" s="300">
        <f>'11. CRWA'!S21</f>
        <v>17638491.172000002</v>
      </c>
      <c r="G21" s="313">
        <f t="shared" si="0"/>
        <v>17638491.172000002</v>
      </c>
      <c r="H21" s="322">
        <f t="shared" si="1"/>
        <v>0.68375721568709302</v>
      </c>
    </row>
    <row r="22" spans="1:8" ht="13.5" thickBot="1">
      <c r="A22" s="160"/>
      <c r="B22" s="167" t="s">
        <v>70</v>
      </c>
      <c r="C22" s="293">
        <f>SUM(C8:C21)</f>
        <v>69779793.768000036</v>
      </c>
      <c r="D22" s="293">
        <f>SUM(D8:D21)</f>
        <v>307470.56</v>
      </c>
      <c r="E22" s="293">
        <f>SUM(E8:E21)</f>
        <v>73548</v>
      </c>
      <c r="F22" s="293">
        <f>SUM(F8:F21)</f>
        <v>50700434.205000043</v>
      </c>
      <c r="G22" s="293">
        <f>SUM(G8:G21)</f>
        <v>50700434.205000043</v>
      </c>
      <c r="H22" s="323">
        <f>G22/(C22+E22)</f>
        <v>0.72581257992478776</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E7" activePane="bottomRight" state="frozen"/>
      <selection pane="topRight" activeCell="C1" sqref="C1"/>
      <selection pane="bottomLeft" activeCell="A6" sqref="A6"/>
      <selection pane="bottomRight" activeCell="I27" sqref="I27"/>
    </sheetView>
  </sheetViews>
  <sheetFormatPr defaultColWidth="9.140625" defaultRowHeight="12.75"/>
  <cols>
    <col min="1" max="1" width="10.5703125" style="361" bestFit="1" customWidth="1"/>
    <col min="2" max="2" width="71.7109375" style="361" customWidth="1"/>
    <col min="3" max="11" width="12.7109375" style="361" customWidth="1"/>
    <col min="12" max="16384" width="9.140625" style="361"/>
  </cols>
  <sheetData>
    <row r="1" spans="1:11">
      <c r="A1" s="361" t="s">
        <v>192</v>
      </c>
      <c r="B1" s="16" t="s">
        <v>416</v>
      </c>
    </row>
    <row r="2" spans="1:11">
      <c r="A2" s="361" t="s">
        <v>193</v>
      </c>
      <c r="B2" s="424">
        <f>'13. CRME'!B2</f>
        <v>43281</v>
      </c>
      <c r="C2" s="362"/>
      <c r="D2" s="362"/>
    </row>
    <row r="3" spans="1:11">
      <c r="B3" s="362"/>
      <c r="C3" s="362"/>
      <c r="D3" s="362"/>
    </row>
    <row r="4" spans="1:11" ht="13.5" thickBot="1">
      <c r="A4" s="361" t="s">
        <v>401</v>
      </c>
      <c r="B4" s="317" t="s">
        <v>400</v>
      </c>
      <c r="C4" s="362"/>
      <c r="D4" s="362"/>
    </row>
    <row r="5" spans="1:11" ht="30" customHeight="1">
      <c r="A5" s="501"/>
      <c r="B5" s="502"/>
      <c r="C5" s="499" t="s">
        <v>413</v>
      </c>
      <c r="D5" s="499"/>
      <c r="E5" s="499"/>
      <c r="F5" s="499" t="s">
        <v>414</v>
      </c>
      <c r="G5" s="499"/>
      <c r="H5" s="499"/>
      <c r="I5" s="499" t="s">
        <v>415</v>
      </c>
      <c r="J5" s="499"/>
      <c r="K5" s="500"/>
    </row>
    <row r="6" spans="1:11">
      <c r="A6" s="359"/>
      <c r="B6" s="360"/>
      <c r="C6" s="363" t="s">
        <v>29</v>
      </c>
      <c r="D6" s="363" t="s">
        <v>99</v>
      </c>
      <c r="E6" s="363" t="s">
        <v>70</v>
      </c>
      <c r="F6" s="363" t="s">
        <v>29</v>
      </c>
      <c r="G6" s="363" t="s">
        <v>99</v>
      </c>
      <c r="H6" s="363" t="s">
        <v>70</v>
      </c>
      <c r="I6" s="363" t="s">
        <v>29</v>
      </c>
      <c r="J6" s="363" t="s">
        <v>99</v>
      </c>
      <c r="K6" s="364" t="s">
        <v>70</v>
      </c>
    </row>
    <row r="7" spans="1:11">
      <c r="A7" s="365" t="s">
        <v>380</v>
      </c>
      <c r="B7" s="358"/>
      <c r="C7" s="358"/>
      <c r="D7" s="358"/>
      <c r="E7" s="358"/>
      <c r="F7" s="358"/>
      <c r="G7" s="358"/>
      <c r="H7" s="358"/>
      <c r="I7" s="358"/>
      <c r="J7" s="358"/>
      <c r="K7" s="366"/>
    </row>
    <row r="8" spans="1:11">
      <c r="A8" s="357">
        <v>1</v>
      </c>
      <c r="B8" s="337" t="s">
        <v>380</v>
      </c>
      <c r="C8" s="333"/>
      <c r="D8" s="333"/>
      <c r="E8" s="333"/>
      <c r="F8" s="338">
        <v>8721388.0299999993</v>
      </c>
      <c r="G8" s="338">
        <v>16750872.129999999</v>
      </c>
      <c r="H8" s="338">
        <f>F8+G8</f>
        <v>25472260.159999996</v>
      </c>
      <c r="I8" s="441">
        <v>6535593.0999999996</v>
      </c>
      <c r="J8" s="441">
        <v>7211801.7400000002</v>
      </c>
      <c r="K8" s="347">
        <f>I8+J8</f>
        <v>13747394.84</v>
      </c>
    </row>
    <row r="9" spans="1:11">
      <c r="A9" s="365" t="s">
        <v>381</v>
      </c>
      <c r="B9" s="358"/>
      <c r="C9" s="358"/>
      <c r="D9" s="358"/>
      <c r="E9" s="358"/>
      <c r="F9" s="358"/>
      <c r="G9" s="358"/>
      <c r="H9" s="358"/>
      <c r="I9" s="358"/>
      <c r="J9" s="358"/>
      <c r="K9" s="366"/>
    </row>
    <row r="10" spans="1:11">
      <c r="A10" s="367">
        <v>2</v>
      </c>
      <c r="B10" s="339" t="s">
        <v>382</v>
      </c>
      <c r="C10" s="439">
        <v>2744681.7100000004</v>
      </c>
      <c r="D10" s="440">
        <v>5171419.83</v>
      </c>
      <c r="E10" s="440">
        <f>C10+D10</f>
        <v>7916101.540000001</v>
      </c>
      <c r="F10" s="440">
        <v>566580</v>
      </c>
      <c r="G10" s="440">
        <v>2219953</v>
      </c>
      <c r="H10" s="340">
        <f>F10+G10</f>
        <v>2786533</v>
      </c>
      <c r="I10" s="440">
        <v>229148</v>
      </c>
      <c r="J10" s="440">
        <v>353794</v>
      </c>
      <c r="K10" s="442">
        <f>I10+J10</f>
        <v>582942</v>
      </c>
    </row>
    <row r="11" spans="1:11">
      <c r="A11" s="367">
        <v>3</v>
      </c>
      <c r="B11" s="339" t="s">
        <v>383</v>
      </c>
      <c r="C11" s="439">
        <v>1913200.48</v>
      </c>
      <c r="D11" s="440">
        <v>18602328.799999997</v>
      </c>
      <c r="E11" s="440">
        <f t="shared" ref="E11:E15" si="0">C11+D11</f>
        <v>20515529.279999997</v>
      </c>
      <c r="F11" s="440">
        <v>1470886.9981499997</v>
      </c>
      <c r="G11" s="440">
        <v>2712471.9713000003</v>
      </c>
      <c r="H11" s="440">
        <f t="shared" ref="H11:H15" si="1">F11+G11</f>
        <v>4183358.9694499997</v>
      </c>
      <c r="I11" s="440">
        <v>489025.48050000006</v>
      </c>
      <c r="J11" s="440">
        <v>2724086.0435000001</v>
      </c>
      <c r="K11" s="442">
        <f t="shared" ref="K11:K15" si="2">I11+J11</f>
        <v>3213111.5240000002</v>
      </c>
    </row>
    <row r="12" spans="1:11">
      <c r="A12" s="367">
        <v>4</v>
      </c>
      <c r="B12" s="339" t="s">
        <v>384</v>
      </c>
      <c r="C12" s="439">
        <v>1837000</v>
      </c>
      <c r="D12" s="440"/>
      <c r="E12" s="440">
        <f t="shared" si="0"/>
        <v>1837000</v>
      </c>
      <c r="F12" s="440">
        <v>0</v>
      </c>
      <c r="G12" s="440">
        <v>0</v>
      </c>
      <c r="H12" s="440">
        <f t="shared" si="1"/>
        <v>0</v>
      </c>
      <c r="I12" s="440">
        <v>275550</v>
      </c>
      <c r="J12" s="440">
        <v>0</v>
      </c>
      <c r="K12" s="442">
        <f t="shared" si="2"/>
        <v>275550</v>
      </c>
    </row>
    <row r="13" spans="1:11">
      <c r="A13" s="367">
        <v>5</v>
      </c>
      <c r="B13" s="339" t="s">
        <v>385</v>
      </c>
      <c r="C13" s="439">
        <v>184125.95</v>
      </c>
      <c r="D13" s="440">
        <v>58473.41</v>
      </c>
      <c r="E13" s="440">
        <f t="shared" si="0"/>
        <v>242599.36000000002</v>
      </c>
      <c r="F13" s="440">
        <v>22843.148999999998</v>
      </c>
      <c r="G13" s="440">
        <v>5184.4000000000005</v>
      </c>
      <c r="H13" s="440">
        <f t="shared" si="1"/>
        <v>28027.548999999999</v>
      </c>
      <c r="I13" s="440">
        <v>10000.1885</v>
      </c>
      <c r="J13" s="440">
        <v>4138.237000000001</v>
      </c>
      <c r="K13" s="442">
        <f t="shared" si="2"/>
        <v>14138.425500000001</v>
      </c>
    </row>
    <row r="14" spans="1:11">
      <c r="A14" s="367">
        <v>6</v>
      </c>
      <c r="B14" s="339" t="s">
        <v>399</v>
      </c>
      <c r="C14" s="439"/>
      <c r="D14" s="440"/>
      <c r="E14" s="440">
        <f t="shared" si="0"/>
        <v>0</v>
      </c>
      <c r="F14" s="440">
        <v>0</v>
      </c>
      <c r="G14" s="440">
        <v>0</v>
      </c>
      <c r="H14" s="440">
        <f t="shared" si="1"/>
        <v>0</v>
      </c>
      <c r="I14" s="440">
        <v>0</v>
      </c>
      <c r="J14" s="440">
        <v>0</v>
      </c>
      <c r="K14" s="442">
        <f t="shared" si="2"/>
        <v>0</v>
      </c>
    </row>
    <row r="15" spans="1:11">
      <c r="A15" s="367">
        <v>7</v>
      </c>
      <c r="B15" s="339" t="s">
        <v>386</v>
      </c>
      <c r="C15" s="439">
        <v>595199.56999999995</v>
      </c>
      <c r="D15" s="440">
        <v>539576.06999999995</v>
      </c>
      <c r="E15" s="440">
        <f t="shared" si="0"/>
        <v>1134775.6399999999</v>
      </c>
      <c r="F15" s="440">
        <v>167298.12</v>
      </c>
      <c r="G15" s="440">
        <v>46267.17</v>
      </c>
      <c r="H15" s="440">
        <f t="shared" si="1"/>
        <v>213565.28999999998</v>
      </c>
      <c r="I15" s="440">
        <v>385828.98</v>
      </c>
      <c r="J15" s="440">
        <v>363719.17</v>
      </c>
      <c r="K15" s="442">
        <f t="shared" si="2"/>
        <v>749548.14999999991</v>
      </c>
    </row>
    <row r="16" spans="1:11">
      <c r="A16" s="367">
        <v>8</v>
      </c>
      <c r="B16" s="341" t="s">
        <v>387</v>
      </c>
      <c r="C16" s="339">
        <f>SUM(C10:C15)</f>
        <v>7274207.7100000009</v>
      </c>
      <c r="D16" s="339">
        <f t="shared" ref="D16:E16" si="3">SUM(D10:D15)</f>
        <v>24371798.109999996</v>
      </c>
      <c r="E16" s="339">
        <f t="shared" si="3"/>
        <v>31646005.82</v>
      </c>
      <c r="F16" s="440">
        <f>SUM(F10:F15)</f>
        <v>2227608.2671499997</v>
      </c>
      <c r="G16" s="440">
        <f t="shared" ref="G16:H16" si="4">SUM(G10:G15)</f>
        <v>4983876.5413000006</v>
      </c>
      <c r="H16" s="440">
        <f t="shared" si="4"/>
        <v>7211484.8084499994</v>
      </c>
      <c r="I16" s="440">
        <f>SUM(I10:I15)</f>
        <v>1389552.6490000002</v>
      </c>
      <c r="J16" s="340">
        <f t="shared" ref="J16:K16" si="5">SUM(J10:J15)</f>
        <v>3445737.4505000003</v>
      </c>
      <c r="K16" s="442">
        <f t="shared" si="5"/>
        <v>4835290.0995000005</v>
      </c>
    </row>
    <row r="17" spans="1:11">
      <c r="A17" s="365" t="s">
        <v>388</v>
      </c>
      <c r="B17" s="358"/>
      <c r="C17" s="358"/>
      <c r="D17" s="358"/>
      <c r="E17" s="358"/>
      <c r="F17" s="358"/>
      <c r="G17" s="358"/>
      <c r="H17" s="358"/>
      <c r="I17" s="358"/>
      <c r="J17" s="358"/>
      <c r="K17" s="366"/>
    </row>
    <row r="18" spans="1:11">
      <c r="A18" s="367">
        <v>9</v>
      </c>
      <c r="B18" s="339" t="s">
        <v>389</v>
      </c>
      <c r="C18" s="339"/>
      <c r="D18" s="340"/>
      <c r="E18" s="340">
        <f>C18+D18</f>
        <v>0</v>
      </c>
      <c r="F18" s="340"/>
      <c r="G18" s="340"/>
      <c r="H18" s="340">
        <f>F18+G18</f>
        <v>0</v>
      </c>
      <c r="I18" s="340">
        <v>0</v>
      </c>
      <c r="J18" s="340">
        <v>0</v>
      </c>
      <c r="K18" s="368">
        <f>I18+J18</f>
        <v>0</v>
      </c>
    </row>
    <row r="19" spans="1:11">
      <c r="A19" s="367">
        <v>10</v>
      </c>
      <c r="B19" s="339" t="s">
        <v>390</v>
      </c>
      <c r="C19" s="339">
        <v>26816000.309999995</v>
      </c>
      <c r="D19" s="340">
        <v>11503801.280000001</v>
      </c>
      <c r="E19" s="340">
        <f t="shared" ref="E19:E20" si="6">C19+D19</f>
        <v>38319801.589999996</v>
      </c>
      <c r="F19" s="440">
        <v>596707.67500000005</v>
      </c>
      <c r="G19" s="440">
        <v>23413.95</v>
      </c>
      <c r="H19" s="440">
        <f t="shared" ref="H19:H20" si="7">F19+G19</f>
        <v>620121.625</v>
      </c>
      <c r="I19" s="440">
        <v>14171038.545</v>
      </c>
      <c r="J19" s="340">
        <v>10941236.380000001</v>
      </c>
      <c r="K19" s="368">
        <f t="shared" ref="K19:K20" si="8">I19+J19</f>
        <v>25112274.925000001</v>
      </c>
    </row>
    <row r="20" spans="1:11">
      <c r="A20" s="367">
        <v>11</v>
      </c>
      <c r="B20" s="339" t="s">
        <v>391</v>
      </c>
      <c r="C20" s="339"/>
      <c r="D20" s="340"/>
      <c r="E20" s="340">
        <f t="shared" si="6"/>
        <v>0</v>
      </c>
      <c r="F20" s="440"/>
      <c r="G20" s="340"/>
      <c r="H20" s="340">
        <f t="shared" si="7"/>
        <v>0</v>
      </c>
      <c r="I20" s="440">
        <v>0</v>
      </c>
      <c r="J20" s="340">
        <v>0</v>
      </c>
      <c r="K20" s="368">
        <f t="shared" si="8"/>
        <v>0</v>
      </c>
    </row>
    <row r="21" spans="1:11" ht="13.5" thickBot="1">
      <c r="A21" s="228">
        <v>12</v>
      </c>
      <c r="B21" s="369" t="s">
        <v>392</v>
      </c>
      <c r="C21" s="370">
        <f>SUM(C18:C20)</f>
        <v>26816000.309999995</v>
      </c>
      <c r="D21" s="370">
        <f t="shared" ref="D21:E21" si="9">SUM(D18:D20)</f>
        <v>11503801.280000001</v>
      </c>
      <c r="E21" s="370">
        <f t="shared" si="9"/>
        <v>38319801.589999996</v>
      </c>
      <c r="F21" s="443">
        <f>SUM(F18:F20)</f>
        <v>596707.67500000005</v>
      </c>
      <c r="G21" s="443">
        <f t="shared" ref="G21:H21" si="10">SUM(G18:G20)</f>
        <v>23413.95</v>
      </c>
      <c r="H21" s="443">
        <f t="shared" si="10"/>
        <v>620121.625</v>
      </c>
      <c r="I21" s="443">
        <f>SUM(I18:I20)</f>
        <v>14171038.545</v>
      </c>
      <c r="J21" s="371">
        <f t="shared" ref="J21:K21" si="11">SUM(J18:J20)</f>
        <v>10941236.380000001</v>
      </c>
      <c r="K21" s="371">
        <f t="shared" si="11"/>
        <v>25112274.925000001</v>
      </c>
    </row>
    <row r="22" spans="1:11" ht="38.25" customHeight="1" thickBot="1">
      <c r="A22" s="355"/>
      <c r="B22" s="356"/>
      <c r="C22" s="356"/>
      <c r="D22" s="356"/>
      <c r="E22" s="356"/>
      <c r="F22" s="498" t="s">
        <v>393</v>
      </c>
      <c r="G22" s="499"/>
      <c r="H22" s="499"/>
      <c r="I22" s="498" t="s">
        <v>394</v>
      </c>
      <c r="J22" s="499"/>
      <c r="K22" s="500"/>
    </row>
    <row r="23" spans="1:11">
      <c r="A23" s="348">
        <v>13</v>
      </c>
      <c r="B23" s="342" t="s">
        <v>380</v>
      </c>
      <c r="C23" s="354"/>
      <c r="D23" s="354"/>
      <c r="E23" s="354"/>
      <c r="F23" s="343">
        <f>F8</f>
        <v>8721388.0299999993</v>
      </c>
      <c r="G23" s="343">
        <f>G8</f>
        <v>16750872.129999999</v>
      </c>
      <c r="H23" s="343">
        <f>F23+G23</f>
        <v>25472260.159999996</v>
      </c>
      <c r="I23" s="445">
        <f>I8</f>
        <v>6535593.0999999996</v>
      </c>
      <c r="J23" s="445">
        <f>J8</f>
        <v>7211801.7400000002</v>
      </c>
      <c r="K23" s="446">
        <f>I23+J23</f>
        <v>13747394.84</v>
      </c>
    </row>
    <row r="24" spans="1:11" ht="13.5" thickBot="1">
      <c r="A24" s="349">
        <v>14</v>
      </c>
      <c r="B24" s="344" t="s">
        <v>395</v>
      </c>
      <c r="C24" s="372"/>
      <c r="D24" s="352"/>
      <c r="E24" s="353"/>
      <c r="F24" s="444">
        <v>1630900.5921499997</v>
      </c>
      <c r="G24" s="345">
        <v>4960462.5913000004</v>
      </c>
      <c r="H24" s="444">
        <f>F24+G24</f>
        <v>6591363.1834500004</v>
      </c>
      <c r="I24" s="444">
        <v>347388.16225000005</v>
      </c>
      <c r="J24" s="444">
        <v>861434.36262500007</v>
      </c>
      <c r="K24" s="447">
        <f>I24+J24</f>
        <v>1208822.5248750001</v>
      </c>
    </row>
    <row r="25" spans="1:11" ht="13.5" thickBot="1">
      <c r="A25" s="350">
        <v>15</v>
      </c>
      <c r="B25" s="346" t="s">
        <v>396</v>
      </c>
      <c r="C25" s="351"/>
      <c r="D25" s="351"/>
      <c r="E25" s="351"/>
      <c r="F25" s="448">
        <f t="shared" ref="F25:K25" si="12">F23/F24</f>
        <v>5.3475902038288439</v>
      </c>
      <c r="G25" s="448">
        <f t="shared" si="12"/>
        <v>3.3768770193688846</v>
      </c>
      <c r="H25" s="448">
        <f t="shared" si="12"/>
        <v>3.8644904629071739</v>
      </c>
      <c r="I25" s="448">
        <f t="shared" si="12"/>
        <v>18.813517011257911</v>
      </c>
      <c r="J25" s="448">
        <f t="shared" si="12"/>
        <v>8.3718528687709721</v>
      </c>
      <c r="K25" s="449">
        <f t="shared" si="12"/>
        <v>11.372550194183027</v>
      </c>
    </row>
    <row r="27" spans="1:11">
      <c r="F27" s="450"/>
      <c r="G27" s="450"/>
      <c r="H27" s="450"/>
      <c r="I27" s="450"/>
      <c r="J27" s="450"/>
      <c r="K27" s="450"/>
    </row>
    <row r="28" spans="1:11" ht="51">
      <c r="B28" s="23" t="s">
        <v>412</v>
      </c>
      <c r="F28" s="450"/>
      <c r="G28" s="450"/>
      <c r="H28" s="450"/>
      <c r="I28" s="450"/>
      <c r="J28" s="450"/>
      <c r="K28" s="450"/>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tabSelected="1" zoomScale="70" zoomScaleNormal="70" workbookViewId="0">
      <pane xSplit="1" ySplit="5" topLeftCell="B6" activePane="bottomRight" state="frozen"/>
      <selection pane="topRight" activeCell="B1" sqref="B1"/>
      <selection pane="bottomLeft" activeCell="A5" sqref="A5"/>
      <selection pane="bottomRight" activeCell="A24" sqref="A24"/>
    </sheetView>
  </sheetViews>
  <sheetFormatPr defaultColWidth="9.140625" defaultRowHeight="15"/>
  <cols>
    <col min="1" max="1" width="10.5703125" style="72" bestFit="1" customWidth="1"/>
    <col min="2" max="2" width="95" style="72" customWidth="1"/>
    <col min="3" max="3" width="12.5703125" style="72" bestFit="1" customWidth="1"/>
    <col min="4" max="4" width="10" style="72" bestFit="1" customWidth="1"/>
    <col min="5" max="5" width="18.28515625" style="72" bestFit="1" customWidth="1"/>
    <col min="6" max="13" width="10.7109375" style="72" customWidth="1"/>
    <col min="14" max="14" width="31" style="72" bestFit="1" customWidth="1"/>
    <col min="15" max="16384" width="9.140625" style="13"/>
  </cols>
  <sheetData>
    <row r="1" spans="1:14">
      <c r="A1" s="5" t="s">
        <v>192</v>
      </c>
      <c r="B1" s="16" t="s">
        <v>416</v>
      </c>
    </row>
    <row r="2" spans="1:14" ht="14.25" customHeight="1">
      <c r="A2" s="72" t="s">
        <v>193</v>
      </c>
      <c r="B2" s="424">
        <f>'14. LCR'!B2</f>
        <v>43281</v>
      </c>
    </row>
    <row r="3" spans="1:14" ht="14.25" customHeight="1"/>
    <row r="4" spans="1:14" ht="15.75" thickBot="1">
      <c r="A4" s="2" t="s">
        <v>346</v>
      </c>
      <c r="B4" s="96" t="s">
        <v>79</v>
      </c>
    </row>
    <row r="5" spans="1:14" s="25" customFormat="1" ht="12.75">
      <c r="A5" s="176"/>
      <c r="B5" s="177"/>
      <c r="C5" s="178" t="s">
        <v>0</v>
      </c>
      <c r="D5" s="178" t="s">
        <v>1</v>
      </c>
      <c r="E5" s="178" t="s">
        <v>2</v>
      </c>
      <c r="F5" s="178" t="s">
        <v>3</v>
      </c>
      <c r="G5" s="178" t="s">
        <v>4</v>
      </c>
      <c r="H5" s="178" t="s">
        <v>6</v>
      </c>
      <c r="I5" s="178" t="s">
        <v>242</v>
      </c>
      <c r="J5" s="178" t="s">
        <v>243</v>
      </c>
      <c r="K5" s="178" t="s">
        <v>244</v>
      </c>
      <c r="L5" s="178" t="s">
        <v>245</v>
      </c>
      <c r="M5" s="178" t="s">
        <v>246</v>
      </c>
      <c r="N5" s="179" t="s">
        <v>247</v>
      </c>
    </row>
    <row r="6" spans="1:14" ht="45">
      <c r="A6" s="168"/>
      <c r="B6" s="108"/>
      <c r="C6" s="109" t="s">
        <v>89</v>
      </c>
      <c r="D6" s="110" t="s">
        <v>78</v>
      </c>
      <c r="E6" s="111" t="s">
        <v>88</v>
      </c>
      <c r="F6" s="112">
        <v>0</v>
      </c>
      <c r="G6" s="112">
        <v>0.2</v>
      </c>
      <c r="H6" s="112">
        <v>0.35</v>
      </c>
      <c r="I6" s="112">
        <v>0.5</v>
      </c>
      <c r="J6" s="112">
        <v>0.75</v>
      </c>
      <c r="K6" s="112">
        <v>1</v>
      </c>
      <c r="L6" s="112">
        <v>1.5</v>
      </c>
      <c r="M6" s="112">
        <v>2.5</v>
      </c>
      <c r="N6" s="169" t="s">
        <v>79</v>
      </c>
    </row>
    <row r="7" spans="1:14">
      <c r="A7" s="170">
        <v>1</v>
      </c>
      <c r="B7" s="113" t="s">
        <v>80</v>
      </c>
      <c r="C7" s="302">
        <f>SUM(C8:C13)</f>
        <v>0</v>
      </c>
      <c r="D7" s="108"/>
      <c r="E7" s="305">
        <f t="shared" ref="E7:M7" si="0">SUM(E8:E13)</f>
        <v>0</v>
      </c>
      <c r="F7" s="302">
        <f>SUM(F8:F13)</f>
        <v>0</v>
      </c>
      <c r="G7" s="302">
        <f t="shared" si="0"/>
        <v>0</v>
      </c>
      <c r="H7" s="302">
        <f t="shared" si="0"/>
        <v>0</v>
      </c>
      <c r="I7" s="302">
        <f t="shared" si="0"/>
        <v>0</v>
      </c>
      <c r="J7" s="302">
        <f t="shared" si="0"/>
        <v>0</v>
      </c>
      <c r="K7" s="302">
        <f t="shared" si="0"/>
        <v>0</v>
      </c>
      <c r="L7" s="302">
        <f t="shared" si="0"/>
        <v>0</v>
      </c>
      <c r="M7" s="302">
        <f t="shared" si="0"/>
        <v>0</v>
      </c>
      <c r="N7" s="171">
        <f>SUM(N8:N13)</f>
        <v>0</v>
      </c>
    </row>
    <row r="8" spans="1:14">
      <c r="A8" s="170">
        <v>1.1000000000000001</v>
      </c>
      <c r="B8" s="114" t="s">
        <v>81</v>
      </c>
      <c r="C8" s="303">
        <v>0</v>
      </c>
      <c r="D8" s="115">
        <v>0.02</v>
      </c>
      <c r="E8" s="305">
        <f>C8*D8</f>
        <v>0</v>
      </c>
      <c r="F8" s="303"/>
      <c r="G8" s="303"/>
      <c r="H8" s="303"/>
      <c r="I8" s="303"/>
      <c r="J8" s="303"/>
      <c r="K8" s="303">
        <v>0</v>
      </c>
      <c r="L8" s="303"/>
      <c r="M8" s="303"/>
      <c r="N8" s="171">
        <f>SUMPRODUCT($F$6:$M$6,F8:M8)</f>
        <v>0</v>
      </c>
    </row>
    <row r="9" spans="1:14">
      <c r="A9" s="170">
        <v>1.2</v>
      </c>
      <c r="B9" s="114" t="s">
        <v>82</v>
      </c>
      <c r="C9" s="303">
        <v>0</v>
      </c>
      <c r="D9" s="115">
        <v>0.05</v>
      </c>
      <c r="E9" s="305">
        <f>C9*D9</f>
        <v>0</v>
      </c>
      <c r="F9" s="303"/>
      <c r="G9" s="303"/>
      <c r="H9" s="303"/>
      <c r="I9" s="303"/>
      <c r="J9" s="303"/>
      <c r="K9" s="303"/>
      <c r="L9" s="303"/>
      <c r="M9" s="303"/>
      <c r="N9" s="171">
        <f t="shared" ref="N9:N12" si="1">SUMPRODUCT($F$6:$M$6,F9:M9)</f>
        <v>0</v>
      </c>
    </row>
    <row r="10" spans="1:14">
      <c r="A10" s="170">
        <v>1.3</v>
      </c>
      <c r="B10" s="114" t="s">
        <v>83</v>
      </c>
      <c r="C10" s="303">
        <v>0</v>
      </c>
      <c r="D10" s="115">
        <v>0.08</v>
      </c>
      <c r="E10" s="305">
        <f>C10*D10</f>
        <v>0</v>
      </c>
      <c r="F10" s="303"/>
      <c r="G10" s="303"/>
      <c r="H10" s="303"/>
      <c r="I10" s="303"/>
      <c r="J10" s="303"/>
      <c r="K10" s="303"/>
      <c r="L10" s="303"/>
      <c r="M10" s="303"/>
      <c r="N10" s="171">
        <f>SUMPRODUCT($F$6:$M$6,F10:M10)</f>
        <v>0</v>
      </c>
    </row>
    <row r="11" spans="1:14">
      <c r="A11" s="170">
        <v>1.4</v>
      </c>
      <c r="B11" s="114" t="s">
        <v>84</v>
      </c>
      <c r="C11" s="303">
        <v>0</v>
      </c>
      <c r="D11" s="115">
        <v>0.11</v>
      </c>
      <c r="E11" s="305">
        <f>C11*D11</f>
        <v>0</v>
      </c>
      <c r="F11" s="303"/>
      <c r="G11" s="303"/>
      <c r="H11" s="303"/>
      <c r="I11" s="303"/>
      <c r="J11" s="303"/>
      <c r="K11" s="303"/>
      <c r="L11" s="303"/>
      <c r="M11" s="303"/>
      <c r="N11" s="171">
        <f t="shared" si="1"/>
        <v>0</v>
      </c>
    </row>
    <row r="12" spans="1:14">
      <c r="A12" s="170">
        <v>1.5</v>
      </c>
      <c r="B12" s="114" t="s">
        <v>85</v>
      </c>
      <c r="C12" s="303">
        <v>0</v>
      </c>
      <c r="D12" s="115">
        <v>0.14000000000000001</v>
      </c>
      <c r="E12" s="305">
        <f>C12*D12</f>
        <v>0</v>
      </c>
      <c r="F12" s="303"/>
      <c r="G12" s="303"/>
      <c r="H12" s="303"/>
      <c r="I12" s="303"/>
      <c r="J12" s="303"/>
      <c r="K12" s="303"/>
      <c r="L12" s="303"/>
      <c r="M12" s="303"/>
      <c r="N12" s="171">
        <f t="shared" si="1"/>
        <v>0</v>
      </c>
    </row>
    <row r="13" spans="1:14">
      <c r="A13" s="170">
        <v>1.6</v>
      </c>
      <c r="B13" s="116" t="s">
        <v>86</v>
      </c>
      <c r="C13" s="303">
        <v>0</v>
      </c>
      <c r="D13" s="117"/>
      <c r="E13" s="303"/>
      <c r="F13" s="303"/>
      <c r="G13" s="303"/>
      <c r="H13" s="303"/>
      <c r="I13" s="303"/>
      <c r="J13" s="303"/>
      <c r="K13" s="303"/>
      <c r="L13" s="303"/>
      <c r="M13" s="303"/>
      <c r="N13" s="171">
        <f>SUMPRODUCT($F$6:$M$6,F13:M13)</f>
        <v>0</v>
      </c>
    </row>
    <row r="14" spans="1:14">
      <c r="A14" s="170">
        <v>2</v>
      </c>
      <c r="B14" s="118" t="s">
        <v>87</v>
      </c>
      <c r="C14" s="302">
        <f>SUM(C15:C20)</f>
        <v>0</v>
      </c>
      <c r="D14" s="108"/>
      <c r="E14" s="305">
        <f t="shared" ref="E14:M14" si="2">SUM(E15:E20)</f>
        <v>0</v>
      </c>
      <c r="F14" s="303">
        <f t="shared" si="2"/>
        <v>0</v>
      </c>
      <c r="G14" s="303">
        <f t="shared" si="2"/>
        <v>0</v>
      </c>
      <c r="H14" s="303">
        <f t="shared" si="2"/>
        <v>0</v>
      </c>
      <c r="I14" s="303">
        <f t="shared" si="2"/>
        <v>0</v>
      </c>
      <c r="J14" s="303">
        <f t="shared" si="2"/>
        <v>0</v>
      </c>
      <c r="K14" s="303">
        <f t="shared" si="2"/>
        <v>0</v>
      </c>
      <c r="L14" s="303">
        <f t="shared" si="2"/>
        <v>0</v>
      </c>
      <c r="M14" s="303">
        <f t="shared" si="2"/>
        <v>0</v>
      </c>
      <c r="N14" s="171">
        <f>SUM(N15:N20)</f>
        <v>0</v>
      </c>
    </row>
    <row r="15" spans="1:14">
      <c r="A15" s="170">
        <v>2.1</v>
      </c>
      <c r="B15" s="116" t="s">
        <v>81</v>
      </c>
      <c r="C15" s="303"/>
      <c r="D15" s="115">
        <v>5.0000000000000001E-3</v>
      </c>
      <c r="E15" s="305">
        <f>C15*D15</f>
        <v>0</v>
      </c>
      <c r="F15" s="303"/>
      <c r="G15" s="303"/>
      <c r="H15" s="303"/>
      <c r="I15" s="303"/>
      <c r="J15" s="303"/>
      <c r="K15" s="303"/>
      <c r="L15" s="303"/>
      <c r="M15" s="303"/>
      <c r="N15" s="171">
        <f>SUMPRODUCT($F$6:$M$6,F15:M15)</f>
        <v>0</v>
      </c>
    </row>
    <row r="16" spans="1:14">
      <c r="A16" s="170">
        <v>2.2000000000000002</v>
      </c>
      <c r="B16" s="116" t="s">
        <v>82</v>
      </c>
      <c r="C16" s="303"/>
      <c r="D16" s="115">
        <v>0.01</v>
      </c>
      <c r="E16" s="305">
        <f>C16*D16</f>
        <v>0</v>
      </c>
      <c r="F16" s="303"/>
      <c r="G16" s="303"/>
      <c r="H16" s="303"/>
      <c r="I16" s="303"/>
      <c r="J16" s="303"/>
      <c r="K16" s="303"/>
      <c r="L16" s="303"/>
      <c r="M16" s="303"/>
      <c r="N16" s="171">
        <f t="shared" ref="N16:N20" si="3">SUMPRODUCT($F$6:$M$6,F16:M16)</f>
        <v>0</v>
      </c>
    </row>
    <row r="17" spans="1:14">
      <c r="A17" s="170">
        <v>2.2999999999999998</v>
      </c>
      <c r="B17" s="116" t="s">
        <v>83</v>
      </c>
      <c r="C17" s="303"/>
      <c r="D17" s="115">
        <v>0.02</v>
      </c>
      <c r="E17" s="305">
        <f>C17*D17</f>
        <v>0</v>
      </c>
      <c r="F17" s="303"/>
      <c r="G17" s="303"/>
      <c r="H17" s="303"/>
      <c r="I17" s="303"/>
      <c r="J17" s="303"/>
      <c r="K17" s="303"/>
      <c r="L17" s="303"/>
      <c r="M17" s="303"/>
      <c r="N17" s="171">
        <f t="shared" si="3"/>
        <v>0</v>
      </c>
    </row>
    <row r="18" spans="1:14">
      <c r="A18" s="170">
        <v>2.4</v>
      </c>
      <c r="B18" s="116" t="s">
        <v>84</v>
      </c>
      <c r="C18" s="303"/>
      <c r="D18" s="115">
        <v>0.03</v>
      </c>
      <c r="E18" s="305">
        <f>C18*D18</f>
        <v>0</v>
      </c>
      <c r="F18" s="303"/>
      <c r="G18" s="303"/>
      <c r="H18" s="303"/>
      <c r="I18" s="303"/>
      <c r="J18" s="303"/>
      <c r="K18" s="303"/>
      <c r="L18" s="303"/>
      <c r="M18" s="303"/>
      <c r="N18" s="171">
        <f t="shared" si="3"/>
        <v>0</v>
      </c>
    </row>
    <row r="19" spans="1:14">
      <c r="A19" s="170">
        <v>2.5</v>
      </c>
      <c r="B19" s="116" t="s">
        <v>85</v>
      </c>
      <c r="C19" s="303"/>
      <c r="D19" s="115">
        <v>0.04</v>
      </c>
      <c r="E19" s="305">
        <f>C19*D19</f>
        <v>0</v>
      </c>
      <c r="F19" s="303"/>
      <c r="G19" s="303"/>
      <c r="H19" s="303"/>
      <c r="I19" s="303"/>
      <c r="J19" s="303"/>
      <c r="K19" s="303"/>
      <c r="L19" s="303"/>
      <c r="M19" s="303"/>
      <c r="N19" s="171">
        <f t="shared" si="3"/>
        <v>0</v>
      </c>
    </row>
    <row r="20" spans="1:14">
      <c r="A20" s="170">
        <v>2.6</v>
      </c>
      <c r="B20" s="116" t="s">
        <v>86</v>
      </c>
      <c r="C20" s="303"/>
      <c r="D20" s="117"/>
      <c r="E20" s="306"/>
      <c r="F20" s="303"/>
      <c r="G20" s="303"/>
      <c r="H20" s="303"/>
      <c r="I20" s="303"/>
      <c r="J20" s="303"/>
      <c r="K20" s="303"/>
      <c r="L20" s="303"/>
      <c r="M20" s="303"/>
      <c r="N20" s="171">
        <f t="shared" si="3"/>
        <v>0</v>
      </c>
    </row>
    <row r="21" spans="1:14" ht="15.75" thickBot="1">
      <c r="A21" s="172">
        <v>3</v>
      </c>
      <c r="B21" s="173" t="s">
        <v>70</v>
      </c>
      <c r="C21" s="304">
        <f>C14+C7</f>
        <v>0</v>
      </c>
      <c r="D21" s="174"/>
      <c r="E21" s="307">
        <f>E14+E7</f>
        <v>0</v>
      </c>
      <c r="F21" s="308">
        <f>F7+F14</f>
        <v>0</v>
      </c>
      <c r="G21" s="308">
        <f t="shared" ref="G21:L21" si="4">G7+G14</f>
        <v>0</v>
      </c>
      <c r="H21" s="308">
        <f t="shared" si="4"/>
        <v>0</v>
      </c>
      <c r="I21" s="308">
        <f t="shared" si="4"/>
        <v>0</v>
      </c>
      <c r="J21" s="308">
        <f t="shared" si="4"/>
        <v>0</v>
      </c>
      <c r="K21" s="308">
        <f t="shared" si="4"/>
        <v>0</v>
      </c>
      <c r="L21" s="308">
        <f t="shared" si="4"/>
        <v>0</v>
      </c>
      <c r="M21" s="308">
        <f>M7+M14</f>
        <v>0</v>
      </c>
      <c r="N21" s="175">
        <f>N14+N7</f>
        <v>0</v>
      </c>
    </row>
    <row r="22" spans="1:14">
      <c r="E22" s="309"/>
      <c r="F22" s="309"/>
      <c r="G22" s="309"/>
      <c r="H22" s="309"/>
      <c r="I22" s="309"/>
      <c r="J22" s="309"/>
      <c r="K22" s="309"/>
      <c r="L22" s="309"/>
      <c r="M22" s="309"/>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1"/>
  <sheetViews>
    <sheetView zoomScale="85" zoomScaleNormal="85" workbookViewId="0">
      <pane xSplit="1" ySplit="5" topLeftCell="B15" activePane="bottomRight" state="frozen"/>
      <selection pane="topRight" activeCell="B1" sqref="B1"/>
      <selection pane="bottomLeft" activeCell="A6" sqref="A6"/>
      <selection pane="bottomRight" activeCell="C19" sqref="C19:C24"/>
    </sheetView>
  </sheetViews>
  <sheetFormatPr defaultRowHeight="15.75"/>
  <cols>
    <col min="1" max="1" width="9.5703125" style="19" bestFit="1" customWidth="1"/>
    <col min="2" max="2" width="86" style="16" customWidth="1"/>
    <col min="3" max="3" width="12.7109375" style="16" customWidth="1"/>
    <col min="4" max="7" width="12.7109375" style="2" customWidth="1"/>
    <col min="8" max="13" width="6.7109375" customWidth="1"/>
  </cols>
  <sheetData>
    <row r="1" spans="1:8">
      <c r="A1" s="17" t="s">
        <v>192</v>
      </c>
      <c r="B1" s="16" t="s">
        <v>416</v>
      </c>
    </row>
    <row r="2" spans="1:8">
      <c r="A2" s="17" t="s">
        <v>193</v>
      </c>
      <c r="B2" s="424">
        <v>43281</v>
      </c>
      <c r="C2" s="28"/>
      <c r="D2" s="18"/>
      <c r="E2" s="18"/>
      <c r="F2" s="18"/>
      <c r="G2" s="18"/>
      <c r="H2" s="1"/>
    </row>
    <row r="3" spans="1:8">
      <c r="A3" s="17"/>
      <c r="C3" s="28"/>
      <c r="D3" s="18"/>
      <c r="E3" s="18"/>
      <c r="F3" s="18"/>
      <c r="G3" s="18"/>
      <c r="H3" s="1"/>
    </row>
    <row r="4" spans="1:8" ht="16.5" thickBot="1">
      <c r="A4" s="73" t="s">
        <v>333</v>
      </c>
      <c r="B4" s="210" t="s">
        <v>227</v>
      </c>
      <c r="C4" s="211"/>
      <c r="D4" s="212"/>
      <c r="E4" s="212"/>
      <c r="F4" s="212"/>
      <c r="G4" s="212"/>
      <c r="H4" s="1"/>
    </row>
    <row r="5" spans="1:8" ht="15">
      <c r="A5" s="329" t="s">
        <v>28</v>
      </c>
      <c r="B5" s="330"/>
      <c r="C5" s="331" t="s">
        <v>438</v>
      </c>
      <c r="D5" s="331" t="s">
        <v>422</v>
      </c>
      <c r="E5" s="331" t="s">
        <v>419</v>
      </c>
      <c r="F5" s="331" t="s">
        <v>420</v>
      </c>
      <c r="G5" s="332" t="s">
        <v>421</v>
      </c>
    </row>
    <row r="6" spans="1:8" ht="15">
      <c r="A6" s="125"/>
      <c r="B6" s="31" t="s">
        <v>189</v>
      </c>
      <c r="C6" s="333"/>
      <c r="D6" s="333"/>
      <c r="E6" s="333"/>
      <c r="F6" s="333"/>
      <c r="G6" s="334"/>
    </row>
    <row r="7" spans="1:8" ht="15">
      <c r="A7" s="125"/>
      <c r="B7" s="32" t="s">
        <v>194</v>
      </c>
      <c r="C7" s="333"/>
      <c r="D7" s="333"/>
      <c r="E7" s="333"/>
      <c r="F7" s="333"/>
      <c r="G7" s="334"/>
    </row>
    <row r="8" spans="1:8" ht="15">
      <c r="A8" s="126">
        <v>1</v>
      </c>
      <c r="B8" s="235" t="s">
        <v>25</v>
      </c>
      <c r="C8" s="237">
        <v>31647630.209999997</v>
      </c>
      <c r="D8" s="238">
        <v>22221881.149999995</v>
      </c>
      <c r="E8" s="238">
        <v>22236889.359999996</v>
      </c>
      <c r="F8" s="238">
        <v>22388357.359999996</v>
      </c>
      <c r="G8" s="239">
        <v>22988357.759999994</v>
      </c>
    </row>
    <row r="9" spans="1:8" ht="15">
      <c r="A9" s="126">
        <v>2</v>
      </c>
      <c r="B9" s="235" t="s">
        <v>91</v>
      </c>
      <c r="C9" s="237">
        <v>31647630.209999997</v>
      </c>
      <c r="D9" s="238">
        <v>22221881.149999995</v>
      </c>
      <c r="E9" s="238">
        <v>22236889.359999996</v>
      </c>
      <c r="F9" s="238">
        <v>22388357.359999996</v>
      </c>
      <c r="G9" s="239">
        <v>22988357.759999994</v>
      </c>
    </row>
    <row r="10" spans="1:8" ht="15">
      <c r="A10" s="126">
        <v>3</v>
      </c>
      <c r="B10" s="235" t="s">
        <v>90</v>
      </c>
      <c r="C10" s="237">
        <v>40350539.6888</v>
      </c>
      <c r="D10" s="238">
        <v>30778153.389999993</v>
      </c>
      <c r="E10" s="238">
        <v>31369273.908599995</v>
      </c>
      <c r="F10" s="238">
        <v>22424799.378799997</v>
      </c>
      <c r="G10" s="239">
        <v>23015022.658599995</v>
      </c>
    </row>
    <row r="11" spans="1:8" ht="15">
      <c r="A11" s="125"/>
      <c r="B11" s="31" t="s">
        <v>190</v>
      </c>
      <c r="C11" s="333"/>
      <c r="D11" s="333"/>
      <c r="E11" s="333"/>
      <c r="F11" s="333"/>
      <c r="G11" s="334"/>
    </row>
    <row r="12" spans="1:8" ht="15" customHeight="1">
      <c r="A12" s="126">
        <v>4</v>
      </c>
      <c r="B12" s="235" t="s">
        <v>347</v>
      </c>
      <c r="C12" s="375">
        <v>60255856.596478984</v>
      </c>
      <c r="D12" s="238">
        <v>50073951.032459274</v>
      </c>
      <c r="E12" s="238">
        <v>48908864</v>
      </c>
      <c r="F12" s="238">
        <v>39943185.597603239</v>
      </c>
      <c r="G12" s="239">
        <v>46583961.53716328</v>
      </c>
    </row>
    <row r="13" spans="1:8" ht="15">
      <c r="A13" s="125"/>
      <c r="B13" s="31" t="s">
        <v>92</v>
      </c>
      <c r="C13" s="333"/>
      <c r="D13" s="333"/>
      <c r="E13" s="333"/>
      <c r="F13" s="333"/>
      <c r="G13" s="334"/>
    </row>
    <row r="14" spans="1:8" s="3" customFormat="1" ht="15">
      <c r="A14" s="126"/>
      <c r="B14" s="32" t="s">
        <v>405</v>
      </c>
      <c r="C14" s="333"/>
      <c r="D14" s="333"/>
      <c r="E14" s="333"/>
      <c r="F14" s="333"/>
      <c r="G14" s="334"/>
    </row>
    <row r="15" spans="1:8" ht="15">
      <c r="A15" s="124">
        <v>5</v>
      </c>
      <c r="B15" s="30" t="s">
        <v>406</v>
      </c>
      <c r="C15" s="414">
        <v>0.52522081665750164</v>
      </c>
      <c r="D15" s="414">
        <v>0.44378126135074059</v>
      </c>
      <c r="E15" s="414">
        <v>0.45469999999999999</v>
      </c>
      <c r="F15" s="414">
        <v>0.56050505299065057</v>
      </c>
      <c r="G15" s="415">
        <v>0.49348224155776393</v>
      </c>
    </row>
    <row r="16" spans="1:8" ht="15" customHeight="1">
      <c r="A16" s="124">
        <v>6</v>
      </c>
      <c r="B16" s="30" t="s">
        <v>407</v>
      </c>
      <c r="C16" s="414">
        <v>0.52522081665750164</v>
      </c>
      <c r="D16" s="414">
        <v>0.44378126135074059</v>
      </c>
      <c r="E16" s="414">
        <v>0.45469999999999999</v>
      </c>
      <c r="F16" s="414">
        <v>0.56050505299065057</v>
      </c>
      <c r="G16" s="415">
        <v>0.49348224155776393</v>
      </c>
    </row>
    <row r="17" spans="1:9" ht="15">
      <c r="A17" s="124">
        <v>7</v>
      </c>
      <c r="B17" s="30" t="s">
        <v>408</v>
      </c>
      <c r="C17" s="414">
        <v>0.66965340745247759</v>
      </c>
      <c r="D17" s="414">
        <v>0.61465398186871201</v>
      </c>
      <c r="E17" s="414">
        <v>0.64139999999999997</v>
      </c>
      <c r="F17" s="414">
        <v>0.56141739932093904</v>
      </c>
      <c r="G17" s="415">
        <v>0.4940546466886313</v>
      </c>
    </row>
    <row r="18" spans="1:9" ht="15">
      <c r="A18" s="125"/>
      <c r="B18" s="31" t="s">
        <v>7</v>
      </c>
      <c r="C18" s="333"/>
      <c r="D18" s="333"/>
      <c r="E18" s="333"/>
      <c r="F18" s="333"/>
      <c r="G18" s="334"/>
    </row>
    <row r="19" spans="1:9" ht="15" customHeight="1">
      <c r="A19" s="127">
        <v>8</v>
      </c>
      <c r="B19" s="33" t="s">
        <v>8</v>
      </c>
      <c r="C19" s="416">
        <v>5.3669810582202458E-2</v>
      </c>
      <c r="D19" s="416">
        <v>5.20317174040398E-2</v>
      </c>
      <c r="E19" s="416">
        <v>5.1513969400858464E-2</v>
      </c>
      <c r="F19" s="416">
        <v>5.1125802654511374E-2</v>
      </c>
      <c r="G19" s="417">
        <v>5.1437992650049405E-2</v>
      </c>
    </row>
    <row r="20" spans="1:9" ht="15">
      <c r="A20" s="127">
        <v>9</v>
      </c>
      <c r="B20" s="33" t="s">
        <v>9</v>
      </c>
      <c r="C20" s="416">
        <v>1.1228159128579636E-2</v>
      </c>
      <c r="D20" s="416">
        <v>1.2917904760324344E-2</v>
      </c>
      <c r="E20" s="416">
        <v>1.1600756829130086E-2</v>
      </c>
      <c r="F20" s="416">
        <v>1.2523992958820935E-2</v>
      </c>
      <c r="G20" s="417">
        <v>1.3784671444860116E-2</v>
      </c>
    </row>
    <row r="21" spans="1:9" ht="15">
      <c r="A21" s="127">
        <v>10</v>
      </c>
      <c r="B21" s="33" t="s">
        <v>10</v>
      </c>
      <c r="C21" s="416">
        <v>-2.5075789324937845E-2</v>
      </c>
      <c r="D21" s="416">
        <v>-3.2072626420085133E-2</v>
      </c>
      <c r="E21" s="416">
        <v>-1.6982033631432303E-2</v>
      </c>
      <c r="F21" s="416">
        <v>-1.5997315282738338E-2</v>
      </c>
      <c r="G21" s="417">
        <v>-1.4881444152923249E-2</v>
      </c>
    </row>
    <row r="22" spans="1:9" ht="15">
      <c r="A22" s="127">
        <v>11</v>
      </c>
      <c r="B22" s="33" t="s">
        <v>228</v>
      </c>
      <c r="C22" s="416">
        <v>4.2441651453622817E-2</v>
      </c>
      <c r="D22" s="416">
        <v>3.9113812643715447E-2</v>
      </c>
      <c r="E22" s="416">
        <v>3.9913212571728383E-2</v>
      </c>
      <c r="F22" s="416">
        <v>3.8601809695690437E-2</v>
      </c>
      <c r="G22" s="417">
        <v>3.7653321205189293E-2</v>
      </c>
    </row>
    <row r="23" spans="1:9" ht="15">
      <c r="A23" s="127">
        <v>12</v>
      </c>
      <c r="B23" s="33" t="s">
        <v>11</v>
      </c>
      <c r="C23" s="416">
        <v>-2.1453635874324258E-2</v>
      </c>
      <c r="D23" s="416">
        <v>-1.4895871396322625E-3</v>
      </c>
      <c r="E23" s="416">
        <v>-8.6756856043989136E-3</v>
      </c>
      <c r="F23" s="416">
        <v>-7.6473750675502593E-3</v>
      </c>
      <c r="G23" s="417">
        <v>8.2600166859475195E-3</v>
      </c>
    </row>
    <row r="24" spans="1:9" ht="15">
      <c r="A24" s="127">
        <v>13</v>
      </c>
      <c r="B24" s="33" t="s">
        <v>12</v>
      </c>
      <c r="C24" s="416">
        <v>-4.2117489714720312E-2</v>
      </c>
      <c r="D24" s="416">
        <v>-2.9622484263887032E-3</v>
      </c>
      <c r="E24" s="416">
        <v>-1.795049512864165E-2</v>
      </c>
      <c r="F24" s="416">
        <v>-1.6279236881896586E-2</v>
      </c>
      <c r="G24" s="417">
        <v>1.9161090225362512E-2</v>
      </c>
    </row>
    <row r="25" spans="1:9" ht="15">
      <c r="A25" s="125"/>
      <c r="B25" s="31" t="s">
        <v>13</v>
      </c>
      <c r="C25" s="333"/>
      <c r="D25" s="418"/>
      <c r="E25" s="418"/>
      <c r="F25" s="418"/>
      <c r="G25" s="419"/>
    </row>
    <row r="26" spans="1:9" ht="15">
      <c r="A26" s="127">
        <v>14</v>
      </c>
      <c r="B26" s="33" t="s">
        <v>14</v>
      </c>
      <c r="C26" s="416">
        <v>0.15875320961175743</v>
      </c>
      <c r="D26" s="416">
        <v>0.19811766436093997</v>
      </c>
      <c r="E26" s="416">
        <v>0.25525555468151145</v>
      </c>
      <c r="F26" s="416">
        <v>0.31339797788541668</v>
      </c>
      <c r="G26" s="417">
        <v>0.31617519307197872</v>
      </c>
      <c r="I26" s="453"/>
    </row>
    <row r="27" spans="1:9" ht="15" customHeight="1">
      <c r="A27" s="127">
        <v>15</v>
      </c>
      <c r="B27" s="33" t="s">
        <v>15</v>
      </c>
      <c r="C27" s="416">
        <v>9.4305302617137376E-2</v>
      </c>
      <c r="D27" s="416">
        <v>0.13237568631614918</v>
      </c>
      <c r="E27" s="416">
        <v>0.17755708480841034</v>
      </c>
      <c r="F27" s="416">
        <v>0.1718000354387807</v>
      </c>
      <c r="G27" s="417">
        <v>0.18158273981814421</v>
      </c>
      <c r="I27" s="453"/>
    </row>
    <row r="28" spans="1:9" ht="15">
      <c r="A28" s="127">
        <v>16</v>
      </c>
      <c r="B28" s="33" t="s">
        <v>16</v>
      </c>
      <c r="C28" s="416">
        <v>0.22489871684891247</v>
      </c>
      <c r="D28" s="416">
        <v>0.28614739340054146</v>
      </c>
      <c r="E28" s="416">
        <v>0.41790283103249104</v>
      </c>
      <c r="F28" s="416">
        <v>0.57277557120673406</v>
      </c>
      <c r="G28" s="417">
        <v>0.61192009603425734</v>
      </c>
      <c r="I28" s="453"/>
    </row>
    <row r="29" spans="1:9" ht="15" customHeight="1">
      <c r="A29" s="127">
        <v>17</v>
      </c>
      <c r="B29" s="33" t="s">
        <v>17</v>
      </c>
      <c r="C29" s="416">
        <v>0.40332524727430918</v>
      </c>
      <c r="D29" s="416">
        <v>0.29387143267439464</v>
      </c>
      <c r="E29" s="416">
        <v>0.3273566201146475</v>
      </c>
      <c r="F29" s="416">
        <v>0.21877193974254119</v>
      </c>
      <c r="G29" s="417">
        <v>0.33452769676632027</v>
      </c>
      <c r="I29" s="453"/>
    </row>
    <row r="30" spans="1:9" ht="15">
      <c r="A30" s="127">
        <v>18</v>
      </c>
      <c r="B30" s="33" t="s">
        <v>18</v>
      </c>
      <c r="C30" s="416">
        <v>0.4017579657931396</v>
      </c>
      <c r="D30" s="416">
        <v>0.25854928839775171</v>
      </c>
      <c r="E30" s="416">
        <v>-0.20478480921536105</v>
      </c>
      <c r="F30" s="416">
        <v>-0.36462041874515388</v>
      </c>
      <c r="G30" s="417">
        <v>-0.35443152663704452</v>
      </c>
      <c r="I30" s="453"/>
    </row>
    <row r="31" spans="1:9" ht="15" customHeight="1">
      <c r="A31" s="125"/>
      <c r="B31" s="31" t="s">
        <v>19</v>
      </c>
      <c r="C31" s="333"/>
      <c r="D31" s="418"/>
      <c r="E31" s="418"/>
      <c r="F31" s="418"/>
      <c r="G31" s="419"/>
    </row>
    <row r="32" spans="1:9" ht="15" customHeight="1">
      <c r="A32" s="127">
        <v>19</v>
      </c>
      <c r="B32" s="33" t="s">
        <v>20</v>
      </c>
      <c r="C32" s="420">
        <v>0.42492761910411747</v>
      </c>
      <c r="D32" s="420">
        <v>0.43091112252438835</v>
      </c>
      <c r="E32" s="420">
        <v>0.51298465088577161</v>
      </c>
      <c r="F32" s="420">
        <v>0.43931983875729591</v>
      </c>
      <c r="G32" s="421">
        <v>0.42181138189342771</v>
      </c>
    </row>
    <row r="33" spans="1:7" ht="15" customHeight="1">
      <c r="A33" s="127">
        <v>20</v>
      </c>
      <c r="B33" s="33" t="s">
        <v>21</v>
      </c>
      <c r="C33" s="420">
        <v>0.85789247024223336</v>
      </c>
      <c r="D33" s="420">
        <v>0.79396429307872884</v>
      </c>
      <c r="E33" s="420">
        <v>0.78743775892817736</v>
      </c>
      <c r="F33" s="420">
        <v>0.69237384007133707</v>
      </c>
      <c r="G33" s="421">
        <v>0.64761797487375028</v>
      </c>
    </row>
    <row r="34" spans="1:7" ht="15" customHeight="1">
      <c r="A34" s="127">
        <v>21</v>
      </c>
      <c r="B34" s="240" t="s">
        <v>22</v>
      </c>
      <c r="C34" s="420">
        <v>0.30628651687100539</v>
      </c>
      <c r="D34" s="420">
        <v>0.24903035793997585</v>
      </c>
      <c r="E34" s="420">
        <v>0.20641119051917436</v>
      </c>
      <c r="F34" s="420">
        <v>0.22790021426568069</v>
      </c>
      <c r="G34" s="421">
        <v>0.31648223753791105</v>
      </c>
    </row>
    <row r="35" spans="1:7" ht="15" customHeight="1">
      <c r="A35" s="336"/>
      <c r="B35" s="31" t="s">
        <v>404</v>
      </c>
      <c r="C35" s="333"/>
      <c r="D35" s="333"/>
      <c r="E35" s="333"/>
      <c r="F35" s="333"/>
      <c r="G35" s="334"/>
    </row>
    <row r="36" spans="1:7" ht="15" customHeight="1">
      <c r="A36" s="127">
        <v>22</v>
      </c>
      <c r="B36" s="328" t="s">
        <v>397</v>
      </c>
      <c r="C36" s="240">
        <v>25472260.159999996</v>
      </c>
      <c r="D36" s="240">
        <v>27468161.832222223</v>
      </c>
      <c r="E36" s="240">
        <v>27057877.602499999</v>
      </c>
      <c r="F36" s="240"/>
      <c r="G36" s="335"/>
    </row>
    <row r="37" spans="1:7" ht="15">
      <c r="A37" s="127">
        <v>23</v>
      </c>
      <c r="B37" s="33" t="s">
        <v>398</v>
      </c>
      <c r="C37" s="240">
        <v>6591363.1834500004</v>
      </c>
      <c r="D37" s="241">
        <v>12846876.252491109</v>
      </c>
      <c r="E37" s="241">
        <v>6588725.9692499992</v>
      </c>
      <c r="F37" s="241"/>
      <c r="G37" s="242"/>
    </row>
    <row r="38" spans="1:7" thickBot="1">
      <c r="A38" s="128">
        <v>24</v>
      </c>
      <c r="B38" s="243" t="s">
        <v>396</v>
      </c>
      <c r="C38" s="422">
        <v>3.8644904629071739</v>
      </c>
      <c r="D38" s="422">
        <v>2.138119904976584</v>
      </c>
      <c r="E38" s="422">
        <v>4.1066934227923308</v>
      </c>
      <c r="F38" s="422"/>
      <c r="G38" s="423"/>
    </row>
    <row r="39" spans="1:7">
      <c r="A39" s="20"/>
    </row>
    <row r="40" spans="1:7" ht="39.75">
      <c r="B40" s="327" t="s">
        <v>409</v>
      </c>
    </row>
    <row r="41" spans="1:7" ht="65.25">
      <c r="B41" s="390" t="s">
        <v>403</v>
      </c>
      <c r="D41" s="361"/>
      <c r="E41" s="361"/>
      <c r="F41" s="361"/>
      <c r="G41" s="36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3"/>
  <sheetViews>
    <sheetView zoomScale="70" zoomScaleNormal="70" workbookViewId="0">
      <pane xSplit="1" ySplit="5" topLeftCell="B9" activePane="bottomRight" state="frozen"/>
      <selection pane="topRight" activeCell="B1" sqref="B1"/>
      <selection pane="bottomLeft" activeCell="A5" sqref="A5"/>
      <selection pane="bottomRight" activeCell="D46" sqref="D4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192</v>
      </c>
      <c r="B1" s="16" t="s">
        <v>416</v>
      </c>
    </row>
    <row r="2" spans="1:8" ht="15.75">
      <c r="A2" s="17" t="s">
        <v>193</v>
      </c>
      <c r="B2" s="424">
        <v>43281</v>
      </c>
    </row>
    <row r="3" spans="1:8" ht="15.75">
      <c r="A3" s="17"/>
    </row>
    <row r="4" spans="1:8" ht="16.5" thickBot="1">
      <c r="A4" s="34" t="s">
        <v>334</v>
      </c>
      <c r="B4" s="74" t="s">
        <v>248</v>
      </c>
      <c r="C4" s="34"/>
      <c r="D4" s="35"/>
      <c r="E4" s="35"/>
      <c r="F4" s="36"/>
      <c r="G4" s="36"/>
      <c r="H4" s="37" t="s">
        <v>96</v>
      </c>
    </row>
    <row r="5" spans="1:8" ht="15.75">
      <c r="A5" s="38"/>
      <c r="B5" s="39"/>
      <c r="C5" s="458" t="s">
        <v>198</v>
      </c>
      <c r="D5" s="459"/>
      <c r="E5" s="460"/>
      <c r="F5" s="458" t="s">
        <v>199</v>
      </c>
      <c r="G5" s="459"/>
      <c r="H5" s="461"/>
    </row>
    <row r="6" spans="1:8" ht="15.75">
      <c r="A6" s="40" t="s">
        <v>28</v>
      </c>
      <c r="B6" s="41" t="s">
        <v>156</v>
      </c>
      <c r="C6" s="42" t="s">
        <v>29</v>
      </c>
      <c r="D6" s="42" t="s">
        <v>97</v>
      </c>
      <c r="E6" s="42" t="s">
        <v>70</v>
      </c>
      <c r="F6" s="42" t="s">
        <v>29</v>
      </c>
      <c r="G6" s="42" t="s">
        <v>97</v>
      </c>
      <c r="H6" s="43" t="s">
        <v>70</v>
      </c>
    </row>
    <row r="7" spans="1:8" ht="15.75">
      <c r="A7" s="40">
        <v>1</v>
      </c>
      <c r="B7" s="44" t="s">
        <v>157</v>
      </c>
      <c r="C7" s="244">
        <v>1450571.31</v>
      </c>
      <c r="D7" s="244">
        <v>6785478.6299999999</v>
      </c>
      <c r="E7" s="245">
        <f>C7+D7</f>
        <v>8236049.9399999995</v>
      </c>
      <c r="F7" s="246">
        <v>950067.73</v>
      </c>
      <c r="G7" s="247">
        <v>5548325.3600000003</v>
      </c>
      <c r="H7" s="248">
        <f>F7+G7</f>
        <v>6498393.0899999999</v>
      </c>
    </row>
    <row r="8" spans="1:8" ht="15.75">
      <c r="A8" s="40">
        <v>2</v>
      </c>
      <c r="B8" s="44" t="s">
        <v>158</v>
      </c>
      <c r="C8" s="244">
        <v>851516.44</v>
      </c>
      <c r="D8" s="244">
        <v>2425395.5500000003</v>
      </c>
      <c r="E8" s="245">
        <f t="shared" ref="E8:E20" si="0">C8+D8</f>
        <v>3276911.99</v>
      </c>
      <c r="F8" s="246">
        <v>161161.87</v>
      </c>
      <c r="G8" s="247">
        <v>4185487.12</v>
      </c>
      <c r="H8" s="248">
        <f t="shared" ref="H8:H40" si="1">F8+G8</f>
        <v>4346648.99</v>
      </c>
    </row>
    <row r="9" spans="1:8" ht="15.75">
      <c r="A9" s="40">
        <v>3</v>
      </c>
      <c r="B9" s="44" t="s">
        <v>159</v>
      </c>
      <c r="C9" s="244">
        <v>8404639.0700000003</v>
      </c>
      <c r="D9" s="244">
        <v>16694509.43</v>
      </c>
      <c r="E9" s="245">
        <f t="shared" si="0"/>
        <v>25099148.5</v>
      </c>
      <c r="F9" s="246">
        <v>5044031.71</v>
      </c>
      <c r="G9" s="247">
        <v>6522552.1400000006</v>
      </c>
      <c r="H9" s="248">
        <f t="shared" si="1"/>
        <v>11566583.850000001</v>
      </c>
    </row>
    <row r="10" spans="1:8" ht="15.75">
      <c r="A10" s="40">
        <v>4</v>
      </c>
      <c r="B10" s="44" t="s">
        <v>188</v>
      </c>
      <c r="C10" s="244">
        <v>0</v>
      </c>
      <c r="D10" s="244">
        <v>0</v>
      </c>
      <c r="E10" s="245">
        <f t="shared" si="0"/>
        <v>0</v>
      </c>
      <c r="F10" s="246">
        <v>0</v>
      </c>
      <c r="G10" s="247">
        <v>0</v>
      </c>
      <c r="H10" s="248">
        <f t="shared" si="1"/>
        <v>0</v>
      </c>
    </row>
    <row r="11" spans="1:8" ht="15.75">
      <c r="A11" s="40">
        <v>5</v>
      </c>
      <c r="B11" s="44" t="s">
        <v>160</v>
      </c>
      <c r="C11" s="244">
        <v>5465211.4100000001</v>
      </c>
      <c r="D11" s="244">
        <v>0</v>
      </c>
      <c r="E11" s="245">
        <f t="shared" si="0"/>
        <v>5465211.4100000001</v>
      </c>
      <c r="F11" s="246">
        <v>11308050.85</v>
      </c>
      <c r="G11" s="247">
        <v>0</v>
      </c>
      <c r="H11" s="248">
        <f t="shared" si="1"/>
        <v>11308050.85</v>
      </c>
    </row>
    <row r="12" spans="1:8" ht="15.75">
      <c r="A12" s="40">
        <v>6.1</v>
      </c>
      <c r="B12" s="45" t="s">
        <v>161</v>
      </c>
      <c r="C12" s="244">
        <v>8233591.6499999994</v>
      </c>
      <c r="D12" s="244">
        <v>2389009.33</v>
      </c>
      <c r="E12" s="245">
        <f t="shared" si="0"/>
        <v>10622600.98</v>
      </c>
      <c r="F12" s="246">
        <v>2387462.92</v>
      </c>
      <c r="G12" s="247">
        <v>3764525.1</v>
      </c>
      <c r="H12" s="248">
        <f t="shared" si="1"/>
        <v>6151988.0199999996</v>
      </c>
    </row>
    <row r="13" spans="1:8" ht="15.75">
      <c r="A13" s="40">
        <v>6.2</v>
      </c>
      <c r="B13" s="45" t="s">
        <v>162</v>
      </c>
      <c r="C13" s="244">
        <v>-541674.15</v>
      </c>
      <c r="D13" s="244">
        <v>-460093.45</v>
      </c>
      <c r="E13" s="245">
        <f t="shared" si="0"/>
        <v>-1001767.6000000001</v>
      </c>
      <c r="F13" s="246">
        <v>-287373.28000000003</v>
      </c>
      <c r="G13" s="247">
        <v>-829721.56</v>
      </c>
      <c r="H13" s="248">
        <f t="shared" si="1"/>
        <v>-1117094.8400000001</v>
      </c>
    </row>
    <row r="14" spans="1:8" ht="15.75">
      <c r="A14" s="40">
        <v>6</v>
      </c>
      <c r="B14" s="44" t="s">
        <v>163</v>
      </c>
      <c r="C14" s="245">
        <f>C12+C13</f>
        <v>7691917.4999999991</v>
      </c>
      <c r="D14" s="245">
        <f>D12+D13</f>
        <v>1928915.8800000001</v>
      </c>
      <c r="E14" s="245">
        <f t="shared" si="0"/>
        <v>9620833.379999999</v>
      </c>
      <c r="F14" s="245">
        <f>F12+F13</f>
        <v>2100089.6399999997</v>
      </c>
      <c r="G14" s="245">
        <f>G12+G13</f>
        <v>2934803.54</v>
      </c>
      <c r="H14" s="248">
        <f t="shared" si="1"/>
        <v>5034893.18</v>
      </c>
    </row>
    <row r="15" spans="1:8" ht="15.75">
      <c r="A15" s="40">
        <v>7</v>
      </c>
      <c r="B15" s="44" t="s">
        <v>164</v>
      </c>
      <c r="C15" s="244">
        <v>393346.29000000004</v>
      </c>
      <c r="D15" s="244">
        <v>7555.09</v>
      </c>
      <c r="E15" s="245">
        <f t="shared" si="0"/>
        <v>400901.38000000006</v>
      </c>
      <c r="F15" s="246">
        <v>635319.84</v>
      </c>
      <c r="G15" s="247">
        <v>17069.940000000002</v>
      </c>
      <c r="H15" s="248">
        <f t="shared" si="1"/>
        <v>652389.78</v>
      </c>
    </row>
    <row r="16" spans="1:8" ht="15.75">
      <c r="A16" s="40">
        <v>8</v>
      </c>
      <c r="B16" s="44" t="s">
        <v>165</v>
      </c>
      <c r="C16" s="244">
        <v>1091568</v>
      </c>
      <c r="D16" s="244"/>
      <c r="E16" s="245">
        <f t="shared" si="0"/>
        <v>1091568</v>
      </c>
      <c r="F16" s="246">
        <v>1507714.4000000001</v>
      </c>
      <c r="G16" s="247"/>
      <c r="H16" s="248">
        <f t="shared" si="1"/>
        <v>1507714.4000000001</v>
      </c>
    </row>
    <row r="17" spans="1:8" ht="15.75">
      <c r="A17" s="40">
        <v>9</v>
      </c>
      <c r="B17" s="44" t="s">
        <v>166</v>
      </c>
      <c r="C17" s="244">
        <v>20000</v>
      </c>
      <c r="D17" s="244">
        <v>0</v>
      </c>
      <c r="E17" s="245">
        <f t="shared" si="0"/>
        <v>20000</v>
      </c>
      <c r="F17" s="246">
        <v>20000</v>
      </c>
      <c r="G17" s="247"/>
      <c r="H17" s="248">
        <f t="shared" si="1"/>
        <v>20000</v>
      </c>
    </row>
    <row r="18" spans="1:8" ht="15.75">
      <c r="A18" s="40">
        <v>10</v>
      </c>
      <c r="B18" s="44" t="s">
        <v>167</v>
      </c>
      <c r="C18" s="244">
        <v>14891146.310000001</v>
      </c>
      <c r="D18" s="244"/>
      <c r="E18" s="245">
        <f t="shared" si="0"/>
        <v>14891146.310000001</v>
      </c>
      <c r="F18" s="246">
        <v>15655964.43</v>
      </c>
      <c r="G18" s="247"/>
      <c r="H18" s="248">
        <f t="shared" si="1"/>
        <v>15655964.43</v>
      </c>
    </row>
    <row r="19" spans="1:8" ht="15.75">
      <c r="A19" s="40">
        <v>11</v>
      </c>
      <c r="B19" s="44" t="s">
        <v>168</v>
      </c>
      <c r="C19" s="244">
        <v>1331151.3799999999</v>
      </c>
      <c r="D19" s="244">
        <v>271833.14</v>
      </c>
      <c r="E19" s="245">
        <f t="shared" si="0"/>
        <v>1602984.52</v>
      </c>
      <c r="F19" s="246">
        <v>1051764.78</v>
      </c>
      <c r="G19" s="247">
        <v>112314.70999999999</v>
      </c>
      <c r="H19" s="248">
        <f t="shared" si="1"/>
        <v>1164079.49</v>
      </c>
    </row>
    <row r="20" spans="1:8" ht="15.75">
      <c r="A20" s="40">
        <v>12</v>
      </c>
      <c r="B20" s="46" t="s">
        <v>169</v>
      </c>
      <c r="C20" s="245">
        <f>SUM(C7:C11)+SUM(C14:C19)</f>
        <v>41591067.710000001</v>
      </c>
      <c r="D20" s="245">
        <f>SUM(D7:D11)+SUM(D14:D19)</f>
        <v>28113687.719999999</v>
      </c>
      <c r="E20" s="245">
        <f t="shared" si="0"/>
        <v>69704755.430000007</v>
      </c>
      <c r="F20" s="245">
        <f>SUM(F7:F11)+SUM(F14:F19)</f>
        <v>38434165.25</v>
      </c>
      <c r="G20" s="245">
        <f>SUM(G7:G11)+SUM(G14:G19)</f>
        <v>19320552.810000002</v>
      </c>
      <c r="H20" s="248">
        <f t="shared" si="1"/>
        <v>57754718.060000002</v>
      </c>
    </row>
    <row r="21" spans="1:8" ht="15.75">
      <c r="A21" s="40"/>
      <c r="B21" s="41" t="s">
        <v>186</v>
      </c>
      <c r="C21" s="249"/>
      <c r="D21" s="249"/>
      <c r="E21" s="249"/>
      <c r="F21" s="250"/>
      <c r="G21" s="251"/>
      <c r="H21" s="252"/>
    </row>
    <row r="22" spans="1:8" ht="15.75">
      <c r="A22" s="40">
        <v>13</v>
      </c>
      <c r="B22" s="44" t="s">
        <v>170</v>
      </c>
      <c r="C22" s="244">
        <v>0</v>
      </c>
      <c r="D22" s="244">
        <v>0</v>
      </c>
      <c r="E22" s="245">
        <f>C22+D22</f>
        <v>0</v>
      </c>
      <c r="F22" s="246">
        <v>0</v>
      </c>
      <c r="G22" s="247">
        <v>0</v>
      </c>
      <c r="H22" s="248">
        <f t="shared" si="1"/>
        <v>0</v>
      </c>
    </row>
    <row r="23" spans="1:8" ht="15.75">
      <c r="A23" s="40">
        <v>14</v>
      </c>
      <c r="B23" s="44" t="s">
        <v>171</v>
      </c>
      <c r="C23" s="244">
        <v>2706013.2600000002</v>
      </c>
      <c r="D23" s="244">
        <v>10679202.949999999</v>
      </c>
      <c r="E23" s="245">
        <f t="shared" ref="E23:E40" si="2">C23+D23</f>
        <v>13385216.209999999</v>
      </c>
      <c r="F23" s="246">
        <v>2696011.41</v>
      </c>
      <c r="G23" s="247">
        <v>7695104.8800000008</v>
      </c>
      <c r="H23" s="248">
        <f t="shared" si="1"/>
        <v>10391116.290000001</v>
      </c>
    </row>
    <row r="24" spans="1:8" ht="15.75">
      <c r="A24" s="40">
        <v>15</v>
      </c>
      <c r="B24" s="44" t="s">
        <v>172</v>
      </c>
      <c r="C24" s="244">
        <v>127828.38</v>
      </c>
      <c r="D24" s="244">
        <v>7836582.1600000011</v>
      </c>
      <c r="E24" s="245">
        <f t="shared" si="2"/>
        <v>7964410.540000001</v>
      </c>
      <c r="F24" s="246">
        <v>520713.31999999995</v>
      </c>
      <c r="G24" s="247">
        <v>7366512.79</v>
      </c>
      <c r="H24" s="248">
        <f t="shared" si="1"/>
        <v>7887226.1100000003</v>
      </c>
    </row>
    <row r="25" spans="1:8" ht="15.75">
      <c r="A25" s="40">
        <v>16</v>
      </c>
      <c r="B25" s="44" t="s">
        <v>173</v>
      </c>
      <c r="C25" s="244">
        <v>847577.48</v>
      </c>
      <c r="D25" s="244">
        <v>924784.13</v>
      </c>
      <c r="E25" s="245">
        <f t="shared" si="2"/>
        <v>1772361.6099999999</v>
      </c>
      <c r="F25" s="246">
        <v>870526.16</v>
      </c>
      <c r="G25" s="247">
        <v>4072194.19</v>
      </c>
      <c r="H25" s="248">
        <f t="shared" si="1"/>
        <v>4942720.3499999996</v>
      </c>
    </row>
    <row r="26" spans="1:8" ht="15.75">
      <c r="A26" s="40">
        <v>17</v>
      </c>
      <c r="B26" s="44" t="s">
        <v>174</v>
      </c>
      <c r="C26" s="249"/>
      <c r="D26" s="249"/>
      <c r="E26" s="245">
        <f t="shared" si="2"/>
        <v>0</v>
      </c>
      <c r="F26" s="250"/>
      <c r="G26" s="251"/>
      <c r="H26" s="248">
        <f t="shared" si="1"/>
        <v>0</v>
      </c>
    </row>
    <row r="27" spans="1:8" ht="15.75">
      <c r="A27" s="40">
        <v>18</v>
      </c>
      <c r="B27" s="44" t="s">
        <v>175</v>
      </c>
      <c r="C27" s="244">
        <v>0</v>
      </c>
      <c r="D27" s="244">
        <v>0</v>
      </c>
      <c r="E27" s="245">
        <f t="shared" si="2"/>
        <v>0</v>
      </c>
      <c r="F27" s="246">
        <v>5500000</v>
      </c>
      <c r="G27" s="247">
        <v>0</v>
      </c>
      <c r="H27" s="248">
        <f t="shared" si="1"/>
        <v>5500000</v>
      </c>
    </row>
    <row r="28" spans="1:8" ht="15.75">
      <c r="A28" s="40">
        <v>19</v>
      </c>
      <c r="B28" s="44" t="s">
        <v>176</v>
      </c>
      <c r="C28" s="244">
        <v>16067.27</v>
      </c>
      <c r="D28" s="244">
        <v>227614.41999999998</v>
      </c>
      <c r="E28" s="245">
        <f t="shared" si="2"/>
        <v>243681.68999999997</v>
      </c>
      <c r="F28" s="246">
        <v>43649.61</v>
      </c>
      <c r="G28" s="247">
        <v>61739.96</v>
      </c>
      <c r="H28" s="248">
        <f t="shared" si="1"/>
        <v>105389.57</v>
      </c>
    </row>
    <row r="29" spans="1:8" ht="15.75">
      <c r="A29" s="40">
        <v>20</v>
      </c>
      <c r="B29" s="44" t="s">
        <v>98</v>
      </c>
      <c r="C29" s="244">
        <v>995958.77</v>
      </c>
      <c r="D29" s="244">
        <v>85191.810000000012</v>
      </c>
      <c r="E29" s="245">
        <f t="shared" si="2"/>
        <v>1081150.58</v>
      </c>
      <c r="F29" s="246">
        <v>840519.9800000001</v>
      </c>
      <c r="G29" s="247">
        <v>49130.49</v>
      </c>
      <c r="H29" s="248">
        <f t="shared" si="1"/>
        <v>889650.47000000009</v>
      </c>
    </row>
    <row r="30" spans="1:8" ht="15.75">
      <c r="A30" s="40">
        <v>21</v>
      </c>
      <c r="B30" s="44" t="s">
        <v>177</v>
      </c>
      <c r="C30" s="244">
        <v>0</v>
      </c>
      <c r="D30" s="244">
        <v>8580600</v>
      </c>
      <c r="E30" s="245">
        <f t="shared" si="2"/>
        <v>8580600</v>
      </c>
      <c r="F30" s="246">
        <v>0</v>
      </c>
      <c r="G30" s="247">
        <v>0</v>
      </c>
      <c r="H30" s="248">
        <f t="shared" si="1"/>
        <v>0</v>
      </c>
    </row>
    <row r="31" spans="1:8" ht="15.75">
      <c r="A31" s="40">
        <v>22</v>
      </c>
      <c r="B31" s="46" t="s">
        <v>178</v>
      </c>
      <c r="C31" s="245">
        <f>SUM(C22:C30)</f>
        <v>4693445.16</v>
      </c>
      <c r="D31" s="245">
        <f>SUM(D22:D30)</f>
        <v>28333975.469999999</v>
      </c>
      <c r="E31" s="245">
        <f>C31+D31</f>
        <v>33027420.629999999</v>
      </c>
      <c r="F31" s="245">
        <f>SUM(F22:F30)</f>
        <v>10471420.48</v>
      </c>
      <c r="G31" s="245">
        <f>SUM(G22:G30)</f>
        <v>19244682.310000002</v>
      </c>
      <c r="H31" s="248">
        <f t="shared" si="1"/>
        <v>29716102.790000003</v>
      </c>
    </row>
    <row r="32" spans="1:8" ht="15.75">
      <c r="A32" s="40"/>
      <c r="B32" s="41" t="s">
        <v>187</v>
      </c>
      <c r="C32" s="249"/>
      <c r="D32" s="249"/>
      <c r="E32" s="244"/>
      <c r="F32" s="250"/>
      <c r="G32" s="251"/>
      <c r="H32" s="252"/>
    </row>
    <row r="33" spans="1:9" ht="15.75">
      <c r="A33" s="40">
        <v>23</v>
      </c>
      <c r="B33" s="44" t="s">
        <v>179</v>
      </c>
      <c r="C33" s="244">
        <v>40000000</v>
      </c>
      <c r="D33" s="249"/>
      <c r="E33" s="245">
        <f t="shared" si="2"/>
        <v>40000000</v>
      </c>
      <c r="F33" s="246">
        <v>30000000</v>
      </c>
      <c r="G33" s="251"/>
      <c r="H33" s="248">
        <f t="shared" si="1"/>
        <v>30000000</v>
      </c>
    </row>
    <row r="34" spans="1:9" ht="15.75">
      <c r="A34" s="40">
        <v>24</v>
      </c>
      <c r="B34" s="44" t="s">
        <v>180</v>
      </c>
      <c r="C34" s="244">
        <v>0</v>
      </c>
      <c r="D34" s="249"/>
      <c r="E34" s="245">
        <f t="shared" si="2"/>
        <v>0</v>
      </c>
      <c r="F34" s="246">
        <v>0</v>
      </c>
      <c r="G34" s="251"/>
      <c r="H34" s="248">
        <f t="shared" si="1"/>
        <v>0</v>
      </c>
    </row>
    <row r="35" spans="1:9" ht="15.75">
      <c r="A35" s="40">
        <v>25</v>
      </c>
      <c r="B35" s="45" t="s">
        <v>181</v>
      </c>
      <c r="C35" s="244">
        <v>0</v>
      </c>
      <c r="D35" s="249"/>
      <c r="E35" s="245">
        <f t="shared" si="2"/>
        <v>0</v>
      </c>
      <c r="F35" s="246">
        <v>0</v>
      </c>
      <c r="G35" s="251"/>
      <c r="H35" s="248">
        <f t="shared" si="1"/>
        <v>0</v>
      </c>
    </row>
    <row r="36" spans="1:9" ht="15.75">
      <c r="A36" s="40">
        <v>26</v>
      </c>
      <c r="B36" s="44" t="s">
        <v>182</v>
      </c>
      <c r="C36" s="244">
        <v>0</v>
      </c>
      <c r="D36" s="249"/>
      <c r="E36" s="245">
        <f t="shared" si="2"/>
        <v>0</v>
      </c>
      <c r="F36" s="246">
        <v>0</v>
      </c>
      <c r="G36" s="251"/>
      <c r="H36" s="248">
        <f t="shared" si="1"/>
        <v>0</v>
      </c>
    </row>
    <row r="37" spans="1:9" ht="15.75">
      <c r="A37" s="40">
        <v>27</v>
      </c>
      <c r="B37" s="44" t="s">
        <v>183</v>
      </c>
      <c r="C37" s="244">
        <v>0</v>
      </c>
      <c r="D37" s="249"/>
      <c r="E37" s="245">
        <f t="shared" si="2"/>
        <v>0</v>
      </c>
      <c r="F37" s="246">
        <v>0</v>
      </c>
      <c r="G37" s="251"/>
      <c r="H37" s="248">
        <f t="shared" si="1"/>
        <v>0</v>
      </c>
    </row>
    <row r="38" spans="1:9" ht="15.75">
      <c r="A38" s="40">
        <v>28</v>
      </c>
      <c r="B38" s="44" t="s">
        <v>184</v>
      </c>
      <c r="C38" s="244">
        <v>-8305097.7199999988</v>
      </c>
      <c r="D38" s="249"/>
      <c r="E38" s="245">
        <f t="shared" si="2"/>
        <v>-8305097.7199999988</v>
      </c>
      <c r="F38" s="246">
        <v>-6943817.2400000002</v>
      </c>
      <c r="G38" s="251"/>
      <c r="H38" s="248">
        <f t="shared" si="1"/>
        <v>-6943817.2400000002</v>
      </c>
    </row>
    <row r="39" spans="1:9" ht="15.75">
      <c r="A39" s="40">
        <v>29</v>
      </c>
      <c r="B39" s="44" t="s">
        <v>200</v>
      </c>
      <c r="C39" s="244">
        <v>4982432.3</v>
      </c>
      <c r="D39" s="249"/>
      <c r="E39" s="245">
        <f t="shared" si="2"/>
        <v>4982432.3</v>
      </c>
      <c r="F39" s="246">
        <v>4982432.3</v>
      </c>
      <c r="G39" s="251"/>
      <c r="H39" s="248">
        <f t="shared" si="1"/>
        <v>4982432.3</v>
      </c>
    </row>
    <row r="40" spans="1:9" ht="15.75">
      <c r="A40" s="40">
        <v>30</v>
      </c>
      <c r="B40" s="46" t="s">
        <v>185</v>
      </c>
      <c r="C40" s="244">
        <f>SUM(C33:C39)</f>
        <v>36677334.579999998</v>
      </c>
      <c r="D40" s="249"/>
      <c r="E40" s="245">
        <f t="shared" si="2"/>
        <v>36677334.579999998</v>
      </c>
      <c r="F40" s="246">
        <f>SUM(F33:F39)</f>
        <v>28038615.059999999</v>
      </c>
      <c r="G40" s="251"/>
      <c r="H40" s="248">
        <f t="shared" si="1"/>
        <v>28038615.059999999</v>
      </c>
    </row>
    <row r="41" spans="1:9" ht="16.5" thickBot="1">
      <c r="A41" s="47">
        <v>31</v>
      </c>
      <c r="B41" s="48" t="s">
        <v>201</v>
      </c>
      <c r="C41" s="253">
        <f>C31+C40</f>
        <v>41370779.739999995</v>
      </c>
      <c r="D41" s="253">
        <f>D31+D40</f>
        <v>28333975.469999999</v>
      </c>
      <c r="E41" s="253">
        <f>C41+D41</f>
        <v>69704755.209999993</v>
      </c>
      <c r="F41" s="253">
        <f>F31+F40</f>
        <v>38510035.539999999</v>
      </c>
      <c r="G41" s="253">
        <f>G31+G40</f>
        <v>19244682.310000002</v>
      </c>
      <c r="H41" s="254">
        <f>F41+G41</f>
        <v>57754717.850000001</v>
      </c>
    </row>
    <row r="43" spans="1:9">
      <c r="B43" s="49"/>
      <c r="E43" s="451"/>
      <c r="F43" s="451"/>
      <c r="G43" s="451"/>
      <c r="H43" s="451"/>
      <c r="I43" s="4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85" zoomScaleNormal="85" workbookViewId="0">
      <pane xSplit="1" ySplit="6" topLeftCell="C52" activePane="bottomRight" state="frozen"/>
      <selection pane="topRight" activeCell="B1" sqref="B1"/>
      <selection pane="bottomLeft" activeCell="A6" sqref="A6"/>
      <selection pane="bottomRight" activeCell="I70" sqref="I70"/>
    </sheetView>
  </sheetViews>
  <sheetFormatPr defaultColWidth="9.140625" defaultRowHeight="15"/>
  <cols>
    <col min="1" max="1" width="9.5703125" style="2" bestFit="1" customWidth="1"/>
    <col min="2" max="2" width="89.140625" style="2" customWidth="1"/>
    <col min="3" max="5" width="12.7109375" style="2" customWidth="1"/>
    <col min="6" max="8" width="12.7109375" style="361" customWidth="1"/>
    <col min="9" max="9" width="8.85546875" customWidth="1"/>
    <col min="10" max="16384" width="9.140625" style="13"/>
  </cols>
  <sheetData>
    <row r="1" spans="1:8" ht="15.75">
      <c r="A1" s="17" t="s">
        <v>192</v>
      </c>
      <c r="B1" s="16" t="s">
        <v>416</v>
      </c>
      <c r="C1" s="16"/>
      <c r="F1" s="16"/>
    </row>
    <row r="2" spans="1:8" ht="15.75">
      <c r="A2" s="17" t="s">
        <v>193</v>
      </c>
      <c r="B2" s="424">
        <v>43281</v>
      </c>
      <c r="C2" s="28"/>
      <c r="D2" s="18"/>
      <c r="E2" s="18"/>
      <c r="F2" s="28"/>
      <c r="G2" s="18"/>
      <c r="H2" s="18"/>
    </row>
    <row r="3" spans="1:8" ht="15.75">
      <c r="A3" s="17"/>
      <c r="B3" s="16"/>
      <c r="C3" s="28"/>
      <c r="D3" s="18"/>
      <c r="E3" s="18"/>
      <c r="F3" s="28"/>
      <c r="G3" s="18"/>
      <c r="H3" s="18"/>
    </row>
    <row r="4" spans="1:8" ht="16.5" thickBot="1">
      <c r="A4" s="50" t="s">
        <v>335</v>
      </c>
      <c r="B4" s="29" t="s">
        <v>226</v>
      </c>
      <c r="C4" s="36"/>
      <c r="D4" s="36"/>
      <c r="E4" s="36"/>
      <c r="F4" s="36"/>
      <c r="G4" s="36"/>
      <c r="H4" s="36" t="s">
        <v>96</v>
      </c>
    </row>
    <row r="5" spans="1:8" ht="15.75">
      <c r="A5" s="129"/>
      <c r="B5" s="130"/>
      <c r="C5" s="458" t="s">
        <v>198</v>
      </c>
      <c r="D5" s="459"/>
      <c r="E5" s="460"/>
      <c r="F5" s="458" t="s">
        <v>199</v>
      </c>
      <c r="G5" s="459"/>
      <c r="H5" s="460"/>
    </row>
    <row r="6" spans="1:8">
      <c r="A6" s="131" t="s">
        <v>28</v>
      </c>
      <c r="B6" s="51"/>
      <c r="C6" s="52" t="s">
        <v>29</v>
      </c>
      <c r="D6" s="52" t="s">
        <v>99</v>
      </c>
      <c r="E6" s="52" t="s">
        <v>70</v>
      </c>
      <c r="F6" s="52" t="s">
        <v>29</v>
      </c>
      <c r="G6" s="52" t="s">
        <v>99</v>
      </c>
      <c r="H6" s="52" t="s">
        <v>70</v>
      </c>
    </row>
    <row r="7" spans="1:8">
      <c r="A7" s="132"/>
      <c r="B7" s="54" t="s">
        <v>95</v>
      </c>
      <c r="C7" s="55"/>
      <c r="D7" s="55"/>
      <c r="E7" s="55"/>
      <c r="F7" s="55"/>
      <c r="G7" s="55"/>
      <c r="H7" s="55"/>
    </row>
    <row r="8" spans="1:8" ht="15.75">
      <c r="A8" s="132">
        <v>1</v>
      </c>
      <c r="B8" s="56" t="s">
        <v>100</v>
      </c>
      <c r="C8" s="255">
        <v>181946.79</v>
      </c>
      <c r="D8" s="255">
        <v>36892.28</v>
      </c>
      <c r="E8" s="256">
        <f t="shared" ref="E8:E21" si="0">C8+D8</f>
        <v>218839.07</v>
      </c>
      <c r="F8" s="255">
        <v>350849.97</v>
      </c>
      <c r="G8" s="255">
        <v>6196.41</v>
      </c>
      <c r="H8" s="256">
        <f t="shared" ref="H8:H21" si="1">F8+G8</f>
        <v>357046.37999999995</v>
      </c>
    </row>
    <row r="9" spans="1:8" ht="15.75">
      <c r="A9" s="132">
        <v>2</v>
      </c>
      <c r="B9" s="56" t="s">
        <v>101</v>
      </c>
      <c r="C9" s="257">
        <f>SUM(C10:C18)</f>
        <v>688864.84000000008</v>
      </c>
      <c r="D9" s="257">
        <f>SUM(D10:D18)</f>
        <v>239473.62</v>
      </c>
      <c r="E9" s="256">
        <f t="shared" si="0"/>
        <v>928338.46000000008</v>
      </c>
      <c r="F9" s="257">
        <f>SUM(F10:F18)</f>
        <v>174617.60000000001</v>
      </c>
      <c r="G9" s="257">
        <f>SUM(G10:G18)</f>
        <v>336377.25</v>
      </c>
      <c r="H9" s="256">
        <f t="shared" si="1"/>
        <v>510994.85</v>
      </c>
    </row>
    <row r="10" spans="1:8" ht="15.75">
      <c r="A10" s="132">
        <v>2.1</v>
      </c>
      <c r="B10" s="57" t="s">
        <v>102</v>
      </c>
      <c r="C10" s="255">
        <v>0</v>
      </c>
      <c r="D10" s="255">
        <v>0</v>
      </c>
      <c r="E10" s="256">
        <f t="shared" si="0"/>
        <v>0</v>
      </c>
      <c r="F10" s="255">
        <v>0</v>
      </c>
      <c r="G10" s="255">
        <v>0</v>
      </c>
      <c r="H10" s="256">
        <f t="shared" si="1"/>
        <v>0</v>
      </c>
    </row>
    <row r="11" spans="1:8" ht="15.75">
      <c r="A11" s="132">
        <v>2.2000000000000002</v>
      </c>
      <c r="B11" s="57" t="s">
        <v>103</v>
      </c>
      <c r="C11" s="255">
        <f>137659.29- C12- C13 - C14 - C15 - C16- C18</f>
        <v>5.4569682106375694E-12</v>
      </c>
      <c r="D11" s="255">
        <f>69065.88- D12- D13 -D14 -D15 -D16 -D18</f>
        <v>69065.88</v>
      </c>
      <c r="E11" s="256">
        <f t="shared" si="0"/>
        <v>69065.88</v>
      </c>
      <c r="F11" s="255">
        <f>118684.52- F12- F13 - F14 - F15 - F16- F18</f>
        <v>1027.3500000000004</v>
      </c>
      <c r="G11" s="255">
        <f>124430.87- G12- G13 -G14 -G15 -G16 -G18</f>
        <v>75327.72</v>
      </c>
      <c r="H11" s="256">
        <f t="shared" si="1"/>
        <v>76355.070000000007</v>
      </c>
    </row>
    <row r="12" spans="1:8" ht="15.75">
      <c r="A12" s="132">
        <v>2.2999999999999998</v>
      </c>
      <c r="B12" s="57" t="s">
        <v>104</v>
      </c>
      <c r="C12" s="255">
        <v>0</v>
      </c>
      <c r="D12" s="255">
        <v>0</v>
      </c>
      <c r="E12" s="256">
        <f t="shared" si="0"/>
        <v>0</v>
      </c>
      <c r="F12" s="255">
        <v>21282.02</v>
      </c>
      <c r="G12" s="255">
        <v>0</v>
      </c>
      <c r="H12" s="256">
        <f t="shared" si="1"/>
        <v>21282.02</v>
      </c>
    </row>
    <row r="13" spans="1:8" ht="15.75">
      <c r="A13" s="132">
        <v>2.4</v>
      </c>
      <c r="B13" s="57" t="s">
        <v>105</v>
      </c>
      <c r="C13" s="255">
        <v>0</v>
      </c>
      <c r="D13" s="255">
        <v>0</v>
      </c>
      <c r="E13" s="256">
        <f t="shared" si="0"/>
        <v>0</v>
      </c>
      <c r="F13" s="255">
        <v>0</v>
      </c>
      <c r="G13" s="255">
        <v>0</v>
      </c>
      <c r="H13" s="256">
        <f t="shared" si="1"/>
        <v>0</v>
      </c>
    </row>
    <row r="14" spans="1:8" ht="15.75">
      <c r="A14" s="132">
        <v>2.5</v>
      </c>
      <c r="B14" s="57" t="s">
        <v>106</v>
      </c>
      <c r="C14" s="255">
        <v>0</v>
      </c>
      <c r="D14" s="255">
        <v>0</v>
      </c>
      <c r="E14" s="256">
        <f t="shared" si="0"/>
        <v>0</v>
      </c>
      <c r="F14" s="255">
        <v>0</v>
      </c>
      <c r="G14" s="255">
        <v>0</v>
      </c>
      <c r="H14" s="256">
        <f t="shared" si="1"/>
        <v>0</v>
      </c>
    </row>
    <row r="15" spans="1:8" ht="15.75">
      <c r="A15" s="132">
        <v>2.6</v>
      </c>
      <c r="B15" s="57" t="s">
        <v>107</v>
      </c>
      <c r="C15" s="255">
        <v>62640.14</v>
      </c>
      <c r="D15" s="255">
        <v>0</v>
      </c>
      <c r="E15" s="256">
        <f t="shared" si="0"/>
        <v>62640.14</v>
      </c>
      <c r="F15" s="255">
        <v>0</v>
      </c>
      <c r="G15" s="255">
        <v>0</v>
      </c>
      <c r="H15" s="256">
        <f t="shared" si="1"/>
        <v>0</v>
      </c>
    </row>
    <row r="16" spans="1:8" ht="15.75">
      <c r="A16" s="132">
        <v>2.7</v>
      </c>
      <c r="B16" s="57" t="s">
        <v>108</v>
      </c>
      <c r="C16" s="255">
        <v>71114.16</v>
      </c>
      <c r="D16" s="255">
        <v>0</v>
      </c>
      <c r="E16" s="256">
        <f t="shared" si="0"/>
        <v>71114.16</v>
      </c>
      <c r="F16" s="255">
        <v>91416.25</v>
      </c>
      <c r="G16" s="255">
        <v>0</v>
      </c>
      <c r="H16" s="256">
        <f t="shared" si="1"/>
        <v>91416.25</v>
      </c>
    </row>
    <row r="17" spans="1:8" ht="15.75">
      <c r="A17" s="132">
        <v>2.8</v>
      </c>
      <c r="B17" s="57" t="s">
        <v>109</v>
      </c>
      <c r="C17" s="255">
        <v>551205.55000000005</v>
      </c>
      <c r="D17" s="255">
        <v>170407.74</v>
      </c>
      <c r="E17" s="256">
        <f t="shared" si="0"/>
        <v>721613.29</v>
      </c>
      <c r="F17" s="255">
        <v>55933.08</v>
      </c>
      <c r="G17" s="255">
        <v>211946.38</v>
      </c>
      <c r="H17" s="256">
        <f t="shared" si="1"/>
        <v>267879.46000000002</v>
      </c>
    </row>
    <row r="18" spans="1:8" ht="15.75">
      <c r="A18" s="132">
        <v>2.9</v>
      </c>
      <c r="B18" s="57" t="s">
        <v>110</v>
      </c>
      <c r="C18" s="255">
        <v>3904.99</v>
      </c>
      <c r="D18" s="255">
        <v>0</v>
      </c>
      <c r="E18" s="256">
        <f t="shared" si="0"/>
        <v>3904.99</v>
      </c>
      <c r="F18" s="255">
        <v>4958.8999999999996</v>
      </c>
      <c r="G18" s="255">
        <v>49103.15</v>
      </c>
      <c r="H18" s="256">
        <f t="shared" si="1"/>
        <v>54062.05</v>
      </c>
    </row>
    <row r="19" spans="1:8" ht="15.75">
      <c r="A19" s="132">
        <v>3</v>
      </c>
      <c r="B19" s="56" t="s">
        <v>111</v>
      </c>
      <c r="C19" s="255">
        <v>37981.620000000003</v>
      </c>
      <c r="D19" s="255">
        <v>7672.45</v>
      </c>
      <c r="E19" s="256">
        <f>C19+D19</f>
        <v>45654.07</v>
      </c>
      <c r="F19" s="255">
        <v>9633.24</v>
      </c>
      <c r="G19" s="255">
        <v>43481.05</v>
      </c>
      <c r="H19" s="256">
        <f>F19+G19</f>
        <v>53114.29</v>
      </c>
    </row>
    <row r="20" spans="1:8" ht="15.75">
      <c r="A20" s="132">
        <v>4</v>
      </c>
      <c r="B20" s="56" t="s">
        <v>112</v>
      </c>
      <c r="C20" s="255">
        <v>305243.05</v>
      </c>
      <c r="D20" s="255"/>
      <c r="E20" s="256">
        <f t="shared" si="0"/>
        <v>305243.05</v>
      </c>
      <c r="F20" s="255">
        <v>737277.93</v>
      </c>
      <c r="G20" s="255"/>
      <c r="H20" s="256">
        <f t="shared" si="1"/>
        <v>737277.93</v>
      </c>
    </row>
    <row r="21" spans="1:8" ht="15.75">
      <c r="A21" s="132">
        <v>5</v>
      </c>
      <c r="B21" s="56" t="s">
        <v>113</v>
      </c>
      <c r="C21" s="255">
        <v>71.510000000000005</v>
      </c>
      <c r="D21" s="255">
        <v>1085.08</v>
      </c>
      <c r="E21" s="256">
        <f t="shared" si="0"/>
        <v>1156.5899999999999</v>
      </c>
      <c r="F21" s="255">
        <v>735.88</v>
      </c>
      <c r="G21" s="255">
        <v>0</v>
      </c>
      <c r="H21" s="256">
        <f t="shared" si="1"/>
        <v>735.88</v>
      </c>
    </row>
    <row r="22" spans="1:8" ht="15.75">
      <c r="A22" s="132">
        <v>6</v>
      </c>
      <c r="B22" s="58" t="s">
        <v>114</v>
      </c>
      <c r="C22" s="257">
        <f>C8+C9+C20+C21+C19</f>
        <v>1214107.8100000003</v>
      </c>
      <c r="D22" s="257">
        <f>D8+D9+D20+D21+D19</f>
        <v>285123.43000000005</v>
      </c>
      <c r="E22" s="256">
        <f>C22+D22</f>
        <v>1499231.2400000002</v>
      </c>
      <c r="F22" s="257">
        <f>F8+F9+F20+F21+F19</f>
        <v>1273114.6199999999</v>
      </c>
      <c r="G22" s="257">
        <f>G8+G9+G20+G21+G19</f>
        <v>386054.70999999996</v>
      </c>
      <c r="H22" s="256">
        <f>F22+G22</f>
        <v>1659169.3299999998</v>
      </c>
    </row>
    <row r="23" spans="1:8" ht="15.75">
      <c r="A23" s="132"/>
      <c r="B23" s="54" t="s">
        <v>93</v>
      </c>
      <c r="C23" s="255"/>
      <c r="D23" s="255"/>
      <c r="E23" s="258"/>
      <c r="F23" s="255"/>
      <c r="G23" s="255"/>
      <c r="H23" s="258"/>
    </row>
    <row r="24" spans="1:8" ht="15.75">
      <c r="A24" s="132">
        <v>7</v>
      </c>
      <c r="B24" s="56" t="s">
        <v>115</v>
      </c>
      <c r="C24" s="255">
        <v>1981.65</v>
      </c>
      <c r="D24" s="255">
        <v>1619.92</v>
      </c>
      <c r="E24" s="256">
        <f t="shared" ref="E24:E29" si="2">C24+D24</f>
        <v>3601.57</v>
      </c>
      <c r="F24" s="255">
        <v>1210.07</v>
      </c>
      <c r="G24" s="255">
        <v>397.15</v>
      </c>
      <c r="H24" s="256">
        <f t="shared" ref="H24:H29" si="3">F24+G24</f>
        <v>1607.2199999999998</v>
      </c>
    </row>
    <row r="25" spans="1:8" ht="15.75">
      <c r="A25" s="132">
        <v>8</v>
      </c>
      <c r="B25" s="56" t="s">
        <v>116</v>
      </c>
      <c r="C25" s="255">
        <v>32963.65</v>
      </c>
      <c r="D25" s="255">
        <v>55986.48</v>
      </c>
      <c r="E25" s="256">
        <f t="shared" si="2"/>
        <v>88950.13</v>
      </c>
      <c r="F25" s="255">
        <v>32351.75</v>
      </c>
      <c r="G25" s="255">
        <v>148958.34</v>
      </c>
      <c r="H25" s="256">
        <f t="shared" si="3"/>
        <v>181310.09</v>
      </c>
    </row>
    <row r="26" spans="1:8" ht="15.75">
      <c r="A26" s="132">
        <v>9</v>
      </c>
      <c r="B26" s="56" t="s">
        <v>117</v>
      </c>
      <c r="C26" s="255">
        <v>1409.59</v>
      </c>
      <c r="D26" s="255">
        <v>104.5</v>
      </c>
      <c r="E26" s="256">
        <f t="shared" si="2"/>
        <v>1514.09</v>
      </c>
      <c r="F26" s="255">
        <v>1520.54</v>
      </c>
      <c r="G26" s="255">
        <v>0</v>
      </c>
      <c r="H26" s="256">
        <f t="shared" si="3"/>
        <v>1520.54</v>
      </c>
    </row>
    <row r="27" spans="1:8" ht="15.75">
      <c r="A27" s="132">
        <v>10</v>
      </c>
      <c r="B27" s="56" t="s">
        <v>118</v>
      </c>
      <c r="C27" s="255">
        <v>1347.04</v>
      </c>
      <c r="D27" s="255"/>
      <c r="E27" s="256">
        <f t="shared" si="2"/>
        <v>1347.04</v>
      </c>
      <c r="F27" s="255">
        <v>15437.04</v>
      </c>
      <c r="G27" s="255"/>
      <c r="H27" s="256">
        <f t="shared" si="3"/>
        <v>15437.04</v>
      </c>
    </row>
    <row r="28" spans="1:8" ht="15.75">
      <c r="A28" s="132">
        <v>11</v>
      </c>
      <c r="B28" s="56" t="s">
        <v>119</v>
      </c>
      <c r="C28" s="255">
        <v>4273.92</v>
      </c>
      <c r="D28" s="255">
        <v>213964.57</v>
      </c>
      <c r="E28" s="256">
        <f t="shared" si="2"/>
        <v>218238.49000000002</v>
      </c>
      <c r="F28" s="255">
        <v>244759.57</v>
      </c>
      <c r="G28" s="255">
        <v>0</v>
      </c>
      <c r="H28" s="256">
        <f t="shared" si="3"/>
        <v>244759.57</v>
      </c>
    </row>
    <row r="29" spans="1:8" ht="15.75">
      <c r="A29" s="132">
        <v>12</v>
      </c>
      <c r="B29" s="56" t="s">
        <v>120</v>
      </c>
      <c r="C29" s="255"/>
      <c r="D29" s="255"/>
      <c r="E29" s="256">
        <f t="shared" si="2"/>
        <v>0</v>
      </c>
      <c r="F29" s="255"/>
      <c r="G29" s="255"/>
      <c r="H29" s="256">
        <f t="shared" si="3"/>
        <v>0</v>
      </c>
    </row>
    <row r="30" spans="1:8" ht="15.75">
      <c r="A30" s="132">
        <v>13</v>
      </c>
      <c r="B30" s="59" t="s">
        <v>121</v>
      </c>
      <c r="C30" s="257">
        <f>SUM(C24:C29)</f>
        <v>41975.85</v>
      </c>
      <c r="D30" s="257">
        <f>SUM(D24:D29)</f>
        <v>271675.47000000003</v>
      </c>
      <c r="E30" s="256">
        <f>C30+D30</f>
        <v>313651.32</v>
      </c>
      <c r="F30" s="257">
        <f>SUM(F24:F29)</f>
        <v>295278.97000000003</v>
      </c>
      <c r="G30" s="257">
        <f>SUM(G24:G29)</f>
        <v>149355.49</v>
      </c>
      <c r="H30" s="256">
        <f>F30+G30</f>
        <v>444634.46</v>
      </c>
    </row>
    <row r="31" spans="1:8" ht="15.75">
      <c r="A31" s="132">
        <v>14</v>
      </c>
      <c r="B31" s="59" t="s">
        <v>122</v>
      </c>
      <c r="C31" s="257">
        <f>C22-C30</f>
        <v>1172131.9600000002</v>
      </c>
      <c r="D31" s="257">
        <f>D22-D30</f>
        <v>13447.960000000021</v>
      </c>
      <c r="E31" s="256">
        <f>C31+D31</f>
        <v>1185579.9200000002</v>
      </c>
      <c r="F31" s="257">
        <f>F22-F30</f>
        <v>977835.64999999991</v>
      </c>
      <c r="G31" s="257">
        <f>G22-G30</f>
        <v>236699.21999999997</v>
      </c>
      <c r="H31" s="256">
        <f>F31+G31</f>
        <v>1214534.8699999999</v>
      </c>
    </row>
    <row r="32" spans="1:8">
      <c r="A32" s="132"/>
      <c r="B32" s="54"/>
      <c r="C32" s="259"/>
      <c r="D32" s="259"/>
      <c r="E32" s="260"/>
      <c r="F32" s="259"/>
      <c r="G32" s="259"/>
      <c r="H32" s="260"/>
    </row>
    <row r="33" spans="1:8" ht="15.75">
      <c r="A33" s="132"/>
      <c r="B33" s="54" t="s">
        <v>123</v>
      </c>
      <c r="C33" s="255"/>
      <c r="D33" s="255"/>
      <c r="E33" s="258"/>
      <c r="F33" s="255"/>
      <c r="G33" s="255"/>
      <c r="H33" s="258"/>
    </row>
    <row r="34" spans="1:8" ht="15.75">
      <c r="A34" s="132">
        <v>15</v>
      </c>
      <c r="B34" s="53" t="s">
        <v>94</v>
      </c>
      <c r="C34" s="261">
        <f>C35-C36</f>
        <v>489747.73000000004</v>
      </c>
      <c r="D34" s="261">
        <f>D35-D36</f>
        <v>30090.780000000013</v>
      </c>
      <c r="E34" s="256">
        <f>C34+D34</f>
        <v>519838.51000000007</v>
      </c>
      <c r="F34" s="261">
        <f>F35-F36</f>
        <v>41508.170000000006</v>
      </c>
      <c r="G34" s="261">
        <f>G35-G36</f>
        <v>168652.38</v>
      </c>
      <c r="H34" s="256">
        <f>F34+G34</f>
        <v>210160.55000000002</v>
      </c>
    </row>
    <row r="35" spans="1:8" ht="15.75">
      <c r="A35" s="132">
        <v>15.1</v>
      </c>
      <c r="B35" s="57" t="s">
        <v>124</v>
      </c>
      <c r="C35" s="255">
        <v>534467.4</v>
      </c>
      <c r="D35" s="255">
        <v>97078.46</v>
      </c>
      <c r="E35" s="256">
        <f>C35+D35</f>
        <v>631545.86</v>
      </c>
      <c r="F35" s="255">
        <v>75793.240000000005</v>
      </c>
      <c r="G35" s="255">
        <v>217835.97</v>
      </c>
      <c r="H35" s="256">
        <f>F35+G35</f>
        <v>293629.21000000002</v>
      </c>
    </row>
    <row r="36" spans="1:8" ht="15.75">
      <c r="A36" s="132">
        <v>15.2</v>
      </c>
      <c r="B36" s="57" t="s">
        <v>125</v>
      </c>
      <c r="C36" s="255">
        <v>44719.67</v>
      </c>
      <c r="D36" s="255">
        <v>66987.679999999993</v>
      </c>
      <c r="E36" s="256">
        <f>C36+D36</f>
        <v>111707.34999999999</v>
      </c>
      <c r="F36" s="255">
        <v>34285.07</v>
      </c>
      <c r="G36" s="255">
        <v>49183.59</v>
      </c>
      <c r="H36" s="256">
        <f>F36+G36</f>
        <v>83468.66</v>
      </c>
    </row>
    <row r="37" spans="1:8" ht="15.75">
      <c r="A37" s="132">
        <v>16</v>
      </c>
      <c r="B37" s="56" t="s">
        <v>126</v>
      </c>
      <c r="C37" s="255">
        <v>0</v>
      </c>
      <c r="D37" s="255">
        <v>0</v>
      </c>
      <c r="E37" s="256">
        <f t="shared" ref="E37:E66" si="4">C37+D37</f>
        <v>0</v>
      </c>
      <c r="F37" s="255">
        <v>0</v>
      </c>
      <c r="G37" s="255">
        <v>0</v>
      </c>
      <c r="H37" s="256">
        <f t="shared" ref="H37:H66" si="5">F37+G37</f>
        <v>0</v>
      </c>
    </row>
    <row r="38" spans="1:8" ht="15.75">
      <c r="A38" s="132">
        <v>17</v>
      </c>
      <c r="B38" s="56" t="s">
        <v>127</v>
      </c>
      <c r="C38" s="255"/>
      <c r="D38" s="255"/>
      <c r="E38" s="256">
        <f t="shared" si="4"/>
        <v>0</v>
      </c>
      <c r="F38" s="255"/>
      <c r="G38" s="255"/>
      <c r="H38" s="256">
        <f t="shared" si="5"/>
        <v>0</v>
      </c>
    </row>
    <row r="39" spans="1:8" ht="15.75">
      <c r="A39" s="132">
        <v>18</v>
      </c>
      <c r="B39" s="56" t="s">
        <v>128</v>
      </c>
      <c r="C39" s="255">
        <v>0</v>
      </c>
      <c r="D39" s="255"/>
      <c r="E39" s="256">
        <f t="shared" si="4"/>
        <v>0</v>
      </c>
      <c r="F39" s="255">
        <v>0</v>
      </c>
      <c r="G39" s="255"/>
      <c r="H39" s="256">
        <f t="shared" si="5"/>
        <v>0</v>
      </c>
    </row>
    <row r="40" spans="1:8" ht="15.75">
      <c r="A40" s="132">
        <v>19</v>
      </c>
      <c r="B40" s="56" t="s">
        <v>129</v>
      </c>
      <c r="C40" s="255">
        <v>149687.98000000001</v>
      </c>
      <c r="D40" s="255"/>
      <c r="E40" s="256">
        <f t="shared" si="4"/>
        <v>149687.98000000001</v>
      </c>
      <c r="F40" s="255">
        <v>126786.28</v>
      </c>
      <c r="G40" s="255"/>
      <c r="H40" s="256">
        <f t="shared" si="5"/>
        <v>126786.28</v>
      </c>
    </row>
    <row r="41" spans="1:8" ht="15.75">
      <c r="A41" s="132">
        <v>20</v>
      </c>
      <c r="B41" s="56" t="s">
        <v>130</v>
      </c>
      <c r="C41" s="255">
        <v>10937.43</v>
      </c>
      <c r="D41" s="255"/>
      <c r="E41" s="256">
        <f t="shared" si="4"/>
        <v>10937.43</v>
      </c>
      <c r="F41" s="255">
        <v>106459.43</v>
      </c>
      <c r="G41" s="255"/>
      <c r="H41" s="256">
        <f t="shared" si="5"/>
        <v>106459.43</v>
      </c>
    </row>
    <row r="42" spans="1:8" ht="15.75">
      <c r="A42" s="132">
        <v>21</v>
      </c>
      <c r="B42" s="56" t="s">
        <v>131</v>
      </c>
      <c r="C42" s="255">
        <v>50209.64</v>
      </c>
      <c r="D42" s="255"/>
      <c r="E42" s="256">
        <f t="shared" si="4"/>
        <v>50209.64</v>
      </c>
      <c r="F42" s="255">
        <v>101571.6</v>
      </c>
      <c r="G42" s="255"/>
      <c r="H42" s="256">
        <f t="shared" si="5"/>
        <v>101571.6</v>
      </c>
    </row>
    <row r="43" spans="1:8" ht="15.75">
      <c r="A43" s="132">
        <v>22</v>
      </c>
      <c r="B43" s="56" t="s">
        <v>132</v>
      </c>
      <c r="C43" s="255">
        <v>16764.64</v>
      </c>
      <c r="D43" s="255"/>
      <c r="E43" s="256">
        <f t="shared" si="4"/>
        <v>16764.64</v>
      </c>
      <c r="F43" s="255">
        <v>152362.20000000001</v>
      </c>
      <c r="G43" s="255"/>
      <c r="H43" s="256">
        <f t="shared" si="5"/>
        <v>152362.20000000001</v>
      </c>
    </row>
    <row r="44" spans="1:8" ht="15.75">
      <c r="A44" s="132">
        <v>23</v>
      </c>
      <c r="B44" s="56" t="s">
        <v>133</v>
      </c>
      <c r="C44" s="255">
        <v>35385.599999999999</v>
      </c>
      <c r="D44" s="255">
        <v>0</v>
      </c>
      <c r="E44" s="256">
        <f t="shared" si="4"/>
        <v>35385.599999999999</v>
      </c>
      <c r="F44" s="255">
        <v>106845.04</v>
      </c>
      <c r="G44" s="255">
        <v>0</v>
      </c>
      <c r="H44" s="256">
        <f t="shared" si="5"/>
        <v>106845.04</v>
      </c>
    </row>
    <row r="45" spans="1:8" ht="15.75">
      <c r="A45" s="132">
        <v>24</v>
      </c>
      <c r="B45" s="59" t="s">
        <v>134</v>
      </c>
      <c r="C45" s="257">
        <f>C34+C37+C38+C39+C40+C41+C42+C43+C44</f>
        <v>752733.02000000014</v>
      </c>
      <c r="D45" s="257">
        <f>D34+D37+D38+D39+D40+D41+D42+D43+D44</f>
        <v>30090.780000000013</v>
      </c>
      <c r="E45" s="256">
        <f t="shared" si="4"/>
        <v>782823.80000000016</v>
      </c>
      <c r="F45" s="257">
        <f>F34+F37+F38+F39+F40+F41+F42+F43+F44</f>
        <v>635532.72</v>
      </c>
      <c r="G45" s="257">
        <f>G34+G37+G38+G39+G40+G41+G42+G43+G44</f>
        <v>168652.38</v>
      </c>
      <c r="H45" s="256">
        <f t="shared" si="5"/>
        <v>804185.1</v>
      </c>
    </row>
    <row r="46" spans="1:8">
      <c r="A46" s="132"/>
      <c r="B46" s="54" t="s">
        <v>135</v>
      </c>
      <c r="C46" s="255"/>
      <c r="D46" s="255"/>
      <c r="E46" s="262"/>
      <c r="F46" s="255"/>
      <c r="G46" s="255"/>
      <c r="H46" s="262"/>
    </row>
    <row r="47" spans="1:8" ht="15.75">
      <c r="A47" s="132">
        <v>25</v>
      </c>
      <c r="B47" s="56" t="s">
        <v>136</v>
      </c>
      <c r="C47" s="255">
        <v>44419.81</v>
      </c>
      <c r="D47" s="255">
        <v>71397.84</v>
      </c>
      <c r="E47" s="256">
        <f t="shared" si="4"/>
        <v>115817.65</v>
      </c>
      <c r="F47" s="255">
        <v>53558.15</v>
      </c>
      <c r="G47" s="255">
        <v>30649.68</v>
      </c>
      <c r="H47" s="256">
        <f t="shared" si="5"/>
        <v>84207.83</v>
      </c>
    </row>
    <row r="48" spans="1:8" ht="15.75">
      <c r="A48" s="132">
        <v>26</v>
      </c>
      <c r="B48" s="56" t="s">
        <v>137</v>
      </c>
      <c r="C48" s="255">
        <v>373997.66</v>
      </c>
      <c r="D48" s="255">
        <v>98827.48</v>
      </c>
      <c r="E48" s="256">
        <f t="shared" si="4"/>
        <v>472825.13999999996</v>
      </c>
      <c r="F48" s="255">
        <v>105969.07</v>
      </c>
      <c r="G48" s="255">
        <v>106987.58</v>
      </c>
      <c r="H48" s="256">
        <f t="shared" si="5"/>
        <v>212956.65000000002</v>
      </c>
    </row>
    <row r="49" spans="1:9" ht="15.75">
      <c r="A49" s="132">
        <v>27</v>
      </c>
      <c r="B49" s="56" t="s">
        <v>138</v>
      </c>
      <c r="C49" s="255">
        <v>863756.34</v>
      </c>
      <c r="D49" s="255"/>
      <c r="E49" s="256">
        <f t="shared" si="4"/>
        <v>863756.34</v>
      </c>
      <c r="F49" s="255">
        <v>1153150.53</v>
      </c>
      <c r="G49" s="255"/>
      <c r="H49" s="256">
        <f t="shared" si="5"/>
        <v>1153150.53</v>
      </c>
    </row>
    <row r="50" spans="1:9" ht="15.75">
      <c r="A50" s="132">
        <v>28</v>
      </c>
      <c r="B50" s="56" t="s">
        <v>276</v>
      </c>
      <c r="C50" s="255">
        <v>17741.900000000001</v>
      </c>
      <c r="D50" s="255"/>
      <c r="E50" s="256">
        <f t="shared" si="4"/>
        <v>17741.900000000001</v>
      </c>
      <c r="F50" s="255">
        <v>6775.42</v>
      </c>
      <c r="G50" s="255"/>
      <c r="H50" s="256">
        <f t="shared" si="5"/>
        <v>6775.42</v>
      </c>
    </row>
    <row r="51" spans="1:9" ht="15.75">
      <c r="A51" s="132">
        <v>29</v>
      </c>
      <c r="B51" s="56" t="s">
        <v>139</v>
      </c>
      <c r="C51" s="255">
        <v>282968.02</v>
      </c>
      <c r="D51" s="255"/>
      <c r="E51" s="256">
        <f t="shared" si="4"/>
        <v>282968.02</v>
      </c>
      <c r="F51" s="255">
        <v>284818.21000000002</v>
      </c>
      <c r="G51" s="255"/>
      <c r="H51" s="256">
        <f t="shared" si="5"/>
        <v>284818.21000000002</v>
      </c>
    </row>
    <row r="52" spans="1:9" ht="15.75">
      <c r="A52" s="132">
        <v>30</v>
      </c>
      <c r="B52" s="56" t="s">
        <v>140</v>
      </c>
      <c r="C52" s="255">
        <v>854623.46</v>
      </c>
      <c r="D52" s="255">
        <v>0</v>
      </c>
      <c r="E52" s="256">
        <f t="shared" si="4"/>
        <v>854623.46</v>
      </c>
      <c r="F52" s="255">
        <v>548791.94999999995</v>
      </c>
      <c r="G52" s="255">
        <v>0</v>
      </c>
      <c r="H52" s="256">
        <f t="shared" si="5"/>
        <v>548791.94999999995</v>
      </c>
    </row>
    <row r="53" spans="1:9" ht="15.75">
      <c r="A53" s="132">
        <v>31</v>
      </c>
      <c r="B53" s="59" t="s">
        <v>141</v>
      </c>
      <c r="C53" s="257">
        <f>SUM(C47:C52)</f>
        <v>2437507.19</v>
      </c>
      <c r="D53" s="257">
        <f>SUM(D47:D52)</f>
        <v>170225.32</v>
      </c>
      <c r="E53" s="256">
        <f t="shared" si="4"/>
        <v>2607732.5099999998</v>
      </c>
      <c r="F53" s="257">
        <f>SUM(F47:F52)</f>
        <v>2153063.33</v>
      </c>
      <c r="G53" s="257">
        <f>SUM(G47:G52)</f>
        <v>137637.26</v>
      </c>
      <c r="H53" s="256">
        <f t="shared" si="5"/>
        <v>2290700.59</v>
      </c>
    </row>
    <row r="54" spans="1:9" ht="15.75">
      <c r="A54" s="132">
        <v>32</v>
      </c>
      <c r="B54" s="59" t="s">
        <v>142</v>
      </c>
      <c r="C54" s="257">
        <f>C45-C53</f>
        <v>-1684774.17</v>
      </c>
      <c r="D54" s="257">
        <f>D45-D53</f>
        <v>-140134.53999999998</v>
      </c>
      <c r="E54" s="256">
        <f t="shared" si="4"/>
        <v>-1824908.71</v>
      </c>
      <c r="F54" s="257">
        <f>F45-F53</f>
        <v>-1517530.61</v>
      </c>
      <c r="G54" s="257">
        <f>G45-G53</f>
        <v>31015.119999999995</v>
      </c>
      <c r="H54" s="256">
        <f t="shared" si="5"/>
        <v>-1486515.4900000002</v>
      </c>
    </row>
    <row r="55" spans="1:9">
      <c r="A55" s="132"/>
      <c r="B55" s="54"/>
      <c r="C55" s="259"/>
      <c r="D55" s="259"/>
      <c r="E55" s="260"/>
      <c r="F55" s="259"/>
      <c r="G55" s="259"/>
      <c r="H55" s="260"/>
    </row>
    <row r="56" spans="1:9" ht="15.75">
      <c r="A56" s="132">
        <v>33</v>
      </c>
      <c r="B56" s="59" t="s">
        <v>143</v>
      </c>
      <c r="C56" s="257">
        <f>C31+C54</f>
        <v>-512642.20999999973</v>
      </c>
      <c r="D56" s="257">
        <f>D31+D54</f>
        <v>-126686.57999999996</v>
      </c>
      <c r="E56" s="256">
        <f t="shared" si="4"/>
        <v>-639328.78999999969</v>
      </c>
      <c r="F56" s="257">
        <f>F31+F54</f>
        <v>-539694.9600000002</v>
      </c>
      <c r="G56" s="257">
        <f>G31+G54</f>
        <v>267714.33999999997</v>
      </c>
      <c r="H56" s="256">
        <f t="shared" si="5"/>
        <v>-271980.62000000023</v>
      </c>
    </row>
    <row r="57" spans="1:9">
      <c r="A57" s="132"/>
      <c r="B57" s="54"/>
      <c r="C57" s="259"/>
      <c r="D57" s="259"/>
      <c r="E57" s="260"/>
      <c r="F57" s="259"/>
      <c r="G57" s="259"/>
      <c r="H57" s="260"/>
    </row>
    <row r="58" spans="1:9" ht="15.75">
      <c r="A58" s="132">
        <v>34</v>
      </c>
      <c r="B58" s="56" t="s">
        <v>144</v>
      </c>
      <c r="C58" s="255">
        <v>-41617.43</v>
      </c>
      <c r="D58" s="255"/>
      <c r="E58" s="256">
        <f>C58</f>
        <v>-41617.43</v>
      </c>
      <c r="F58" s="255">
        <v>-419960.74</v>
      </c>
      <c r="G58" s="255"/>
      <c r="H58" s="256">
        <f>F58</f>
        <v>-419960.74</v>
      </c>
    </row>
    <row r="59" spans="1:9" s="209" customFormat="1" ht="15.75">
      <c r="A59" s="132">
        <v>35</v>
      </c>
      <c r="B59" s="53" t="s">
        <v>145</v>
      </c>
      <c r="C59" s="263">
        <v>0</v>
      </c>
      <c r="D59" s="263"/>
      <c r="E59" s="264">
        <f>C59</f>
        <v>0</v>
      </c>
      <c r="F59" s="263">
        <v>0</v>
      </c>
      <c r="G59" s="263"/>
      <c r="H59" s="264">
        <f>F59</f>
        <v>0</v>
      </c>
      <c r="I59" s="208"/>
    </row>
    <row r="60" spans="1:9" ht="15.75">
      <c r="A60" s="132">
        <v>36</v>
      </c>
      <c r="B60" s="56" t="s">
        <v>146</v>
      </c>
      <c r="C60" s="255">
        <v>1582</v>
      </c>
      <c r="D60" s="255"/>
      <c r="E60" s="256">
        <f>C60</f>
        <v>1582</v>
      </c>
      <c r="F60" s="255">
        <v>-118452.64</v>
      </c>
      <c r="G60" s="255"/>
      <c r="H60" s="256">
        <f>F60</f>
        <v>-118452.64</v>
      </c>
    </row>
    <row r="61" spans="1:9" ht="15.75">
      <c r="A61" s="132">
        <v>37</v>
      </c>
      <c r="B61" s="59" t="s">
        <v>147</v>
      </c>
      <c r="C61" s="257">
        <f>SUM(C58:C60)</f>
        <v>-40035.43</v>
      </c>
      <c r="D61" s="257">
        <v>0</v>
      </c>
      <c r="E61" s="256">
        <f>C61</f>
        <v>-40035.43</v>
      </c>
      <c r="F61" s="257">
        <f>SUM(F58:F60)</f>
        <v>-538413.38</v>
      </c>
      <c r="G61" s="257">
        <v>0</v>
      </c>
      <c r="H61" s="256">
        <f>F61</f>
        <v>-538413.38</v>
      </c>
    </row>
    <row r="62" spans="1:9">
      <c r="A62" s="132"/>
      <c r="B62" s="60"/>
      <c r="C62" s="255"/>
      <c r="D62" s="255"/>
      <c r="E62" s="262"/>
      <c r="F62" s="255"/>
      <c r="G62" s="255"/>
      <c r="H62" s="262"/>
    </row>
    <row r="63" spans="1:9" ht="15.75">
      <c r="A63" s="132">
        <v>38</v>
      </c>
      <c r="B63" s="61" t="s">
        <v>277</v>
      </c>
      <c r="C63" s="257">
        <f>C56-C61</f>
        <v>-472606.77999999974</v>
      </c>
      <c r="D63" s="257">
        <f>D56-D61</f>
        <v>-126686.57999999996</v>
      </c>
      <c r="E63" s="256">
        <f t="shared" si="4"/>
        <v>-599293.35999999964</v>
      </c>
      <c r="F63" s="257">
        <f>F56-F61</f>
        <v>-1281.5800000001909</v>
      </c>
      <c r="G63" s="257">
        <f>G56-G61</f>
        <v>267714.33999999997</v>
      </c>
      <c r="H63" s="256">
        <f t="shared" si="5"/>
        <v>266432.75999999978</v>
      </c>
    </row>
    <row r="64" spans="1:9" ht="15.75">
      <c r="A64" s="131">
        <v>39</v>
      </c>
      <c r="B64" s="56" t="s">
        <v>148</v>
      </c>
      <c r="C64" s="265">
        <v>0</v>
      </c>
      <c r="D64" s="265"/>
      <c r="E64" s="256">
        <f t="shared" si="4"/>
        <v>0</v>
      </c>
      <c r="F64" s="265">
        <v>0</v>
      </c>
      <c r="G64" s="265"/>
      <c r="H64" s="256">
        <f t="shared" si="5"/>
        <v>0</v>
      </c>
    </row>
    <row r="65" spans="1:8" ht="15.75">
      <c r="A65" s="132">
        <v>40</v>
      </c>
      <c r="B65" s="59" t="s">
        <v>149</v>
      </c>
      <c r="C65" s="257">
        <f>C63-C64</f>
        <v>-472606.77999999974</v>
      </c>
      <c r="D65" s="257">
        <f>D63-D64</f>
        <v>-126686.57999999996</v>
      </c>
      <c r="E65" s="256">
        <f t="shared" si="4"/>
        <v>-599293.35999999964</v>
      </c>
      <c r="F65" s="257">
        <f>F63-F64</f>
        <v>-1281.5800000001909</v>
      </c>
      <c r="G65" s="257">
        <f>G63-G64</f>
        <v>267714.33999999997</v>
      </c>
      <c r="H65" s="256">
        <f t="shared" si="5"/>
        <v>266432.75999999978</v>
      </c>
    </row>
    <row r="66" spans="1:8" ht="15.75">
      <c r="A66" s="131">
        <v>41</v>
      </c>
      <c r="B66" s="56" t="s">
        <v>150</v>
      </c>
      <c r="C66" s="265">
        <v>0</v>
      </c>
      <c r="D66" s="265"/>
      <c r="E66" s="256">
        <f t="shared" si="4"/>
        <v>0</v>
      </c>
      <c r="F66" s="265">
        <v>0</v>
      </c>
      <c r="G66" s="265"/>
      <c r="H66" s="256">
        <f t="shared" si="5"/>
        <v>0</v>
      </c>
    </row>
    <row r="67" spans="1:8" ht="16.5" thickBot="1">
      <c r="A67" s="133">
        <v>42</v>
      </c>
      <c r="B67" s="134" t="s">
        <v>151</v>
      </c>
      <c r="C67" s="266">
        <f>C65+C66</f>
        <v>-472606.77999999974</v>
      </c>
      <c r="D67" s="266">
        <f>D65+D66</f>
        <v>-126686.57999999996</v>
      </c>
      <c r="E67" s="267">
        <f>C67+D67</f>
        <v>-599293.35999999964</v>
      </c>
      <c r="F67" s="266">
        <f>F65+F66</f>
        <v>-1281.5800000001909</v>
      </c>
      <c r="G67" s="266">
        <f>G65+G66</f>
        <v>267714.33999999997</v>
      </c>
      <c r="H67" s="267">
        <f>F67+G67</f>
        <v>266432.75999999978</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55" zoomScaleNormal="55" workbookViewId="0">
      <selection activeCell="Q41" sqref="Q41"/>
    </sheetView>
  </sheetViews>
  <sheetFormatPr defaultRowHeight="15"/>
  <cols>
    <col min="1" max="1" width="9.5703125" bestFit="1" customWidth="1"/>
    <col min="2" max="2" width="72.28515625" customWidth="1"/>
    <col min="3" max="8" width="12.7109375" customWidth="1"/>
  </cols>
  <sheetData>
    <row r="1" spans="1:8">
      <c r="A1" s="2" t="s">
        <v>192</v>
      </c>
      <c r="B1" s="16" t="s">
        <v>416</v>
      </c>
    </row>
    <row r="2" spans="1:8">
      <c r="A2" s="2" t="s">
        <v>193</v>
      </c>
      <c r="B2" s="424">
        <v>43281</v>
      </c>
    </row>
    <row r="3" spans="1:8">
      <c r="A3" s="2"/>
    </row>
    <row r="4" spans="1:8" ht="16.5" thickBot="1">
      <c r="A4" s="2" t="s">
        <v>336</v>
      </c>
      <c r="B4" s="2"/>
      <c r="C4" s="220"/>
      <c r="D4" s="220"/>
      <c r="E4" s="220"/>
      <c r="F4" s="221"/>
      <c r="G4" s="221"/>
      <c r="H4" s="222" t="s">
        <v>96</v>
      </c>
    </row>
    <row r="5" spans="1:8" ht="15.75">
      <c r="A5" s="462" t="s">
        <v>28</v>
      </c>
      <c r="B5" s="464" t="s">
        <v>249</v>
      </c>
      <c r="C5" s="466" t="s">
        <v>198</v>
      </c>
      <c r="D5" s="466"/>
      <c r="E5" s="466"/>
      <c r="F5" s="466" t="s">
        <v>199</v>
      </c>
      <c r="G5" s="466"/>
      <c r="H5" s="467"/>
    </row>
    <row r="6" spans="1:8">
      <c r="A6" s="463"/>
      <c r="B6" s="465"/>
      <c r="C6" s="42" t="s">
        <v>29</v>
      </c>
      <c r="D6" s="42" t="s">
        <v>97</v>
      </c>
      <c r="E6" s="42" t="s">
        <v>70</v>
      </c>
      <c r="F6" s="42" t="s">
        <v>29</v>
      </c>
      <c r="G6" s="42" t="s">
        <v>97</v>
      </c>
      <c r="H6" s="43" t="s">
        <v>70</v>
      </c>
    </row>
    <row r="7" spans="1:8" s="3" customFormat="1" ht="15.75">
      <c r="A7" s="223">
        <v>1</v>
      </c>
      <c r="B7" s="224" t="s">
        <v>373</v>
      </c>
      <c r="C7" s="247"/>
      <c r="D7" s="247"/>
      <c r="E7" s="268">
        <f>C7+D7</f>
        <v>0</v>
      </c>
      <c r="F7" s="247"/>
      <c r="G7" s="247"/>
      <c r="H7" s="248">
        <f t="shared" ref="H7:H53" si="0">F7+G7</f>
        <v>0</v>
      </c>
    </row>
    <row r="8" spans="1:8" s="3" customFormat="1" ht="15.75">
      <c r="A8" s="223">
        <v>1.1000000000000001</v>
      </c>
      <c r="B8" s="225" t="s">
        <v>281</v>
      </c>
      <c r="C8" s="247"/>
      <c r="D8" s="247">
        <v>73548</v>
      </c>
      <c r="E8" s="268">
        <f t="shared" ref="E8:E53" si="1">C8+D8</f>
        <v>73548</v>
      </c>
      <c r="F8" s="247">
        <v>16720</v>
      </c>
      <c r="G8" s="247">
        <v>0</v>
      </c>
      <c r="H8" s="248">
        <f t="shared" si="0"/>
        <v>16720</v>
      </c>
    </row>
    <row r="9" spans="1:8" s="3" customFormat="1" ht="15.75">
      <c r="A9" s="223">
        <v>1.2</v>
      </c>
      <c r="B9" s="225" t="s">
        <v>282</v>
      </c>
      <c r="C9" s="247"/>
      <c r="D9" s="247"/>
      <c r="E9" s="268">
        <f t="shared" si="1"/>
        <v>0</v>
      </c>
      <c r="F9" s="247"/>
      <c r="G9" s="247"/>
      <c r="H9" s="248">
        <f t="shared" si="0"/>
        <v>0</v>
      </c>
    </row>
    <row r="10" spans="1:8" s="3" customFormat="1" ht="15.75">
      <c r="A10" s="223">
        <v>1.3</v>
      </c>
      <c r="B10" s="225" t="s">
        <v>283</v>
      </c>
      <c r="C10" s="247">
        <v>209406.56</v>
      </c>
      <c r="D10" s="247">
        <v>24516</v>
      </c>
      <c r="E10" s="268">
        <f t="shared" si="1"/>
        <v>233922.56</v>
      </c>
      <c r="F10" s="247">
        <v>90821.97</v>
      </c>
      <c r="G10" s="247">
        <v>24072</v>
      </c>
      <c r="H10" s="248">
        <f t="shared" si="0"/>
        <v>114893.97</v>
      </c>
    </row>
    <row r="11" spans="1:8" s="3" customFormat="1" ht="15.75">
      <c r="A11" s="223">
        <v>1.4</v>
      </c>
      <c r="B11" s="225" t="s">
        <v>284</v>
      </c>
      <c r="C11" s="247"/>
      <c r="D11" s="247"/>
      <c r="E11" s="268">
        <f t="shared" si="1"/>
        <v>0</v>
      </c>
      <c r="F11" s="247"/>
      <c r="G11" s="247"/>
      <c r="H11" s="248">
        <f t="shared" si="0"/>
        <v>0</v>
      </c>
    </row>
    <row r="12" spans="1:8" s="3" customFormat="1" ht="29.25" customHeight="1">
      <c r="A12" s="223">
        <v>2</v>
      </c>
      <c r="B12" s="224" t="s">
        <v>285</v>
      </c>
      <c r="C12" s="247"/>
      <c r="D12" s="247"/>
      <c r="E12" s="268">
        <f t="shared" si="1"/>
        <v>0</v>
      </c>
      <c r="F12" s="247"/>
      <c r="G12" s="247"/>
      <c r="H12" s="248">
        <f t="shared" si="0"/>
        <v>0</v>
      </c>
    </row>
    <row r="13" spans="1:8" s="3" customFormat="1" ht="25.5">
      <c r="A13" s="223">
        <v>3</v>
      </c>
      <c r="B13" s="224" t="s">
        <v>286</v>
      </c>
      <c r="C13" s="247"/>
      <c r="D13" s="247"/>
      <c r="E13" s="268">
        <f t="shared" si="1"/>
        <v>0</v>
      </c>
      <c r="F13" s="247"/>
      <c r="G13" s="247"/>
      <c r="H13" s="248">
        <f t="shared" si="0"/>
        <v>0</v>
      </c>
    </row>
    <row r="14" spans="1:8" s="3" customFormat="1" ht="15.75">
      <c r="A14" s="223">
        <v>3.1</v>
      </c>
      <c r="B14" s="225" t="s">
        <v>287</v>
      </c>
      <c r="C14" s="247"/>
      <c r="D14" s="247"/>
      <c r="E14" s="268">
        <f t="shared" si="1"/>
        <v>0</v>
      </c>
      <c r="F14" s="247"/>
      <c r="G14" s="247"/>
      <c r="H14" s="248">
        <f t="shared" si="0"/>
        <v>0</v>
      </c>
    </row>
    <row r="15" spans="1:8" s="3" customFormat="1" ht="15.75">
      <c r="A15" s="223">
        <v>3.2</v>
      </c>
      <c r="B15" s="225" t="s">
        <v>288</v>
      </c>
      <c r="C15" s="247"/>
      <c r="D15" s="247"/>
      <c r="E15" s="268">
        <f t="shared" si="1"/>
        <v>0</v>
      </c>
      <c r="F15" s="247"/>
      <c r="G15" s="247"/>
      <c r="H15" s="248">
        <f t="shared" si="0"/>
        <v>0</v>
      </c>
    </row>
    <row r="16" spans="1:8" s="3" customFormat="1" ht="15.75">
      <c r="A16" s="223">
        <v>4</v>
      </c>
      <c r="B16" s="224" t="s">
        <v>289</v>
      </c>
      <c r="C16" s="247"/>
      <c r="D16" s="247"/>
      <c r="E16" s="268">
        <f t="shared" si="1"/>
        <v>0</v>
      </c>
      <c r="F16" s="247"/>
      <c r="G16" s="247"/>
      <c r="H16" s="248">
        <f t="shared" si="0"/>
        <v>0</v>
      </c>
    </row>
    <row r="17" spans="1:8" s="3" customFormat="1" ht="15.75">
      <c r="A17" s="223">
        <v>4.0999999999999996</v>
      </c>
      <c r="B17" s="225" t="s">
        <v>290</v>
      </c>
      <c r="C17" s="247">
        <v>15500</v>
      </c>
      <c r="D17" s="247">
        <v>2014234.56</v>
      </c>
      <c r="E17" s="268">
        <f t="shared" si="1"/>
        <v>2029734.56</v>
      </c>
      <c r="F17" s="247">
        <v>8000</v>
      </c>
      <c r="G17" s="247">
        <v>10652100.720000001</v>
      </c>
      <c r="H17" s="248">
        <f t="shared" si="0"/>
        <v>10660100.720000001</v>
      </c>
    </row>
    <row r="18" spans="1:8" s="3" customFormat="1" ht="15.75">
      <c r="A18" s="223">
        <v>4.2</v>
      </c>
      <c r="B18" s="225" t="s">
        <v>291</v>
      </c>
      <c r="C18" s="247"/>
      <c r="D18" s="247"/>
      <c r="E18" s="268">
        <f t="shared" si="1"/>
        <v>0</v>
      </c>
      <c r="F18" s="247">
        <v>345250.15</v>
      </c>
      <c r="G18" s="247"/>
      <c r="H18" s="248">
        <f t="shared" si="0"/>
        <v>345250.15</v>
      </c>
    </row>
    <row r="19" spans="1:8" s="3" customFormat="1" ht="25.5">
      <c r="A19" s="223">
        <v>5</v>
      </c>
      <c r="B19" s="224" t="s">
        <v>292</v>
      </c>
      <c r="C19" s="247"/>
      <c r="D19" s="247"/>
      <c r="E19" s="268">
        <f t="shared" si="1"/>
        <v>0</v>
      </c>
      <c r="F19" s="247"/>
      <c r="G19" s="247"/>
      <c r="H19" s="248">
        <f t="shared" si="0"/>
        <v>0</v>
      </c>
    </row>
    <row r="20" spans="1:8" s="3" customFormat="1" ht="15.75">
      <c r="A20" s="223">
        <v>5.0999999999999996</v>
      </c>
      <c r="B20" s="225" t="s">
        <v>293</v>
      </c>
      <c r="C20" s="247"/>
      <c r="D20" s="247">
        <v>83354.399999999994</v>
      </c>
      <c r="E20" s="268">
        <f t="shared" si="1"/>
        <v>83354.399999999994</v>
      </c>
      <c r="F20" s="247">
        <v>17520</v>
      </c>
      <c r="G20" s="247"/>
      <c r="H20" s="248">
        <f t="shared" si="0"/>
        <v>17520</v>
      </c>
    </row>
    <row r="21" spans="1:8" s="3" customFormat="1" ht="15.75">
      <c r="A21" s="223">
        <v>5.2</v>
      </c>
      <c r="B21" s="225" t="s">
        <v>294</v>
      </c>
      <c r="C21" s="247"/>
      <c r="D21" s="247"/>
      <c r="E21" s="268">
        <f t="shared" si="1"/>
        <v>0</v>
      </c>
      <c r="F21" s="247"/>
      <c r="G21" s="247"/>
      <c r="H21" s="248">
        <f t="shared" si="0"/>
        <v>0</v>
      </c>
    </row>
    <row r="22" spans="1:8" s="3" customFormat="1" ht="15.75">
      <c r="A22" s="223">
        <v>5.3</v>
      </c>
      <c r="B22" s="225" t="s">
        <v>295</v>
      </c>
      <c r="C22" s="247"/>
      <c r="D22" s="247"/>
      <c r="E22" s="268">
        <f t="shared" si="1"/>
        <v>0</v>
      </c>
      <c r="F22" s="247"/>
      <c r="G22" s="247"/>
      <c r="H22" s="248">
        <f t="shared" si="0"/>
        <v>0</v>
      </c>
    </row>
    <row r="23" spans="1:8" s="3" customFormat="1" ht="15.75">
      <c r="A23" s="223" t="s">
        <v>296</v>
      </c>
      <c r="B23" s="226" t="s">
        <v>297</v>
      </c>
      <c r="C23" s="247"/>
      <c r="D23" s="247">
        <v>5753905.21</v>
      </c>
      <c r="E23" s="268">
        <f t="shared" si="1"/>
        <v>5753905.21</v>
      </c>
      <c r="F23" s="247"/>
      <c r="G23" s="247">
        <v>10875729.6</v>
      </c>
      <c r="H23" s="248">
        <f t="shared" si="0"/>
        <v>10875729.6</v>
      </c>
    </row>
    <row r="24" spans="1:8" s="3" customFormat="1" ht="15.75">
      <c r="A24" s="223" t="s">
        <v>298</v>
      </c>
      <c r="B24" s="226" t="s">
        <v>299</v>
      </c>
      <c r="C24" s="247"/>
      <c r="D24" s="247">
        <v>1961279.99</v>
      </c>
      <c r="E24" s="268">
        <f t="shared" si="1"/>
        <v>1961279.99</v>
      </c>
      <c r="F24" s="247"/>
      <c r="G24" s="247">
        <v>1925760.02</v>
      </c>
      <c r="H24" s="248">
        <f t="shared" si="0"/>
        <v>1925760.02</v>
      </c>
    </row>
    <row r="25" spans="1:8" s="3" customFormat="1" ht="15.75">
      <c r="A25" s="223" t="s">
        <v>300</v>
      </c>
      <c r="B25" s="227" t="s">
        <v>301</v>
      </c>
      <c r="C25" s="247"/>
      <c r="D25" s="247">
        <v>612900</v>
      </c>
      <c r="E25" s="268">
        <f t="shared" si="1"/>
        <v>612900</v>
      </c>
      <c r="F25" s="247"/>
      <c r="G25" s="247">
        <v>438110.4</v>
      </c>
      <c r="H25" s="248">
        <f t="shared" si="0"/>
        <v>438110.4</v>
      </c>
    </row>
    <row r="26" spans="1:8" s="3" customFormat="1" ht="15.75">
      <c r="A26" s="223" t="s">
        <v>302</v>
      </c>
      <c r="B26" s="226" t="s">
        <v>303</v>
      </c>
      <c r="C26" s="247"/>
      <c r="D26" s="247">
        <v>1513863</v>
      </c>
      <c r="E26" s="268">
        <f t="shared" si="1"/>
        <v>1513863</v>
      </c>
      <c r="F26" s="247"/>
      <c r="G26" s="247">
        <v>2918730</v>
      </c>
      <c r="H26" s="248">
        <f t="shared" si="0"/>
        <v>2918730</v>
      </c>
    </row>
    <row r="27" spans="1:8" s="3" customFormat="1" ht="15.75">
      <c r="A27" s="223" t="s">
        <v>304</v>
      </c>
      <c r="B27" s="226" t="s">
        <v>305</v>
      </c>
      <c r="C27" s="247"/>
      <c r="D27" s="247"/>
      <c r="E27" s="268">
        <f t="shared" si="1"/>
        <v>0</v>
      </c>
      <c r="F27" s="247"/>
      <c r="G27" s="247"/>
      <c r="H27" s="248">
        <f t="shared" si="0"/>
        <v>0</v>
      </c>
    </row>
    <row r="28" spans="1:8" s="3" customFormat="1" ht="15.75">
      <c r="A28" s="223">
        <v>5.4</v>
      </c>
      <c r="B28" s="225" t="s">
        <v>306</v>
      </c>
      <c r="C28" s="247"/>
      <c r="D28" s="247">
        <v>72812.52</v>
      </c>
      <c r="E28" s="268">
        <f t="shared" si="1"/>
        <v>72812.52</v>
      </c>
      <c r="F28" s="247"/>
      <c r="G28" s="247">
        <v>71493.84</v>
      </c>
      <c r="H28" s="248">
        <f t="shared" si="0"/>
        <v>71493.84</v>
      </c>
    </row>
    <row r="29" spans="1:8" s="3" customFormat="1" ht="15.75">
      <c r="A29" s="223">
        <v>5.5</v>
      </c>
      <c r="B29" s="225" t="s">
        <v>307</v>
      </c>
      <c r="C29" s="247"/>
      <c r="D29" s="247"/>
      <c r="E29" s="268">
        <f t="shared" si="1"/>
        <v>0</v>
      </c>
      <c r="F29" s="247"/>
      <c r="G29" s="247"/>
      <c r="H29" s="248">
        <f t="shared" si="0"/>
        <v>0</v>
      </c>
    </row>
    <row r="30" spans="1:8" s="3" customFormat="1" ht="15.75">
      <c r="A30" s="223">
        <v>5.6</v>
      </c>
      <c r="B30" s="225" t="s">
        <v>308</v>
      </c>
      <c r="C30" s="247"/>
      <c r="D30" s="247"/>
      <c r="E30" s="268">
        <f t="shared" si="1"/>
        <v>0</v>
      </c>
      <c r="F30" s="247"/>
      <c r="G30" s="247"/>
      <c r="H30" s="248">
        <f t="shared" si="0"/>
        <v>0</v>
      </c>
    </row>
    <row r="31" spans="1:8" s="3" customFormat="1" ht="15.75">
      <c r="A31" s="223">
        <v>5.7</v>
      </c>
      <c r="B31" s="225" t="s">
        <v>309</v>
      </c>
      <c r="C31" s="247"/>
      <c r="D31" s="247">
        <v>661932</v>
      </c>
      <c r="E31" s="268">
        <f t="shared" si="1"/>
        <v>661932</v>
      </c>
      <c r="F31" s="247"/>
      <c r="G31" s="247">
        <v>649944</v>
      </c>
      <c r="H31" s="248">
        <f t="shared" si="0"/>
        <v>649944</v>
      </c>
    </row>
    <row r="32" spans="1:8" s="3" customFormat="1" ht="15.75">
      <c r="A32" s="223">
        <v>6</v>
      </c>
      <c r="B32" s="224" t="s">
        <v>310</v>
      </c>
      <c r="C32" s="247"/>
      <c r="D32" s="247"/>
      <c r="E32" s="268">
        <f t="shared" si="1"/>
        <v>0</v>
      </c>
      <c r="F32" s="247"/>
      <c r="G32" s="247"/>
      <c r="H32" s="248">
        <f t="shared" si="0"/>
        <v>0</v>
      </c>
    </row>
    <row r="33" spans="1:8" s="3" customFormat="1" ht="25.5">
      <c r="A33" s="223">
        <v>6.1</v>
      </c>
      <c r="B33" s="225" t="s">
        <v>374</v>
      </c>
      <c r="C33" s="247"/>
      <c r="D33" s="247"/>
      <c r="E33" s="268">
        <f t="shared" si="1"/>
        <v>0</v>
      </c>
      <c r="F33" s="247">
        <v>483000</v>
      </c>
      <c r="G33" s="247">
        <v>241923.6</v>
      </c>
      <c r="H33" s="248">
        <f t="shared" si="0"/>
        <v>724923.6</v>
      </c>
    </row>
    <row r="34" spans="1:8" s="3" customFormat="1" ht="25.5">
      <c r="A34" s="223">
        <v>6.2</v>
      </c>
      <c r="B34" s="225" t="s">
        <v>311</v>
      </c>
      <c r="C34" s="247"/>
      <c r="D34" s="247"/>
      <c r="E34" s="268">
        <f t="shared" si="1"/>
        <v>0</v>
      </c>
      <c r="F34" s="247">
        <v>0</v>
      </c>
      <c r="G34" s="247">
        <v>738429.6</v>
      </c>
      <c r="H34" s="248">
        <f t="shared" si="0"/>
        <v>738429.6</v>
      </c>
    </row>
    <row r="35" spans="1:8" s="3" customFormat="1" ht="25.5">
      <c r="A35" s="223">
        <v>6.3</v>
      </c>
      <c r="B35" s="225" t="s">
        <v>312</v>
      </c>
      <c r="C35" s="247"/>
      <c r="D35" s="247"/>
      <c r="E35" s="268">
        <f t="shared" si="1"/>
        <v>0</v>
      </c>
      <c r="F35" s="247"/>
      <c r="G35" s="247"/>
      <c r="H35" s="248">
        <f t="shared" si="0"/>
        <v>0</v>
      </c>
    </row>
    <row r="36" spans="1:8" s="3" customFormat="1" ht="15.75">
      <c r="A36" s="223">
        <v>6.4</v>
      </c>
      <c r="B36" s="225" t="s">
        <v>313</v>
      </c>
      <c r="C36" s="247"/>
      <c r="D36" s="247"/>
      <c r="E36" s="268">
        <f t="shared" si="1"/>
        <v>0</v>
      </c>
      <c r="F36" s="247"/>
      <c r="G36" s="247"/>
      <c r="H36" s="248">
        <f t="shared" si="0"/>
        <v>0</v>
      </c>
    </row>
    <row r="37" spans="1:8" s="3" customFormat="1" ht="15.75">
      <c r="A37" s="223">
        <v>6.5</v>
      </c>
      <c r="B37" s="225" t="s">
        <v>314</v>
      </c>
      <c r="C37" s="247"/>
      <c r="D37" s="247"/>
      <c r="E37" s="268">
        <f t="shared" si="1"/>
        <v>0</v>
      </c>
      <c r="F37" s="247"/>
      <c r="G37" s="247"/>
      <c r="H37" s="248">
        <f t="shared" si="0"/>
        <v>0</v>
      </c>
    </row>
    <row r="38" spans="1:8" s="3" customFormat="1" ht="25.5">
      <c r="A38" s="223">
        <v>6.6</v>
      </c>
      <c r="B38" s="225" t="s">
        <v>315</v>
      </c>
      <c r="C38" s="247"/>
      <c r="D38" s="247"/>
      <c r="E38" s="268">
        <f t="shared" si="1"/>
        <v>0</v>
      </c>
      <c r="F38" s="247"/>
      <c r="G38" s="247"/>
      <c r="H38" s="248">
        <f t="shared" si="0"/>
        <v>0</v>
      </c>
    </row>
    <row r="39" spans="1:8" s="3" customFormat="1" ht="25.5">
      <c r="A39" s="223">
        <v>6.7</v>
      </c>
      <c r="B39" s="225" t="s">
        <v>316</v>
      </c>
      <c r="C39" s="247"/>
      <c r="D39" s="247"/>
      <c r="E39" s="268">
        <f t="shared" si="1"/>
        <v>0</v>
      </c>
      <c r="F39" s="247"/>
      <c r="G39" s="247"/>
      <c r="H39" s="248">
        <f t="shared" si="0"/>
        <v>0</v>
      </c>
    </row>
    <row r="40" spans="1:8" s="3" customFormat="1" ht="15.75">
      <c r="A40" s="223">
        <v>7</v>
      </c>
      <c r="B40" s="224" t="s">
        <v>317</v>
      </c>
      <c r="C40" s="247"/>
      <c r="D40" s="247"/>
      <c r="E40" s="268">
        <f t="shared" si="1"/>
        <v>0</v>
      </c>
      <c r="F40" s="247"/>
      <c r="G40" s="247"/>
      <c r="H40" s="248">
        <f t="shared" si="0"/>
        <v>0</v>
      </c>
    </row>
    <row r="41" spans="1:8" s="3" customFormat="1" ht="25.5">
      <c r="A41" s="223">
        <v>7.1</v>
      </c>
      <c r="B41" s="225" t="s">
        <v>318</v>
      </c>
      <c r="C41" s="247">
        <v>101973</v>
      </c>
      <c r="D41" s="247">
        <v>395326</v>
      </c>
      <c r="E41" s="268">
        <f t="shared" si="1"/>
        <v>497299</v>
      </c>
      <c r="F41" s="247">
        <v>0</v>
      </c>
      <c r="G41" s="247">
        <v>0</v>
      </c>
      <c r="H41" s="248">
        <f t="shared" si="0"/>
        <v>0</v>
      </c>
    </row>
    <row r="42" spans="1:8" s="3" customFormat="1" ht="25.5">
      <c r="A42" s="223">
        <v>7.2</v>
      </c>
      <c r="B42" s="225" t="s">
        <v>319</v>
      </c>
      <c r="C42" s="247">
        <v>1456046</v>
      </c>
      <c r="D42" s="247">
        <v>2187697</v>
      </c>
      <c r="E42" s="268">
        <f t="shared" si="1"/>
        <v>3643743</v>
      </c>
      <c r="F42" s="247">
        <v>1500488</v>
      </c>
      <c r="G42" s="247">
        <v>2015657</v>
      </c>
      <c r="H42" s="248">
        <f t="shared" si="0"/>
        <v>3516145</v>
      </c>
    </row>
    <row r="43" spans="1:8" s="3" customFormat="1" ht="25.5">
      <c r="A43" s="223">
        <v>7.3</v>
      </c>
      <c r="B43" s="225" t="s">
        <v>320</v>
      </c>
      <c r="C43" s="247">
        <v>1476466</v>
      </c>
      <c r="D43" s="247">
        <v>3757132</v>
      </c>
      <c r="E43" s="268">
        <f t="shared" si="1"/>
        <v>5233598</v>
      </c>
      <c r="F43" s="247">
        <v>1383481</v>
      </c>
      <c r="G43" s="247">
        <v>4063632</v>
      </c>
      <c r="H43" s="248">
        <f t="shared" si="0"/>
        <v>5447113</v>
      </c>
    </row>
    <row r="44" spans="1:8" s="3" customFormat="1" ht="25.5">
      <c r="A44" s="223">
        <v>7.4</v>
      </c>
      <c r="B44" s="225" t="s">
        <v>321</v>
      </c>
      <c r="C44" s="247">
        <v>1347200</v>
      </c>
      <c r="D44" s="247">
        <v>1099510</v>
      </c>
      <c r="E44" s="268">
        <f t="shared" si="1"/>
        <v>2446710</v>
      </c>
      <c r="F44" s="247">
        <v>1385847</v>
      </c>
      <c r="G44" s="247">
        <v>977630</v>
      </c>
      <c r="H44" s="248">
        <f t="shared" si="0"/>
        <v>2363477</v>
      </c>
    </row>
    <row r="45" spans="1:8" s="3" customFormat="1" ht="15.75">
      <c r="A45" s="223">
        <v>8</v>
      </c>
      <c r="B45" s="224" t="s">
        <v>322</v>
      </c>
      <c r="C45" s="247"/>
      <c r="D45" s="247"/>
      <c r="E45" s="268">
        <f t="shared" si="1"/>
        <v>0</v>
      </c>
      <c r="F45" s="247"/>
      <c r="G45" s="247"/>
      <c r="H45" s="248">
        <f t="shared" si="0"/>
        <v>0</v>
      </c>
    </row>
    <row r="46" spans="1:8" s="3" customFormat="1" ht="15.75">
      <c r="A46" s="223">
        <v>8.1</v>
      </c>
      <c r="B46" s="225" t="s">
        <v>323</v>
      </c>
      <c r="C46" s="247"/>
      <c r="D46" s="247"/>
      <c r="E46" s="268">
        <f t="shared" si="1"/>
        <v>0</v>
      </c>
      <c r="F46" s="247"/>
      <c r="G46" s="247"/>
      <c r="H46" s="248">
        <f t="shared" si="0"/>
        <v>0</v>
      </c>
    </row>
    <row r="47" spans="1:8" s="3" customFormat="1" ht="15.75">
      <c r="A47" s="223">
        <v>8.1999999999999993</v>
      </c>
      <c r="B47" s="225" t="s">
        <v>324</v>
      </c>
      <c r="C47" s="247"/>
      <c r="D47" s="247"/>
      <c r="E47" s="268">
        <f t="shared" si="1"/>
        <v>0</v>
      </c>
      <c r="F47" s="247"/>
      <c r="G47" s="247"/>
      <c r="H47" s="248">
        <f t="shared" si="0"/>
        <v>0</v>
      </c>
    </row>
    <row r="48" spans="1:8" s="3" customFormat="1" ht="15.75">
      <c r="A48" s="223">
        <v>8.3000000000000007</v>
      </c>
      <c r="B48" s="225" t="s">
        <v>325</v>
      </c>
      <c r="C48" s="247"/>
      <c r="D48" s="247"/>
      <c r="E48" s="268">
        <f t="shared" si="1"/>
        <v>0</v>
      </c>
      <c r="F48" s="247"/>
      <c r="G48" s="247"/>
      <c r="H48" s="248">
        <f t="shared" si="0"/>
        <v>0</v>
      </c>
    </row>
    <row r="49" spans="1:8" s="3" customFormat="1" ht="15.75">
      <c r="A49" s="223">
        <v>8.4</v>
      </c>
      <c r="B49" s="225" t="s">
        <v>326</v>
      </c>
      <c r="C49" s="247"/>
      <c r="D49" s="247"/>
      <c r="E49" s="268">
        <f t="shared" si="1"/>
        <v>0</v>
      </c>
      <c r="F49" s="247"/>
      <c r="G49" s="247"/>
      <c r="H49" s="248">
        <f t="shared" si="0"/>
        <v>0</v>
      </c>
    </row>
    <row r="50" spans="1:8" s="3" customFormat="1" ht="15.75">
      <c r="A50" s="223">
        <v>8.5</v>
      </c>
      <c r="B50" s="225" t="s">
        <v>327</v>
      </c>
      <c r="C50" s="247"/>
      <c r="D50" s="247"/>
      <c r="E50" s="268">
        <f t="shared" si="1"/>
        <v>0</v>
      </c>
      <c r="F50" s="247"/>
      <c r="G50" s="247"/>
      <c r="H50" s="248">
        <f t="shared" si="0"/>
        <v>0</v>
      </c>
    </row>
    <row r="51" spans="1:8" s="3" customFormat="1" ht="15.75">
      <c r="A51" s="223">
        <v>8.6</v>
      </c>
      <c r="B51" s="225" t="s">
        <v>328</v>
      </c>
      <c r="C51" s="247"/>
      <c r="D51" s="247"/>
      <c r="E51" s="268">
        <f t="shared" si="1"/>
        <v>0</v>
      </c>
      <c r="F51" s="247"/>
      <c r="G51" s="247"/>
      <c r="H51" s="248">
        <f t="shared" si="0"/>
        <v>0</v>
      </c>
    </row>
    <row r="52" spans="1:8" s="3" customFormat="1" ht="15.75">
      <c r="A52" s="223">
        <v>8.6999999999999993</v>
      </c>
      <c r="B52" s="225" t="s">
        <v>329</v>
      </c>
      <c r="C52" s="247"/>
      <c r="D52" s="247"/>
      <c r="E52" s="268">
        <f t="shared" si="1"/>
        <v>0</v>
      </c>
      <c r="F52" s="247"/>
      <c r="G52" s="247"/>
      <c r="H52" s="248">
        <f t="shared" si="0"/>
        <v>0</v>
      </c>
    </row>
    <row r="53" spans="1:8" s="3" customFormat="1" ht="26.25" thickBot="1">
      <c r="A53" s="228">
        <v>9</v>
      </c>
      <c r="B53" s="229" t="s">
        <v>330</v>
      </c>
      <c r="C53" s="269"/>
      <c r="D53" s="269"/>
      <c r="E53" s="270">
        <f t="shared" si="1"/>
        <v>0</v>
      </c>
      <c r="F53" s="269"/>
      <c r="G53" s="269"/>
      <c r="H53" s="254">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9" sqref="C9"/>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7" t="s">
        <v>192</v>
      </c>
      <c r="B1" s="16" t="s">
        <v>416</v>
      </c>
      <c r="C1" s="16"/>
      <c r="D1" s="361"/>
    </row>
    <row r="2" spans="1:8" ht="15">
      <c r="A2" s="17" t="s">
        <v>193</v>
      </c>
      <c r="B2" s="424">
        <v>43281</v>
      </c>
      <c r="C2" s="28"/>
      <c r="D2" s="18"/>
      <c r="E2" s="12"/>
      <c r="F2" s="12"/>
      <c r="G2" s="12"/>
      <c r="H2" s="12"/>
    </row>
    <row r="3" spans="1:8" ht="15">
      <c r="A3" s="17"/>
      <c r="B3" s="16"/>
      <c r="C3" s="28"/>
      <c r="D3" s="18"/>
      <c r="E3" s="12"/>
      <c r="F3" s="12"/>
      <c r="G3" s="12"/>
      <c r="H3" s="12"/>
    </row>
    <row r="4" spans="1:8" ht="15" customHeight="1" thickBot="1">
      <c r="A4" s="217" t="s">
        <v>337</v>
      </c>
      <c r="B4" s="218" t="s">
        <v>191</v>
      </c>
      <c r="C4" s="217"/>
      <c r="D4" s="219" t="s">
        <v>96</v>
      </c>
    </row>
    <row r="5" spans="1:8" ht="15" customHeight="1">
      <c r="A5" s="213" t="s">
        <v>28</v>
      </c>
      <c r="B5" s="214"/>
      <c r="C5" s="215" t="s">
        <v>438</v>
      </c>
      <c r="D5" s="216" t="s">
        <v>422</v>
      </c>
    </row>
    <row r="6" spans="1:8" ht="15" customHeight="1">
      <c r="A6" s="391">
        <v>1</v>
      </c>
      <c r="B6" s="392" t="s">
        <v>196</v>
      </c>
      <c r="C6" s="393">
        <f>C7+C9+C10</f>
        <v>50700434.205000043</v>
      </c>
      <c r="D6" s="394">
        <f>D7+D9+D10</f>
        <v>40260021.744000033</v>
      </c>
    </row>
    <row r="7" spans="1:8" ht="15" customHeight="1">
      <c r="A7" s="391">
        <v>1.1000000000000001</v>
      </c>
      <c r="B7" s="395" t="s">
        <v>23</v>
      </c>
      <c r="C7" s="396">
        <v>50626886.205000043</v>
      </c>
      <c r="D7" s="397">
        <v>40143791.744000033</v>
      </c>
    </row>
    <row r="8" spans="1:8" ht="25.5">
      <c r="A8" s="391" t="s">
        <v>256</v>
      </c>
      <c r="B8" s="398" t="s">
        <v>331</v>
      </c>
      <c r="C8" s="396"/>
      <c r="D8" s="397"/>
    </row>
    <row r="9" spans="1:8" ht="15" customHeight="1">
      <c r="A9" s="391">
        <v>1.2</v>
      </c>
      <c r="B9" s="395" t="s">
        <v>24</v>
      </c>
      <c r="C9" s="396">
        <v>73548</v>
      </c>
      <c r="D9" s="397">
        <v>24144</v>
      </c>
    </row>
    <row r="10" spans="1:8" ht="15" customHeight="1">
      <c r="A10" s="391">
        <v>1.3</v>
      </c>
      <c r="B10" s="400" t="s">
        <v>79</v>
      </c>
      <c r="C10" s="399">
        <v>0</v>
      </c>
      <c r="D10" s="397">
        <v>92086</v>
      </c>
    </row>
    <row r="11" spans="1:8" ht="15" customHeight="1">
      <c r="A11" s="391">
        <v>2</v>
      </c>
      <c r="B11" s="392" t="s">
        <v>197</v>
      </c>
      <c r="C11" s="396">
        <v>462084.7227289406</v>
      </c>
      <c r="D11" s="397">
        <v>720591.61970923969</v>
      </c>
    </row>
    <row r="12" spans="1:8" ht="15" customHeight="1">
      <c r="A12" s="410">
        <v>3</v>
      </c>
      <c r="B12" s="411" t="s">
        <v>195</v>
      </c>
      <c r="C12" s="399">
        <v>9093337.6687499993</v>
      </c>
      <c r="D12" s="412">
        <v>9093337.6687499993</v>
      </c>
    </row>
    <row r="13" spans="1:8" ht="15" customHeight="1" thickBot="1">
      <c r="A13" s="136">
        <v>4</v>
      </c>
      <c r="B13" s="137" t="s">
        <v>257</v>
      </c>
      <c r="C13" s="271">
        <f>C6+C11+C12</f>
        <v>60255856.596478984</v>
      </c>
      <c r="D13" s="272">
        <f>D6+D11+D12</f>
        <v>50073951.032459274</v>
      </c>
    </row>
    <row r="14" spans="1:8">
      <c r="B14" s="23"/>
    </row>
    <row r="15" spans="1:8">
      <c r="B15" s="107"/>
    </row>
    <row r="16" spans="1:8">
      <c r="B16" s="107"/>
    </row>
    <row r="17" spans="2:2">
      <c r="B17" s="107"/>
    </row>
    <row r="18" spans="2:2">
      <c r="B18" s="10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7"/>
  <sheetViews>
    <sheetView zoomScaleNormal="100" workbookViewId="0">
      <pane xSplit="1" ySplit="4" topLeftCell="B5" activePane="bottomRight" state="frozen"/>
      <selection pane="topRight" activeCell="B1" sqref="B1"/>
      <selection pane="bottomLeft" activeCell="A4" sqref="A4"/>
      <selection pane="bottomRight" activeCell="B18" sqref="B18"/>
    </sheetView>
  </sheetViews>
  <sheetFormatPr defaultRowHeight="15"/>
  <cols>
    <col min="1" max="1" width="9.5703125" style="2" bestFit="1" customWidth="1"/>
    <col min="2" max="2" width="90.42578125" style="2" bestFit="1" customWidth="1"/>
    <col min="3" max="3" width="9.140625" style="2"/>
  </cols>
  <sheetData>
    <row r="1" spans="1:3">
      <c r="A1" s="2" t="s">
        <v>192</v>
      </c>
      <c r="B1" s="16" t="s">
        <v>416</v>
      </c>
    </row>
    <row r="2" spans="1:3">
      <c r="A2" s="2" t="s">
        <v>193</v>
      </c>
      <c r="B2" s="424">
        <v>43281</v>
      </c>
    </row>
    <row r="4" spans="1:3" ht="16.5" customHeight="1" thickBot="1">
      <c r="A4" s="230" t="s">
        <v>338</v>
      </c>
      <c r="B4" s="63" t="s">
        <v>152</v>
      </c>
      <c r="C4" s="14"/>
    </row>
    <row r="5" spans="1:3" ht="15.75">
      <c r="A5" s="11"/>
      <c r="B5" s="468" t="s">
        <v>153</v>
      </c>
      <c r="C5" s="469"/>
    </row>
    <row r="6" spans="1:3" ht="15.75">
      <c r="A6" s="425">
        <v>1</v>
      </c>
      <c r="B6" s="426" t="s">
        <v>440</v>
      </c>
      <c r="C6" s="65"/>
    </row>
    <row r="7" spans="1:3">
      <c r="A7" s="425">
        <v>2</v>
      </c>
      <c r="B7" s="2" t="s">
        <v>423</v>
      </c>
      <c r="C7" s="65"/>
    </row>
    <row r="8" spans="1:3" ht="15.75">
      <c r="A8" s="425">
        <v>3</v>
      </c>
      <c r="B8" s="426" t="s">
        <v>424</v>
      </c>
      <c r="C8" s="65"/>
    </row>
    <row r="9" spans="1:3" ht="15.75">
      <c r="A9" s="425">
        <v>4</v>
      </c>
      <c r="B9" s="426" t="s">
        <v>425</v>
      </c>
      <c r="C9" s="65"/>
    </row>
    <row r="10" spans="1:3" ht="15.75">
      <c r="A10" s="425">
        <v>5</v>
      </c>
      <c r="B10" s="426" t="s">
        <v>439</v>
      </c>
      <c r="C10" s="65"/>
    </row>
    <row r="11" spans="1:3" ht="15.75">
      <c r="A11" s="425"/>
      <c r="B11" s="470"/>
      <c r="C11" s="471"/>
    </row>
    <row r="12" spans="1:3" ht="15.75">
      <c r="A12" s="425"/>
      <c r="B12" s="472" t="s">
        <v>154</v>
      </c>
      <c r="C12" s="473"/>
    </row>
    <row r="13" spans="1:3" ht="15.75">
      <c r="A13" s="425">
        <v>1</v>
      </c>
      <c r="B13" s="427" t="s">
        <v>426</v>
      </c>
      <c r="C13" s="64"/>
    </row>
    <row r="14" spans="1:3" ht="15.75">
      <c r="A14" s="425">
        <v>2</v>
      </c>
      <c r="B14" s="427" t="s">
        <v>427</v>
      </c>
      <c r="C14" s="64"/>
    </row>
    <row r="15" spans="1:3" ht="15.75">
      <c r="A15" s="425">
        <v>3</v>
      </c>
      <c r="B15" s="427" t="s">
        <v>428</v>
      </c>
      <c r="C15" s="64"/>
    </row>
    <row r="16" spans="1:3" ht="15.75">
      <c r="A16" s="425"/>
      <c r="B16" s="427"/>
      <c r="C16" s="64"/>
    </row>
    <row r="17" spans="1:3" ht="15.75">
      <c r="A17" s="425"/>
      <c r="B17" s="427"/>
      <c r="C17" s="64"/>
    </row>
    <row r="18" spans="1:3" ht="15.75" customHeight="1">
      <c r="A18" s="425"/>
      <c r="B18" s="427"/>
      <c r="C18" s="27"/>
    </row>
    <row r="19" spans="1:3" ht="30" customHeight="1">
      <c r="A19" s="425"/>
      <c r="B19" s="474" t="s">
        <v>155</v>
      </c>
      <c r="C19" s="475"/>
    </row>
    <row r="20" spans="1:3" ht="15.75">
      <c r="A20" s="425">
        <v>1</v>
      </c>
      <c r="B20" s="426" t="s">
        <v>429</v>
      </c>
      <c r="C20" s="428">
        <v>0.99990749999999995</v>
      </c>
    </row>
    <row r="21" spans="1:3" ht="15.75" customHeight="1">
      <c r="A21" s="425"/>
      <c r="B21" s="426"/>
      <c r="C21" s="65"/>
    </row>
    <row r="22" spans="1:3" ht="29.25" customHeight="1">
      <c r="A22" s="425"/>
      <c r="B22" s="474" t="s">
        <v>278</v>
      </c>
      <c r="C22" s="475"/>
    </row>
    <row r="23" spans="1:3" ht="15.75">
      <c r="A23" s="425">
        <v>1</v>
      </c>
      <c r="B23" s="426" t="s">
        <v>430</v>
      </c>
      <c r="C23" s="429">
        <v>0.99987669999999995</v>
      </c>
    </row>
    <row r="24" spans="1:3" ht="15.75">
      <c r="A24" s="430">
        <v>1.1000000000000001</v>
      </c>
      <c r="B24" s="431" t="s">
        <v>431</v>
      </c>
      <c r="C24" s="432">
        <v>0.61992355399999999</v>
      </c>
    </row>
    <row r="25" spans="1:3" ht="15.75">
      <c r="A25" s="430">
        <v>1.2</v>
      </c>
      <c r="B25" s="431" t="s">
        <v>432</v>
      </c>
      <c r="C25" s="432">
        <v>0.2849648595</v>
      </c>
    </row>
    <row r="26" spans="1:3" ht="15.75">
      <c r="A26" s="430">
        <v>1.3</v>
      </c>
      <c r="B26" s="431" t="s">
        <v>433</v>
      </c>
      <c r="C26" s="432">
        <v>9.4988286500000005E-2</v>
      </c>
    </row>
    <row r="27" spans="1:3" ht="16.5" thickBot="1">
      <c r="A27" s="15"/>
      <c r="B27" s="66"/>
      <c r="C27" s="67"/>
    </row>
  </sheetData>
  <mergeCells count="5">
    <mergeCell ref="B5:C5"/>
    <mergeCell ref="B11:C11"/>
    <mergeCell ref="B12:C12"/>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C25" sqref="C25"/>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192</v>
      </c>
      <c r="B1" s="16" t="s">
        <v>416</v>
      </c>
    </row>
    <row r="2" spans="1:7" s="21" customFormat="1" ht="15.75" customHeight="1">
      <c r="A2" s="21" t="s">
        <v>193</v>
      </c>
      <c r="B2" s="424">
        <v>43190</v>
      </c>
    </row>
    <row r="3" spans="1:7" s="21" customFormat="1" ht="15.75" customHeight="1"/>
    <row r="4" spans="1:7" s="21" customFormat="1" ht="15.75" customHeight="1" thickBot="1">
      <c r="A4" s="231" t="s">
        <v>339</v>
      </c>
      <c r="B4" s="232" t="s">
        <v>267</v>
      </c>
      <c r="C4" s="192"/>
      <c r="D4" s="192"/>
      <c r="E4" s="193" t="s">
        <v>96</v>
      </c>
    </row>
    <row r="5" spans="1:7" s="122" customFormat="1" ht="17.45" customHeight="1">
      <c r="A5" s="376"/>
      <c r="B5" s="377"/>
      <c r="C5" s="191" t="s">
        <v>0</v>
      </c>
      <c r="D5" s="191" t="s">
        <v>1</v>
      </c>
      <c r="E5" s="378" t="s">
        <v>2</v>
      </c>
    </row>
    <row r="6" spans="1:7" s="157" customFormat="1" ht="14.45" customHeight="1">
      <c r="A6" s="379"/>
      <c r="B6" s="476" t="s">
        <v>235</v>
      </c>
      <c r="C6" s="476" t="s">
        <v>234</v>
      </c>
      <c r="D6" s="477" t="s">
        <v>233</v>
      </c>
      <c r="E6" s="478"/>
      <c r="G6"/>
    </row>
    <row r="7" spans="1:7" s="157" customFormat="1" ht="99.6" customHeight="1">
      <c r="A7" s="379"/>
      <c r="B7" s="476"/>
      <c r="C7" s="476"/>
      <c r="D7" s="373" t="s">
        <v>232</v>
      </c>
      <c r="E7" s="374" t="s">
        <v>402</v>
      </c>
      <c r="G7"/>
    </row>
    <row r="8" spans="1:7">
      <c r="A8" s="380">
        <v>1</v>
      </c>
      <c r="B8" s="381" t="s">
        <v>157</v>
      </c>
      <c r="C8" s="382">
        <f>'2. RC'!E7</f>
        <v>8236049.9399999995</v>
      </c>
      <c r="D8" s="382"/>
      <c r="E8" s="383">
        <f>C8-D8</f>
        <v>8236049.9399999995</v>
      </c>
    </row>
    <row r="9" spans="1:7">
      <c r="A9" s="380">
        <v>2</v>
      </c>
      <c r="B9" s="381" t="s">
        <v>158</v>
      </c>
      <c r="C9" s="382">
        <f>'2. RC'!E8</f>
        <v>3276911.99</v>
      </c>
      <c r="D9" s="382"/>
      <c r="E9" s="383">
        <f t="shared" ref="E9:E20" si="0">C9-D9</f>
        <v>3276911.99</v>
      </c>
    </row>
    <row r="10" spans="1:7">
      <c r="A10" s="380">
        <v>3</v>
      </c>
      <c r="B10" s="381" t="s">
        <v>231</v>
      </c>
      <c r="C10" s="382">
        <f>'2. RC'!E9</f>
        <v>25099148.5</v>
      </c>
      <c r="D10" s="382"/>
      <c r="E10" s="383">
        <f t="shared" si="0"/>
        <v>25099148.5</v>
      </c>
    </row>
    <row r="11" spans="1:7" ht="25.5">
      <c r="A11" s="380">
        <v>4</v>
      </c>
      <c r="B11" s="381" t="s">
        <v>188</v>
      </c>
      <c r="C11" s="382">
        <v>0</v>
      </c>
      <c r="D11" s="382"/>
      <c r="E11" s="383">
        <f t="shared" si="0"/>
        <v>0</v>
      </c>
    </row>
    <row r="12" spans="1:7">
      <c r="A12" s="380">
        <v>5</v>
      </c>
      <c r="B12" s="381" t="s">
        <v>160</v>
      </c>
      <c r="C12" s="382">
        <f>'2. RC'!E11</f>
        <v>5465211.4100000001</v>
      </c>
      <c r="D12" s="382"/>
      <c r="E12" s="383">
        <f t="shared" si="0"/>
        <v>5465211.4100000001</v>
      </c>
    </row>
    <row r="13" spans="1:7">
      <c r="A13" s="380">
        <v>6.1</v>
      </c>
      <c r="B13" s="381" t="s">
        <v>161</v>
      </c>
      <c r="C13" s="384">
        <f>'2. RC'!E12</f>
        <v>10622600.98</v>
      </c>
      <c r="D13" s="382"/>
      <c r="E13" s="383">
        <f t="shared" si="0"/>
        <v>10622600.98</v>
      </c>
    </row>
    <row r="14" spans="1:7">
      <c r="A14" s="380">
        <v>6.2</v>
      </c>
      <c r="B14" s="385" t="s">
        <v>162</v>
      </c>
      <c r="C14" s="384">
        <f>'2. RC'!E13</f>
        <v>-1001767.6000000001</v>
      </c>
      <c r="D14" s="382"/>
      <c r="E14" s="383">
        <f t="shared" si="0"/>
        <v>-1001767.6000000001</v>
      </c>
    </row>
    <row r="15" spans="1:7">
      <c r="A15" s="380">
        <v>6</v>
      </c>
      <c r="B15" s="381" t="s">
        <v>230</v>
      </c>
      <c r="C15" s="382">
        <f>C13+C14</f>
        <v>9620833.3800000008</v>
      </c>
      <c r="D15" s="382"/>
      <c r="E15" s="383">
        <f t="shared" si="0"/>
        <v>9620833.3800000008</v>
      </c>
    </row>
    <row r="16" spans="1:7" ht="25.5">
      <c r="A16" s="380">
        <v>7</v>
      </c>
      <c r="B16" s="381" t="s">
        <v>164</v>
      </c>
      <c r="C16" s="382">
        <f>'2. RC'!E15</f>
        <v>400901.38000000006</v>
      </c>
      <c r="D16" s="382"/>
      <c r="E16" s="383">
        <f t="shared" si="0"/>
        <v>400901.38000000006</v>
      </c>
    </row>
    <row r="17" spans="1:7">
      <c r="A17" s="380">
        <v>8</v>
      </c>
      <c r="B17" s="381" t="s">
        <v>165</v>
      </c>
      <c r="C17" s="382">
        <f>'2. RC'!E16</f>
        <v>1091568</v>
      </c>
      <c r="D17" s="382"/>
      <c r="E17" s="383">
        <f t="shared" si="0"/>
        <v>1091568</v>
      </c>
      <c r="F17" s="6"/>
      <c r="G17" s="6"/>
    </row>
    <row r="18" spans="1:7">
      <c r="A18" s="380">
        <v>9</v>
      </c>
      <c r="B18" s="381" t="s">
        <v>166</v>
      </c>
      <c r="C18" s="382">
        <v>20000</v>
      </c>
      <c r="D18" s="382"/>
      <c r="E18" s="383">
        <f t="shared" si="0"/>
        <v>20000</v>
      </c>
      <c r="G18" s="6"/>
    </row>
    <row r="19" spans="1:7" ht="25.5">
      <c r="A19" s="380">
        <v>10</v>
      </c>
      <c r="B19" s="381" t="s">
        <v>167</v>
      </c>
      <c r="C19" s="382">
        <f>'2. RC'!E18</f>
        <v>14891146.310000001</v>
      </c>
      <c r="D19" s="382">
        <v>47272.070000000065</v>
      </c>
      <c r="E19" s="383">
        <f t="shared" si="0"/>
        <v>14843874.24</v>
      </c>
      <c r="G19" s="6"/>
    </row>
    <row r="20" spans="1:7">
      <c r="A20" s="380">
        <v>11</v>
      </c>
      <c r="B20" s="381" t="s">
        <v>168</v>
      </c>
      <c r="C20" s="382">
        <f>'2. RC'!E19</f>
        <v>1602984.52</v>
      </c>
      <c r="D20" s="382"/>
      <c r="E20" s="383">
        <f t="shared" si="0"/>
        <v>1602984.52</v>
      </c>
    </row>
    <row r="21" spans="1:7" ht="51.75" thickBot="1">
      <c r="A21" s="386"/>
      <c r="B21" s="387" t="s">
        <v>375</v>
      </c>
      <c r="C21" s="326">
        <f>SUM(C8:C12, C15:C20)</f>
        <v>69704755.430000007</v>
      </c>
      <c r="D21" s="326">
        <f>SUM(D8:D12, D15:D20)</f>
        <v>47272.070000000065</v>
      </c>
      <c r="E21" s="388">
        <f>SUM(E8:E12, E15:E20)</f>
        <v>69657483.359999999</v>
      </c>
    </row>
    <row r="22" spans="1:7">
      <c r="A22"/>
      <c r="B22"/>
      <c r="C22"/>
      <c r="D22"/>
      <c r="E22"/>
    </row>
    <row r="23" spans="1:7">
      <c r="A23"/>
      <c r="B23"/>
      <c r="C23" s="6">
        <f>C21-'2. RC'!E20</f>
        <v>0</v>
      </c>
      <c r="D23"/>
      <c r="E23" s="6"/>
    </row>
    <row r="24" spans="1:7">
      <c r="C24" s="452"/>
    </row>
    <row r="25" spans="1:7" s="2" customFormat="1">
      <c r="B25" s="69"/>
      <c r="F25"/>
      <c r="G25"/>
    </row>
    <row r="26" spans="1:7" s="2" customFormat="1">
      <c r="B26" s="70"/>
      <c r="F26"/>
      <c r="G26"/>
    </row>
    <row r="27" spans="1:7" s="2" customFormat="1">
      <c r="B27" s="69"/>
      <c r="F27"/>
      <c r="G27"/>
    </row>
    <row r="28" spans="1:7" s="2" customFormat="1">
      <c r="B28" s="69"/>
      <c r="F28"/>
      <c r="G28"/>
    </row>
    <row r="29" spans="1:7" s="2" customFormat="1">
      <c r="B29" s="69"/>
      <c r="F29"/>
      <c r="G29"/>
    </row>
    <row r="30" spans="1:7" s="2" customFormat="1">
      <c r="B30" s="69"/>
      <c r="F30"/>
      <c r="G30"/>
    </row>
    <row r="31" spans="1:7" s="2" customFormat="1">
      <c r="B31" s="69"/>
      <c r="F31"/>
      <c r="G31"/>
    </row>
    <row r="32" spans="1:7" s="2" customFormat="1">
      <c r="B32" s="70"/>
      <c r="F32"/>
      <c r="G32"/>
    </row>
    <row r="33" spans="2:7" s="2" customFormat="1">
      <c r="B33" s="70"/>
      <c r="F33"/>
      <c r="G33"/>
    </row>
    <row r="34" spans="2:7" s="2" customFormat="1">
      <c r="B34" s="70"/>
      <c r="F34"/>
      <c r="G34"/>
    </row>
    <row r="35" spans="2:7" s="2" customFormat="1">
      <c r="B35" s="70"/>
      <c r="F35"/>
      <c r="G35"/>
    </row>
    <row r="36" spans="2:7" s="2" customFormat="1">
      <c r="B36" s="70"/>
      <c r="F36"/>
      <c r="G36"/>
    </row>
    <row r="37" spans="2:7" s="2" customFormat="1">
      <c r="B37" s="7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B21" sqref="B2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192</v>
      </c>
      <c r="B1" s="16" t="s">
        <v>416</v>
      </c>
    </row>
    <row r="2" spans="1:6" s="21" customFormat="1" ht="15.75" customHeight="1">
      <c r="A2" s="21" t="s">
        <v>193</v>
      </c>
      <c r="B2" s="424">
        <v>43281</v>
      </c>
      <c r="C2"/>
      <c r="D2"/>
      <c r="E2"/>
      <c r="F2"/>
    </row>
    <row r="3" spans="1:6" s="21" customFormat="1" ht="15.75" customHeight="1">
      <c r="C3"/>
      <c r="D3"/>
      <c r="E3"/>
      <c r="F3"/>
    </row>
    <row r="4" spans="1:6" s="21" customFormat="1" ht="26.25" thickBot="1">
      <c r="A4" s="21" t="s">
        <v>340</v>
      </c>
      <c r="B4" s="199" t="s">
        <v>271</v>
      </c>
      <c r="C4" s="193" t="s">
        <v>96</v>
      </c>
      <c r="D4"/>
      <c r="E4"/>
      <c r="F4"/>
    </row>
    <row r="5" spans="1:6" ht="26.25">
      <c r="A5" s="194">
        <v>1</v>
      </c>
      <c r="B5" s="195" t="s">
        <v>348</v>
      </c>
      <c r="C5" s="273">
        <f>'7. LI1'!E21</f>
        <v>69657483.359999999</v>
      </c>
    </row>
    <row r="6" spans="1:6" s="184" customFormat="1">
      <c r="A6" s="121">
        <v>2.1</v>
      </c>
      <c r="B6" s="201" t="s">
        <v>272</v>
      </c>
      <c r="C6" s="274">
        <v>307470.56</v>
      </c>
    </row>
    <row r="7" spans="1:6" s="4" customFormat="1" ht="25.5" outlineLevel="1">
      <c r="A7" s="200">
        <v>2.2000000000000002</v>
      </c>
      <c r="B7" s="196" t="s">
        <v>273</v>
      </c>
      <c r="C7" s="275">
        <v>0</v>
      </c>
    </row>
    <row r="8" spans="1:6" s="4" customFormat="1" ht="26.25">
      <c r="A8" s="200">
        <v>3</v>
      </c>
      <c r="B8" s="197" t="s">
        <v>349</v>
      </c>
      <c r="C8" s="276">
        <f>SUM(C5:C7)</f>
        <v>69964953.920000002</v>
      </c>
    </row>
    <row r="9" spans="1:6" s="184" customFormat="1">
      <c r="A9" s="121">
        <v>4</v>
      </c>
      <c r="B9" s="204" t="s">
        <v>268</v>
      </c>
      <c r="C9" s="274">
        <v>122309.4788</v>
      </c>
    </row>
    <row r="10" spans="1:6" s="4" customFormat="1" ht="25.5" outlineLevel="1">
      <c r="A10" s="200">
        <v>5.0999999999999996</v>
      </c>
      <c r="B10" s="196" t="s">
        <v>279</v>
      </c>
      <c r="C10" s="275">
        <f>-C6+'5. RWA'!C9</f>
        <v>-233922.56</v>
      </c>
    </row>
    <row r="11" spans="1:6" s="4" customFormat="1" ht="25.5" outlineLevel="1">
      <c r="A11" s="200">
        <v>5.2</v>
      </c>
      <c r="B11" s="196" t="s">
        <v>280</v>
      </c>
      <c r="C11" s="275">
        <f>-C7+'5. RWA'!C10</f>
        <v>0</v>
      </c>
    </row>
    <row r="12" spans="1:6" s="4" customFormat="1">
      <c r="A12" s="200">
        <v>6</v>
      </c>
      <c r="B12" s="202" t="s">
        <v>269</v>
      </c>
      <c r="C12" s="389"/>
    </row>
    <row r="13" spans="1:6" s="4" customFormat="1" ht="15.75" thickBot="1">
      <c r="A13" s="203">
        <v>7</v>
      </c>
      <c r="B13" s="198" t="s">
        <v>270</v>
      </c>
      <c r="C13" s="277">
        <f>SUM(C8:C12)</f>
        <v>69853340.838799998</v>
      </c>
    </row>
    <row r="17" spans="2:9" s="2" customFormat="1">
      <c r="B17" s="71"/>
      <c r="C17"/>
      <c r="D17"/>
      <c r="E17"/>
      <c r="F17"/>
      <c r="G17"/>
      <c r="H17"/>
      <c r="I17"/>
    </row>
    <row r="18" spans="2:9" s="2" customFormat="1">
      <c r="B18" s="68"/>
      <c r="C18"/>
      <c r="D18"/>
      <c r="E18"/>
      <c r="F18"/>
      <c r="G18"/>
      <c r="H18"/>
      <c r="I18"/>
    </row>
    <row r="19" spans="2:9" s="2" customFormat="1">
      <c r="B19" s="68"/>
      <c r="C19"/>
      <c r="D19"/>
      <c r="E19"/>
      <c r="F19"/>
      <c r="G19"/>
      <c r="H19"/>
      <c r="I19"/>
    </row>
    <row r="20" spans="2:9" s="2" customFormat="1">
      <c r="B20" s="70"/>
      <c r="C20"/>
      <c r="D20"/>
      <c r="E20"/>
      <c r="F20"/>
      <c r="G20"/>
      <c r="H20"/>
      <c r="I20"/>
    </row>
    <row r="21" spans="2:9" s="2" customFormat="1">
      <c r="B21" s="69"/>
      <c r="C21"/>
      <c r="D21"/>
      <c r="E21"/>
      <c r="F21"/>
      <c r="G21"/>
      <c r="H21"/>
      <c r="I21"/>
    </row>
    <row r="22" spans="2:9" s="2" customFormat="1">
      <c r="B22" s="70"/>
      <c r="C22"/>
      <c r="D22"/>
      <c r="E22"/>
      <c r="F22"/>
      <c r="G22"/>
      <c r="H22"/>
      <c r="I22"/>
    </row>
    <row r="23" spans="2:9" s="2" customFormat="1">
      <c r="B23" s="69"/>
      <c r="C23"/>
      <c r="D23"/>
      <c r="E23"/>
      <c r="F23"/>
      <c r="G23"/>
      <c r="H23"/>
      <c r="I23"/>
    </row>
    <row r="24" spans="2:9" s="2" customFormat="1">
      <c r="B24" s="69"/>
      <c r="C24"/>
      <c r="D24"/>
      <c r="E24"/>
      <c r="F24"/>
      <c r="G24"/>
      <c r="H24"/>
      <c r="I24"/>
    </row>
    <row r="25" spans="2:9" s="2" customFormat="1">
      <c r="B25" s="69"/>
      <c r="C25"/>
      <c r="D25"/>
      <c r="E25"/>
      <c r="F25"/>
      <c r="G25"/>
      <c r="H25"/>
      <c r="I25"/>
    </row>
    <row r="26" spans="2:9" s="2" customFormat="1">
      <c r="B26" s="69"/>
      <c r="C26"/>
      <c r="D26"/>
      <c r="E26"/>
      <c r="F26"/>
      <c r="G26"/>
      <c r="H26"/>
      <c r="I26"/>
    </row>
    <row r="27" spans="2:9" s="2" customFormat="1">
      <c r="B27" s="69"/>
      <c r="C27"/>
      <c r="D27"/>
      <c r="E27"/>
      <c r="F27"/>
      <c r="G27"/>
      <c r="H27"/>
      <c r="I27"/>
    </row>
    <row r="28" spans="2:9" s="2" customFormat="1">
      <c r="B28" s="70"/>
      <c r="C28"/>
      <c r="D28"/>
      <c r="E28"/>
      <c r="F28"/>
      <c r="G28"/>
      <c r="H28"/>
      <c r="I28"/>
    </row>
    <row r="29" spans="2:9" s="2" customFormat="1">
      <c r="B29" s="70"/>
      <c r="C29"/>
      <c r="D29"/>
      <c r="E29"/>
      <c r="F29"/>
      <c r="G29"/>
      <c r="H29"/>
      <c r="I29"/>
    </row>
    <row r="30" spans="2:9" s="2" customFormat="1">
      <c r="B30" s="70"/>
      <c r="C30"/>
      <c r="D30"/>
      <c r="E30"/>
      <c r="F30"/>
      <c r="G30"/>
      <c r="H30"/>
      <c r="I30"/>
    </row>
    <row r="31" spans="2:9" s="2" customFormat="1">
      <c r="B31" s="70"/>
      <c r="C31"/>
      <c r="D31"/>
      <c r="E31"/>
      <c r="F31"/>
      <c r="G31"/>
      <c r="H31"/>
      <c r="I31"/>
    </row>
    <row r="32" spans="2:9" s="2" customFormat="1">
      <c r="B32" s="70"/>
      <c r="C32"/>
      <c r="D32"/>
      <c r="E32"/>
      <c r="F32"/>
      <c r="G32"/>
      <c r="H32"/>
      <c r="I32"/>
    </row>
    <row r="33" spans="2:9" s="2" customFormat="1">
      <c r="B33" s="7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1jglqEbhaWKYycpgpf9fI9TkxZKotGLdG+pGnKAhFaQ=</DigestValue>
    </Reference>
    <Reference Type="http://www.w3.org/2000/09/xmldsig#Object" URI="#idOfficeObject">
      <DigestMethod Algorithm="http://www.w3.org/2001/04/xmlenc#sha256"/>
      <DigestValue>pMHJJ1UGdn2v5ExAtPqvGNAt8maJM14xgdfaOWpAqRQ=</DigestValue>
    </Reference>
    <Reference Type="http://uri.etsi.org/01903#SignedProperties" URI="#idSignedProperties">
      <Transforms>
        <Transform Algorithm="http://www.w3.org/TR/2001/REC-xml-c14n-20010315"/>
      </Transforms>
      <DigestMethod Algorithm="http://www.w3.org/2001/04/xmlenc#sha256"/>
      <DigestValue>ZbqdJ7yMf+ILESFR4fNJNbBF2GBYLvL7ItYkkbAcHmA=</DigestValue>
    </Reference>
  </SignedInfo>
  <SignatureValue>R0aMvIVhtbX6UfqD7Pp86XBE5BVXalF4IFJU3dA8uMYXUX1q++7iDXRiHCJbwLXkh/p2Ghbt2yqK
PcZV/yAEq7dmi19pq0e1gnvqv4cp6hpP8QtpUV6uudrmPAF77l9IWvwKu/mlmXN0e5OQw3w3xDSN
/SjiwFtun7Pbo6YfuzS6nZ16L+YJ01PGvW+t5rVAwpCl8NBi8Giqy++xTUY05/HM5Snwj64ErYDz
NXT9+u25XMJaLbZMecayYlSFib42BMaE4oCkznAPE4yEVuxZgxHhCcdCYL0/tIWCCbr6ByH+luRU
T21l4CX3Q8N1Cr6dL4ysHrl/bef69HtlusjZIw==</SignatureValue>
  <KeyInfo>
    <X509Data>
      <X509Certificate>MIIGPDCCBSSgAwIBAgIKV7DVxAACAAAcrjANBgkqhkiG9w0BAQsFADBKMRIwEAYKCZImiZPyLGQBGRYCZ2UxEzARBgoJkiaJk/IsZAEZFgNuYmcxHzAdBgNVBAMTFk5CRyBDbGFzcyAyIElOVCBTdWIgQ0EwHhcNMTcwMjA4MTE0ODUxWhcNMTkwMjA4MTE0ODUxWjA6MRUwEwYDVQQKEwxKU0MgQlRBIEJBTksxITAfBgNVBAMTGEJCVCAtIE5hdGlhIE1lcmFiaXNodmlsaTCCASIwDQYJKoZIhvcNAQEBBQADggEPADCCAQoCggEBAM7aPwe3oHzmwVsC2OiJSVrs/PPmPU26ab7KdGrr6EORwV7zO3r9fvzWCkgPCttgws6bKbbG3R8qleqz/ro2tdgWY0PjdLBY0uE22OyaXBgp7Nlcq65QxhhsDzSZz4QJSGE+nDTuRPMgitR/KpIvUekPdglMKucSzq2vwLFeGNn1AKLZzycwOXUhU3AYsalEitzlUnmaPYKzZ/lo8jDj5ifScEOsl7Vk7Xm+RzTsPxl/38wHOYtG1JfoISYyF9x8QcW1P7gML3P12V6jT9xXVi6bt7yVvys28HRcc+fe+HVO1BAMTlK6/AB3IUYw5+3NU3uDlfaMSQ2xlxLT1/M9SykCAwEAAaOCAzIwggMuMDwGCSsGAQQBgjcVBwQvMC0GJSsGAQQBgjcVCOayYION9USGgZkJg7ihSoO+hHEEgc+QEYavnhECAWQCARswHQYDVR0lBBYwFAYIKwYBBQUHAwIGCCsGAQUFBwMEMAsGA1UdDwQEAwIHgDAnBgkrBgEEAYI3FQoEGjAYMAoGCCsGAQUFBwMCMAoGCCsGAQUFBwMEMB0GA1UdDgQWBBQzk+3CoBNvAP9olTepXlhjoE5G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QgSeAILUXcpAYBtcCOR8WbR3XhiArydEStG8n2O3tspj7AlznWX2k4DnLQzutmhdX2WaTWVbQqb/Gvit9LmuzoH5jOwrmjJ4//Bs3RpP+JIgNtHy0pKR0ZT0yVM3BYVYm8BLkt+6IA7mgwu76BkoJwxBVl2ca3jPxR8QpF10jfbMZp8aW81jGUoxD+sQaMVNFRtvOod2D8bFnTCLmMezodF9qe3zpOyINpXnGH1UPJbRob1NFMMIsyLXqEbpgK27z0V3tP89LQ++H7NR6dp62amHMqYvEM2ny9CJ4yPpo5UxudNfP+jlXsCRfdjMBPhyutfx6uXONd7YU76d+8I03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5n7cM3pX5HEovpzT5HefaNwla/Jxv0nSdcAybgl/bhI=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p1AcOjGdpRe016Hcb5feJqNGRMQCHzeGkNeLMID2KMI=</DigestValue>
      </Reference>
      <Reference URI="/xl/sharedStrings.xml?ContentType=application/vnd.openxmlformats-officedocument.spreadsheetml.sharedStrings+xml">
        <DigestMethod Algorithm="http://www.w3.org/2001/04/xmlenc#sha256"/>
        <DigestValue>wl7Oj8LMJ6y5cueMBxByF/Knnh6txUkAGlzbGJ47ARs=</DigestValue>
      </Reference>
      <Reference URI="/xl/styles.xml?ContentType=application/vnd.openxmlformats-officedocument.spreadsheetml.styles+xml">
        <DigestMethod Algorithm="http://www.w3.org/2001/04/xmlenc#sha256"/>
        <DigestValue>JanUjHVZ76mz11SAhI7W7UJQ5Xtb+m1HKBKmWL7c2Nc=</DigestValue>
      </Reference>
      <Reference URI="/xl/theme/theme1.xml?ContentType=application/vnd.openxmlformats-officedocument.theme+xml">
        <DigestMethod Algorithm="http://www.w3.org/2001/04/xmlenc#sha256"/>
        <DigestValue>6nZ4CTaRt8Kr430v70JZZZNKVVQU/PnAoXbZhq5XjYc=</DigestValue>
      </Reference>
      <Reference URI="/xl/workbook.xml?ContentType=application/vnd.openxmlformats-officedocument.spreadsheetml.sheet.main+xml">
        <DigestMethod Algorithm="http://www.w3.org/2001/04/xmlenc#sha256"/>
        <DigestValue>BYDjEkDmFiFx1fWEYAOrz3DRYudwcOo1LjZQECbeUZI=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DXAxK/pSTzCW/UBd+0wJ3pKL/0pyUg/ZMs5wHXMHQ/M=</DigestValue>
      </Reference>
      <Reference URI="/xl/worksheets/sheet10.xml?ContentType=application/vnd.openxmlformats-officedocument.spreadsheetml.worksheet+xml">
        <DigestMethod Algorithm="http://www.w3.org/2001/04/xmlenc#sha256"/>
        <DigestValue>fL+2vrtJ7YXLhaq6fTsmF9Bb3r04Vs/aDo+Dfia+Zuk=</DigestValue>
      </Reference>
      <Reference URI="/xl/worksheets/sheet11.xml?ContentType=application/vnd.openxmlformats-officedocument.spreadsheetml.worksheet+xml">
        <DigestMethod Algorithm="http://www.w3.org/2001/04/xmlenc#sha256"/>
        <DigestValue>1mMwTqNBQ8f4b6WUyUkCuasq6Awgr6YpM4a3Blc0MMc=</DigestValue>
      </Reference>
      <Reference URI="/xl/worksheets/sheet12.xml?ContentType=application/vnd.openxmlformats-officedocument.spreadsheetml.worksheet+xml">
        <DigestMethod Algorithm="http://www.w3.org/2001/04/xmlenc#sha256"/>
        <DigestValue>gqKmRGuMWBah447JepTGFvwQjKNA/8BjibzyK19wct0=</DigestValue>
      </Reference>
      <Reference URI="/xl/worksheets/sheet13.xml?ContentType=application/vnd.openxmlformats-officedocument.spreadsheetml.worksheet+xml">
        <DigestMethod Algorithm="http://www.w3.org/2001/04/xmlenc#sha256"/>
        <DigestValue>Hbp+Skk9uvxhna5SW6Dix7t4vtDajxBY+35SpQwo1C8=</DigestValue>
      </Reference>
      <Reference URI="/xl/worksheets/sheet14.xml?ContentType=application/vnd.openxmlformats-officedocument.spreadsheetml.worksheet+xml">
        <DigestMethod Algorithm="http://www.w3.org/2001/04/xmlenc#sha256"/>
        <DigestValue>EHanNk9UE8ed+bHI9H1jtLvgA5YPyLkRiKRaqhItyRY=</DigestValue>
      </Reference>
      <Reference URI="/xl/worksheets/sheet15.xml?ContentType=application/vnd.openxmlformats-officedocument.spreadsheetml.worksheet+xml">
        <DigestMethod Algorithm="http://www.w3.org/2001/04/xmlenc#sha256"/>
        <DigestValue>Lp6CHzprZA3JZSpzwKNU0Ggvu2tIeMosibwYRYFu3uk=</DigestValue>
      </Reference>
      <Reference URI="/xl/worksheets/sheet16.xml?ContentType=application/vnd.openxmlformats-officedocument.spreadsheetml.worksheet+xml">
        <DigestMethod Algorithm="http://www.w3.org/2001/04/xmlenc#sha256"/>
        <DigestValue>yFf4Fn6jcMvB/tDhieYNXb/eiQyIyJ2AgvRDmgjM7HE=</DigestValue>
      </Reference>
      <Reference URI="/xl/worksheets/sheet17.xml?ContentType=application/vnd.openxmlformats-officedocument.spreadsheetml.worksheet+xml">
        <DigestMethod Algorithm="http://www.w3.org/2001/04/xmlenc#sha256"/>
        <DigestValue>aejGDRbrORjIYMxOuxl6rEH0n/UR1tNArBeV9qaukRU=</DigestValue>
      </Reference>
      <Reference URI="/xl/worksheets/sheet2.xml?ContentType=application/vnd.openxmlformats-officedocument.spreadsheetml.worksheet+xml">
        <DigestMethod Algorithm="http://www.w3.org/2001/04/xmlenc#sha256"/>
        <DigestValue>jeR3DUfc7UuPdShWDYip+iG53eTMdbIUW0Q/C+bwHk8=</DigestValue>
      </Reference>
      <Reference URI="/xl/worksheets/sheet3.xml?ContentType=application/vnd.openxmlformats-officedocument.spreadsheetml.worksheet+xml">
        <DigestMethod Algorithm="http://www.w3.org/2001/04/xmlenc#sha256"/>
        <DigestValue>I5KD3AHtoaNSD8zvjdy700IwZRhJU9XaanE9y347RW0=</DigestValue>
      </Reference>
      <Reference URI="/xl/worksheets/sheet4.xml?ContentType=application/vnd.openxmlformats-officedocument.spreadsheetml.worksheet+xml">
        <DigestMethod Algorithm="http://www.w3.org/2001/04/xmlenc#sha256"/>
        <DigestValue>e5BT15FBzS1Sk5C8WXst/51ej1Eztkl1S9qhXTCV3co=</DigestValue>
      </Reference>
      <Reference URI="/xl/worksheets/sheet5.xml?ContentType=application/vnd.openxmlformats-officedocument.spreadsheetml.worksheet+xml">
        <DigestMethod Algorithm="http://www.w3.org/2001/04/xmlenc#sha256"/>
        <DigestValue>d1DMRFIz3pIJqdrDTWZ1+pUjpUXWX6F9GvNABsvOrRc=</DigestValue>
      </Reference>
      <Reference URI="/xl/worksheets/sheet6.xml?ContentType=application/vnd.openxmlformats-officedocument.spreadsheetml.worksheet+xml">
        <DigestMethod Algorithm="http://www.w3.org/2001/04/xmlenc#sha256"/>
        <DigestValue>Wa1wHjt/KtkbrudTxcIXzUeu95NPYdkYPlKSx/Y8HPE=</DigestValue>
      </Reference>
      <Reference URI="/xl/worksheets/sheet7.xml?ContentType=application/vnd.openxmlformats-officedocument.spreadsheetml.worksheet+xml">
        <DigestMethod Algorithm="http://www.w3.org/2001/04/xmlenc#sha256"/>
        <DigestValue>F+jIZJYt1VQRnJ9QUdLfOz539UPBsanci65HuPAkSeg=</DigestValue>
      </Reference>
      <Reference URI="/xl/worksheets/sheet8.xml?ContentType=application/vnd.openxmlformats-officedocument.spreadsheetml.worksheet+xml">
        <DigestMethod Algorithm="http://www.w3.org/2001/04/xmlenc#sha256"/>
        <DigestValue>CvC7bq0Arg3BJht6F6mTSAYVIhbgMeXJEyfpANw4Tds=</DigestValue>
      </Reference>
      <Reference URI="/xl/worksheets/sheet9.xml?ContentType=application/vnd.openxmlformats-officedocument.spreadsheetml.worksheet+xml">
        <DigestMethod Algorithm="http://www.w3.org/2001/04/xmlenc#sha256"/>
        <DigestValue>ngA2I+0Wkfh36/28QWaai8kPsFx4UngpHdBCfPTIS5c=</DigestValue>
      </Reference>
    </Manifest>
    <SignatureProperties>
      <SignatureProperty Id="idSignatureTime" Target="#idPackageSignature">
        <mdssi:SignatureTime xmlns:mdssi="http://schemas.openxmlformats.org/package/2006/digital-signature">
          <mdssi:Format>YYYY-MM-DDThh:mm:ssTZD</mdssi:Format>
          <mdssi:Value>2018-07-30T05:43:27Z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16.0.10228/14</OfficeVersion>
          <ApplicationVersion>16.0.10228</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2018-07-30T05:43:27Z</xd:SigningTime>
          <xd:SigningCertificate>
            <xd:Cert>
              <xd:CertDigest>
                <DigestMethod Algorithm="http://www.w3.org/2001/04/xmlenc#sha256"/>
                <DigestValue>eAQQuX+AywJAV7FB/X3mXSCwRqNaRQI/6xxVstJstTA=</DigestValue>
              </xd:CertDigest>
              <xd:IssuerSerial>
                <X509IssuerName>CN=NBG Class 2 INT Sub CA, DC=nbg, DC=ge</X509IssuerName>
                <X509SerialNumber>414107914403266118556846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6qxBDWiRvWNIalO3rLvLMvPNwygZj10OmXDd3vnlrks=</DigestValue>
    </Reference>
    <Reference Type="http://www.w3.org/2000/09/xmldsig#Object" URI="#idOfficeObject">
      <DigestMethod Algorithm="http://www.w3.org/2001/04/xmlenc#sha256"/>
      <DigestValue>pMHJJ1UGdn2v5ExAtPqvGNAt8maJM14xgdfaOWpAqRQ=</DigestValue>
    </Reference>
    <Reference Type="http://uri.etsi.org/01903#SignedProperties" URI="#idSignedProperties">
      <Transforms>
        <Transform Algorithm="http://www.w3.org/TR/2001/REC-xml-c14n-20010315"/>
      </Transforms>
      <DigestMethod Algorithm="http://www.w3.org/2001/04/xmlenc#sha256"/>
      <DigestValue>9AEwGLbh4Cu/du1pbscf8R9CZYrzHBdhQhB3C6909Ec=</DigestValue>
    </Reference>
  </SignedInfo>
  <SignatureValue>jmUPbB2VC9n8HHdbO086grYXWWP6xH6oavJXA7UzrW7jz3bQBveO3YqA6b9emPJggOZA74O6Yv9f
4+MRfPtuymc4qwy6/STMRL8F9FjlPvjxMqtq1NGpEInecurTCWhxniGLw6k0y51gZ5eeFbyVxgp+
HGt5Tyzs9t0hJbmOMxuJpM/QaEwE9T+y7yXuL0bO6j+9NEfEiIuUzfdgAcLzDB8/mAQSL2jgl74J
j627yveWWKu5YvKSpKmm5RKhU3MVsDcIAuAt0LJmXbD5zZt8ObeqRyWrApXycTasCB4uCue7P+DM
Xi8x7w54u0h2vfiiM4aWO5XqXgh5D+7Cb4PJAw==</SignatureValue>
  <KeyInfo>
    <X509Data>
      <X509Certificate>MIIGTTCCBTWgAwIBAgIKdqc08wACAAAczDANBgkqhkiG9w0BAQsFADBKMRIwEAYKCZImiZPyLGQBGRYCZ2UxEzARBgoJkiaJk/IsZAEZFgNuYmcxHzAdBgNVBAMTFk5CRyBDbGFzcyAyIElOVCBTdWIgQ0EwHhcNMTcwMjE0MTIwNjM4WhcNMTkwMjE0MTIwNjM4WjBLMSswKQYDVQQKEyJKb2ludCBTdG9jayBDb21wYW55IFNpbGsgUm9hZCBCYW5rMRwwGgYDVQQDExNCQlQgLSBUYW5hdG8gVWtsZWJhMIIBIjANBgkqhkiG9w0BAQEFAAOCAQ8AMIIBCgKCAQEAmkMvurVUM618YjviSeJHluxNvxfXo+NNEiGxwDTdM84LqI4/jluQ/WDwlWdegHCkPytkfWCg4yAeHcN+MCRQlDHh5tjLdZsNJjoxweKLbBmG0yPjWb58f1u2jfznZtJ+l0FUFyEvrXNIW2LHAeba6KSl1Tuxpt9MWNO/kK3OC8gGiapgo1qzdZxKJqjssP500LAZWMUhNXHy8Xs/Tph4Ac3AYrvxPmnCouXs2V8WTCfG2FcApCSJhQRWNYxeu8qZFXeBt6lGN3k0gDovXvLt3wHJr6WZfNsUl+gn1soMsrE1GTsUkc4FqWcOhKUAAyz3CTm88WO81SsDDLhRmcp7KQIDAQABo4IDMjCCAy4wPAYJKwYBBAGCNxUHBC8wLQYlKwYBBAGCNxUI5rJgg431RIaBmQmDuKFKg76EcQSBz5ARhq+eEQIBZAIBGzAdBgNVHSUEFjAUBggrBgEFBQcDAgYIKwYBBQUHAwQwCwYDVR0PBAQDAgeAMCcGCSsGAQQBgjcVCgQaMBgwCgYIKwYBBQUHAwIwCgYIKwYBBQUHAwQwHQYDVR0OBBYEFOa4cpRb2uJeG+lZzdL3N2aKABYS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ENk0CVmXU7u37+G8ydo6rs6LcnBzTNcqg/ikUFjYSq0fSiZfgzyeR76CEK6yCbSwj/EuU69MuTjyyqHuYZ7FlXenfaW0kkC7SmWT6aXlZGGkrbzNk0baM86cVMzDeeIFVUhRK3MU1v7rvFF/uInjMWP6s54I3BXT6d3XZZcdcSAIMILouZVvANcdGkYmHFAVlNhdW9lGYPaEKwKFIZ+TJh6C537KQUp3iivKyZIE0p0FMNMBOsDfJblZJbL6jWAYinexopnw9sfQ2lXPgb1pOv1zqTu3soJgTgL1El0xblIED05jcURynMNdTLk7BCAnfCGYJflGKu0rhm3oR7P1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REuK1BNEm1pNDwk2PCTP4np7rrp0jVQafg5lo8dkgfA=</DigestValue>
      </Reference>
      <Reference URI="/xl/calcChain.xml?ContentType=application/vnd.openxmlformats-officedocument.spreadsheetml.calcChain+xml">
        <DigestMethod Algorithm="http://www.w3.org/2001/04/xmlenc#sha256"/>
        <DigestValue>5n7cM3pX5HEovpzT5HefaNwla/Jxv0nSdcAybgl/bhI=</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p1AcOjGdpRe016Hcb5feJqNGRMQCHzeGkNeLMID2KMI=</DigestValue>
      </Reference>
      <Reference URI="/xl/sharedStrings.xml?ContentType=application/vnd.openxmlformats-officedocument.spreadsheetml.sharedStrings+xml">
        <DigestMethod Algorithm="http://www.w3.org/2001/04/xmlenc#sha256"/>
        <DigestValue>wl7Oj8LMJ6y5cueMBxByF/Knnh6txUkAGlzbGJ47ARs=</DigestValue>
      </Reference>
      <Reference URI="/xl/styles.xml?ContentType=application/vnd.openxmlformats-officedocument.spreadsheetml.styles+xml">
        <DigestMethod Algorithm="http://www.w3.org/2001/04/xmlenc#sha256"/>
        <DigestValue>JanUjHVZ76mz11SAhI7W7UJQ5Xtb+m1HKBKmWL7c2Nc=</DigestValue>
      </Reference>
      <Reference URI="/xl/theme/theme1.xml?ContentType=application/vnd.openxmlformats-officedocument.theme+xml">
        <DigestMethod Algorithm="http://www.w3.org/2001/04/xmlenc#sha256"/>
        <DigestValue>6nZ4CTaRt8Kr430v70JZZZNKVVQU/PnAoXbZhq5XjYc=</DigestValue>
      </Reference>
      <Reference URI="/xl/workbook.xml?ContentType=application/vnd.openxmlformats-officedocument.spreadsheetml.sheet.main+xml">
        <DigestMethod Algorithm="http://www.w3.org/2001/04/xmlenc#sha256"/>
        <DigestValue>BYDjEkDmFiFx1fWEYAOrz3DRYudwcOo1LjZQECbeUZI=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DXAxK/pSTzCW/UBd+0wJ3pKL/0pyUg/ZMs5wHXMHQ/M=</DigestValue>
      </Reference>
      <Reference URI="/xl/worksheets/sheet10.xml?ContentType=application/vnd.openxmlformats-officedocument.spreadsheetml.worksheet+xml">
        <DigestMethod Algorithm="http://www.w3.org/2001/04/xmlenc#sha256"/>
        <DigestValue>fL+2vrtJ7YXLhaq6fTsmF9Bb3r04Vs/aDo+Dfia+Zuk=</DigestValue>
      </Reference>
      <Reference URI="/xl/worksheets/sheet11.xml?ContentType=application/vnd.openxmlformats-officedocument.spreadsheetml.worksheet+xml">
        <DigestMethod Algorithm="http://www.w3.org/2001/04/xmlenc#sha256"/>
        <DigestValue>1mMwTqNBQ8f4b6WUyUkCuasq6Awgr6YpM4a3Blc0MMc=</DigestValue>
      </Reference>
      <Reference URI="/xl/worksheets/sheet12.xml?ContentType=application/vnd.openxmlformats-officedocument.spreadsheetml.worksheet+xml">
        <DigestMethod Algorithm="http://www.w3.org/2001/04/xmlenc#sha256"/>
        <DigestValue>gqKmRGuMWBah447JepTGFvwQjKNA/8BjibzyK19wct0=</DigestValue>
      </Reference>
      <Reference URI="/xl/worksheets/sheet13.xml?ContentType=application/vnd.openxmlformats-officedocument.spreadsheetml.worksheet+xml">
        <DigestMethod Algorithm="http://www.w3.org/2001/04/xmlenc#sha256"/>
        <DigestValue>Hbp+Skk9uvxhna5SW6Dix7t4vtDajxBY+35SpQwo1C8=</DigestValue>
      </Reference>
      <Reference URI="/xl/worksheets/sheet14.xml?ContentType=application/vnd.openxmlformats-officedocument.spreadsheetml.worksheet+xml">
        <DigestMethod Algorithm="http://www.w3.org/2001/04/xmlenc#sha256"/>
        <DigestValue>EHanNk9UE8ed+bHI9H1jtLvgA5YPyLkRiKRaqhItyRY=</DigestValue>
      </Reference>
      <Reference URI="/xl/worksheets/sheet15.xml?ContentType=application/vnd.openxmlformats-officedocument.spreadsheetml.worksheet+xml">
        <DigestMethod Algorithm="http://www.w3.org/2001/04/xmlenc#sha256"/>
        <DigestValue>Lp6CHzprZA3JZSpzwKNU0Ggvu2tIeMosibwYRYFu3uk=</DigestValue>
      </Reference>
      <Reference URI="/xl/worksheets/sheet16.xml?ContentType=application/vnd.openxmlformats-officedocument.spreadsheetml.worksheet+xml">
        <DigestMethod Algorithm="http://www.w3.org/2001/04/xmlenc#sha256"/>
        <DigestValue>yFf4Fn6jcMvB/tDhieYNXb/eiQyIyJ2AgvRDmgjM7HE=</DigestValue>
      </Reference>
      <Reference URI="/xl/worksheets/sheet17.xml?ContentType=application/vnd.openxmlformats-officedocument.spreadsheetml.worksheet+xml">
        <DigestMethod Algorithm="http://www.w3.org/2001/04/xmlenc#sha256"/>
        <DigestValue>aejGDRbrORjIYMxOuxl6rEH0n/UR1tNArBeV9qaukRU=</DigestValue>
      </Reference>
      <Reference URI="/xl/worksheets/sheet2.xml?ContentType=application/vnd.openxmlformats-officedocument.spreadsheetml.worksheet+xml">
        <DigestMethod Algorithm="http://www.w3.org/2001/04/xmlenc#sha256"/>
        <DigestValue>jeR3DUfc7UuPdShWDYip+iG53eTMdbIUW0Q/C+bwHk8=</DigestValue>
      </Reference>
      <Reference URI="/xl/worksheets/sheet3.xml?ContentType=application/vnd.openxmlformats-officedocument.spreadsheetml.worksheet+xml">
        <DigestMethod Algorithm="http://www.w3.org/2001/04/xmlenc#sha256"/>
        <DigestValue>I5KD3AHtoaNSD8zvjdy700IwZRhJU9XaanE9y347RW0=</DigestValue>
      </Reference>
      <Reference URI="/xl/worksheets/sheet4.xml?ContentType=application/vnd.openxmlformats-officedocument.spreadsheetml.worksheet+xml">
        <DigestMethod Algorithm="http://www.w3.org/2001/04/xmlenc#sha256"/>
        <DigestValue>e5BT15FBzS1Sk5C8WXst/51ej1Eztkl1S9qhXTCV3co=</DigestValue>
      </Reference>
      <Reference URI="/xl/worksheets/sheet5.xml?ContentType=application/vnd.openxmlformats-officedocument.spreadsheetml.worksheet+xml">
        <DigestMethod Algorithm="http://www.w3.org/2001/04/xmlenc#sha256"/>
        <DigestValue>d1DMRFIz3pIJqdrDTWZ1+pUjpUXWX6F9GvNABsvOrRc=</DigestValue>
      </Reference>
      <Reference URI="/xl/worksheets/sheet6.xml?ContentType=application/vnd.openxmlformats-officedocument.spreadsheetml.worksheet+xml">
        <DigestMethod Algorithm="http://www.w3.org/2001/04/xmlenc#sha256"/>
        <DigestValue>Wa1wHjt/KtkbrudTxcIXzUeu95NPYdkYPlKSx/Y8HPE=</DigestValue>
      </Reference>
      <Reference URI="/xl/worksheets/sheet7.xml?ContentType=application/vnd.openxmlformats-officedocument.spreadsheetml.worksheet+xml">
        <DigestMethod Algorithm="http://www.w3.org/2001/04/xmlenc#sha256"/>
        <DigestValue>F+jIZJYt1VQRnJ9QUdLfOz539UPBsanci65HuPAkSeg=</DigestValue>
      </Reference>
      <Reference URI="/xl/worksheets/sheet8.xml?ContentType=application/vnd.openxmlformats-officedocument.spreadsheetml.worksheet+xml">
        <DigestMethod Algorithm="http://www.w3.org/2001/04/xmlenc#sha256"/>
        <DigestValue>CvC7bq0Arg3BJht6F6mTSAYVIhbgMeXJEyfpANw4Tds=</DigestValue>
      </Reference>
      <Reference URI="/xl/worksheets/sheet9.xml?ContentType=application/vnd.openxmlformats-officedocument.spreadsheetml.worksheet+xml">
        <DigestMethod Algorithm="http://www.w3.org/2001/04/xmlenc#sha256"/>
        <DigestValue>ngA2I+0Wkfh36/28QWaai8kPsFx4UngpHdBCfPTIS5c=</DigestValue>
      </Reference>
    </Manifest>
    <SignatureProperties>
      <SignatureProperty Id="idSignatureTime" Target="#idPackageSignature">
        <mdssi:SignatureTime xmlns:mdssi="http://schemas.openxmlformats.org/package/2006/digital-signature">
          <mdssi:Format>YYYY-MM-DDThh:mm:ssTZD</mdssi:Format>
          <mdssi:Value>2018-07-30T05:43:41Z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16.0.10228/14</OfficeVersion>
          <ApplicationVersion>16.0.10228</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2018-07-30T05:43:41Z</xd:SigningTime>
          <xd:SigningCertificate>
            <xd:Cert>
              <xd:CertDigest>
                <DigestMethod Algorithm="http://www.w3.org/2001/04/xmlenc#sha256"/>
                <DigestValue>c4VRRO83qNYPZ3GNQlSjEdvl2HN6c5+ZZ66ckHhr0oc=</DigestValue>
              </xd:CertDigest>
              <xd:IssuerSerial>
                <X509IssuerName>CN=NBG Class 2 INT Sub CA, DC=nbg, DC=ge</X509IssuerName>
                <X509SerialNumber>560323666632245533220044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2018-08-01T10:41:28Z</dcterms:modified>
</cp:coreProperties>
</file>