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4000" windowHeight="9675" tabRatio="919" firstSheet="2" activeTab="15"/>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79017" calcMode="autoNoTable" calcOnSave="0"/>
</workbook>
</file>

<file path=xl/calcChain.xml><?xml version="1.0" encoding="utf-8"?>
<calcChain xmlns="http://schemas.openxmlformats.org/spreadsheetml/2006/main">
  <c r="C22" i="74" l="1"/>
  <c r="H24" i="36" l="1"/>
  <c r="C37" i="6" s="1"/>
  <c r="G23" i="36"/>
  <c r="G25" i="36" s="1"/>
  <c r="F23" i="36" l="1"/>
  <c r="K24" i="36"/>
  <c r="J23" i="36"/>
  <c r="K23" i="36" s="1"/>
  <c r="K25" i="36" s="1"/>
  <c r="I23" i="36"/>
  <c r="I25" i="36" s="1"/>
  <c r="J21" i="36"/>
  <c r="I21" i="36"/>
  <c r="K19" i="36"/>
  <c r="K20" i="36"/>
  <c r="K18" i="36"/>
  <c r="K21" i="36" s="1"/>
  <c r="J16" i="36"/>
  <c r="I16" i="36"/>
  <c r="K11" i="36"/>
  <c r="K12" i="36"/>
  <c r="K13" i="36"/>
  <c r="K14" i="36"/>
  <c r="K15" i="36"/>
  <c r="K10" i="36"/>
  <c r="K8" i="36"/>
  <c r="G21" i="36"/>
  <c r="F21" i="36"/>
  <c r="H19" i="36"/>
  <c r="H21" i="36" s="1"/>
  <c r="H20" i="36"/>
  <c r="H18" i="36"/>
  <c r="G16" i="36"/>
  <c r="F16" i="36"/>
  <c r="H11" i="36"/>
  <c r="H12" i="36"/>
  <c r="H13" i="36"/>
  <c r="H14" i="36"/>
  <c r="H15" i="36"/>
  <c r="H10" i="36"/>
  <c r="H8" i="36"/>
  <c r="D21" i="36"/>
  <c r="C21" i="36"/>
  <c r="E19" i="36"/>
  <c r="E20" i="36"/>
  <c r="E18" i="36"/>
  <c r="E21" i="36" s="1"/>
  <c r="D16" i="36"/>
  <c r="C16" i="36"/>
  <c r="E11" i="36"/>
  <c r="E12" i="36"/>
  <c r="E13" i="36"/>
  <c r="E14" i="36"/>
  <c r="E15" i="36"/>
  <c r="E10" i="36"/>
  <c r="J25" i="36" l="1"/>
  <c r="F25" i="36"/>
  <c r="H23" i="36"/>
  <c r="H16" i="36"/>
  <c r="K16" i="36"/>
  <c r="E16" i="36"/>
  <c r="C36" i="6" l="1"/>
  <c r="H25" i="36"/>
  <c r="C38" i="6" s="1"/>
  <c r="G14" i="62"/>
  <c r="F14" i="62"/>
  <c r="E14" i="74" l="1"/>
  <c r="F14" i="74" s="1"/>
  <c r="D14" i="74"/>
  <c r="C22" i="69"/>
  <c r="C14" i="69"/>
  <c r="F22" i="74" l="1"/>
  <c r="G14" i="74"/>
  <c r="C11" i="73"/>
  <c r="C10" i="73"/>
  <c r="E9" i="72" l="1"/>
  <c r="E10" i="72"/>
  <c r="E11" i="72"/>
  <c r="E12" i="72"/>
  <c r="E13" i="72"/>
  <c r="E14" i="72"/>
  <c r="E15" i="72"/>
  <c r="E16" i="72"/>
  <c r="E17" i="72"/>
  <c r="E18" i="72"/>
  <c r="E19" i="72"/>
  <c r="E20" i="72"/>
  <c r="E8" i="72"/>
  <c r="E41" i="75"/>
  <c r="E42" i="75"/>
  <c r="E43" i="75"/>
  <c r="E44" i="75"/>
  <c r="E45" i="75"/>
  <c r="D14" i="62"/>
  <c r="C14" i="62"/>
  <c r="H14" i="74" l="1"/>
  <c r="D6" i="71"/>
  <c r="D13" i="71" s="1"/>
  <c r="C6" i="71"/>
  <c r="C13" i="71" l="1"/>
  <c r="E8" i="37" l="1"/>
  <c r="H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G7" i="37"/>
  <c r="G21" i="37" s="1"/>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H8" i="74"/>
  <c r="V7" i="64" l="1"/>
  <c r="H9" i="74"/>
  <c r="H10" i="74"/>
  <c r="H11" i="74"/>
  <c r="H12" i="74"/>
  <c r="H13" i="74"/>
  <c r="H15" i="74"/>
  <c r="H16" i="74"/>
  <c r="H17" i="74"/>
  <c r="H18" i="74"/>
  <c r="H19" i="74"/>
  <c r="H20" i="74"/>
  <c r="H21" i="74"/>
  <c r="T21" i="64" l="1"/>
  <c r="U21" i="64"/>
  <c r="V9" i="64"/>
  <c r="H53" i="75" l="1"/>
  <c r="E53" i="75"/>
  <c r="H52" i="75"/>
  <c r="E52" i="75"/>
  <c r="H51" i="75"/>
  <c r="E51" i="75"/>
  <c r="H50" i="75"/>
  <c r="E50" i="75"/>
  <c r="H49" i="75"/>
  <c r="E49" i="75"/>
  <c r="H48" i="75"/>
  <c r="E48" i="75"/>
  <c r="H47" i="75"/>
  <c r="E47" i="75"/>
  <c r="H46" i="75"/>
  <c r="E46" i="75"/>
  <c r="H45" i="75"/>
  <c r="H44" i="75"/>
  <c r="H43" i="75"/>
  <c r="H42" i="75"/>
  <c r="H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F54" i="53" s="1"/>
  <c r="D34" i="53"/>
  <c r="D45" i="53" s="1"/>
  <c r="C34" i="53"/>
  <c r="C45" i="53" s="1"/>
  <c r="C54" i="53" l="1"/>
  <c r="D54" i="53"/>
  <c r="G54" i="53"/>
  <c r="G30" i="53"/>
  <c r="F30" i="53"/>
  <c r="D30" i="53"/>
  <c r="C30" i="53"/>
  <c r="G9" i="53"/>
  <c r="G22" i="53" s="1"/>
  <c r="G31" i="53" s="1"/>
  <c r="F9" i="53"/>
  <c r="F22" i="53" s="1"/>
  <c r="D9" i="53"/>
  <c r="D22" i="53" s="1"/>
  <c r="D31" i="53" s="1"/>
  <c r="D56" i="53" s="1"/>
  <c r="D63" i="53" s="1"/>
  <c r="D65" i="53" s="1"/>
  <c r="D67" i="53" s="1"/>
  <c r="C9" i="53"/>
  <c r="C22" i="53" s="1"/>
  <c r="D31" i="62"/>
  <c r="D41" i="62" s="1"/>
  <c r="C31" i="62"/>
  <c r="C41" i="62" s="1"/>
  <c r="C20" i="62"/>
  <c r="G56" i="53" l="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C43" i="69" s="1"/>
  <c r="C45" i="69" s="1"/>
  <c r="E39" i="62"/>
  <c r="E40" i="62"/>
  <c r="E23" i="62"/>
  <c r="E24" i="62"/>
  <c r="E25" i="62"/>
  <c r="E26" i="62"/>
  <c r="E27" i="62"/>
  <c r="E28" i="62"/>
  <c r="E29" i="62"/>
  <c r="E30" i="62"/>
  <c r="C35" i="69" s="1"/>
  <c r="E22" i="62"/>
  <c r="E8" i="62"/>
  <c r="E9" i="62"/>
  <c r="E10" i="62"/>
  <c r="E11" i="62"/>
  <c r="E12" i="62"/>
  <c r="E13" i="62"/>
  <c r="E14" i="62"/>
  <c r="E15" i="62"/>
  <c r="E16" i="62"/>
  <c r="E17" i="62"/>
  <c r="E18" i="62"/>
  <c r="C21" i="69" s="1"/>
  <c r="C25" i="69" s="1"/>
  <c r="E19" i="62"/>
  <c r="C23" i="69" s="1"/>
  <c r="E20" i="62"/>
  <c r="E7" i="62"/>
  <c r="C36" i="69" l="1"/>
  <c r="C37" i="69"/>
</calcChain>
</file>

<file path=xl/sharedStrings.xml><?xml version="1.0" encoding="utf-8"?>
<sst xmlns="http://schemas.openxmlformats.org/spreadsheetml/2006/main" count="661" uniqueCount="440">
  <si>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</si>
  <si>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</si>
  <si>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</si>
  <si>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</si>
  <si>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</si>
  <si>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</si>
  <si>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</si>
  <si>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</si>
  <si>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</si>
  <si>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</si>
  <si>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</si>
  <si>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</si>
  <si>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</si>
  <si>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</si>
  <si>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</si>
  <si>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</si>
  <si>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</si>
  <si>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</si>
  <si>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</si>
  <si>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</si>
  <si>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</si>
  <si>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</si>
  <si>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</si>
  <si>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</si>
  <si>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</si>
  <si>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</si>
  <si>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</si>
  <si>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</si>
  <si>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</si>
  <si>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</si>
  <si>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</si>
  <si>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</si>
  <si>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</si>
  <si>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</si>
  <si>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</si>
  <si>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</si>
  <si>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</si>
  <si>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</si>
  <si>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</si>
  <si>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</si>
  <si>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</si>
  <si>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</si>
  <si>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</si>
  <si>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</si>
  <si>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</si>
  <si>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</si>
  <si>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</si>
  <si>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</si>
  <si>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</si>
  <si>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</si>
  <si>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</si>
  <si>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</si>
  <si>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</si>
  <si>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</si>
  <si>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</si>
  <si>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</si>
  <si>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</si>
  <si>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</si>
  <si>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</si>
  <si>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</si>
  <si>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</si>
  <si>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</si>
  <si>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</si>
  <si>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</si>
  <si>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</si>
  <si>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</si>
  <si>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</si>
  <si>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</si>
  <si>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</si>
  <si>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</si>
  <si>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</si>
  <si>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</si>
  <si>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</si>
  <si>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</si>
  <si>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</si>
  <si>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</si>
  <si>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</si>
  <si>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</si>
  <si>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</si>
  <si>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</si>
  <si>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</si>
  <si>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</si>
  <si>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</si>
  <si>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</si>
  <si>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</si>
  <si>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</si>
  <si>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</si>
  <si>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</si>
  <si>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</si>
  <si>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</si>
  <si>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</si>
  <si>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</si>
  <si>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</si>
  <si>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</si>
  <si>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</si>
  <si>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</si>
  <si>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</si>
  <si>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</si>
  <si>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</si>
  <si>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</si>
  <si>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</si>
  <si>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</si>
  <si>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</si>
  <si>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</si>
  <si>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</si>
  <si>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</si>
  <si>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</si>
  <si>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</si>
  <si>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</si>
  <si>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</si>
  <si>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</si>
  <si>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</si>
  <si>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</si>
  <si>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</si>
  <si>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</si>
  <si>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</si>
  <si>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</si>
  <si>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</si>
  <si>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</si>
  <si>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</si>
  <si>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</si>
  <si>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</si>
  <si>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</si>
  <si>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</si>
  <si>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</si>
  <si>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</si>
  <si>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</si>
  <si>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</si>
  <si>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</si>
  <si>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</si>
  <si>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</si>
  <si>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</si>
  <si>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</si>
  <si>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</si>
  <si>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</si>
  <si>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</si>
  <si>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</si>
  <si>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</si>
  <si>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</si>
  <si>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</si>
  <si>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</si>
  <si>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</si>
  <si>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</si>
  <si>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</si>
  <si>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</si>
  <si>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</si>
  <si>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</si>
  <si>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</si>
  <si>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</si>
  <si>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</si>
  <si>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</si>
  <si>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</si>
  <si>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</si>
  <si>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</si>
  <si>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</si>
  <si>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</si>
  <si>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</si>
  <si>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</si>
  <si>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</si>
  <si>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</si>
  <si>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</si>
  <si>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</si>
  <si>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</si>
  <si>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</si>
  <si>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</si>
  <si>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</si>
  <si>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</si>
  <si>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</si>
  <si>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</si>
  <si>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</si>
  <si>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</si>
  <si>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</si>
  <si>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</si>
  <si>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</si>
  <si>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</si>
  <si>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</si>
  <si>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</si>
  <si>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</si>
  <si>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</si>
  <si>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</si>
  <si>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</si>
  <si>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</si>
  <si>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</si>
  <si>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</si>
  <si>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</si>
  <si>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</si>
  <si>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</si>
  <si>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</si>
  <si>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</si>
  <si>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</si>
  <si>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</si>
  <si>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</si>
  <si>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</si>
  <si>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</si>
  <si>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</si>
  <si>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</si>
  <si>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</si>
  <si>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</si>
  <si>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</si>
  <si>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</si>
  <si>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</si>
  <si>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</si>
  <si>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</si>
  <si>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</si>
  <si>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</si>
  <si>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</si>
  <si>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</si>
  <si>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</si>
  <si>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</si>
  <si>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</si>
  <si>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</si>
  <si>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</si>
  <si>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</si>
  <si>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</si>
  <si>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</si>
  <si>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</si>
  <si>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</si>
  <si>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</si>
  <si>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</si>
  <si>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</si>
  <si>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</si>
  <si>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</si>
  <si>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</si>
  <si>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</si>
  <si>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</si>
  <si>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</si>
  <si>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</si>
  <si>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</si>
  <si>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</si>
  <si>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</si>
  <si>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</si>
  <si>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</si>
  <si>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</si>
  <si>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</si>
  <si>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</si>
  <si>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</si>
  <si>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</si>
  <si>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</si>
  <si>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</si>
  <si>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</si>
  <si>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</si>
  <si>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</si>
  <si>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</si>
  <si>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</si>
  <si>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</si>
  <si>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</si>
  <si>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</si>
  <si>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</si>
  <si>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</si>
  <si>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</si>
  <si>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</si>
  <si>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</si>
  <si>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</si>
  <si>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</si>
  <si>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</si>
  <si>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</si>
  <si>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</si>
  <si>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</si>
  <si>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</si>
  <si>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</si>
  <si>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</si>
  <si>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</si>
  <si>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</si>
  <si>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</si>
  <si>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</si>
  <si>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</si>
  <si>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</si>
  <si>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</si>
  <si>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</si>
  <si>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</si>
  <si>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</si>
  <si>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</si>
  <si>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</si>
  <si>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</si>
  <si>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</si>
  <si>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</si>
  <si>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</si>
  <si>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</si>
  <si>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</si>
  <si>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</si>
  <si>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</si>
  <si>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</si>
  <si>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</si>
  <si>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</si>
  <si>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</si>
  <si>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</si>
  <si>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</si>
  <si>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</si>
  <si>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</si>
  <si>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</si>
  <si>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</si>
  <si>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</si>
  <si>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</si>
  <si>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</si>
  <si>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</si>
  <si>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</si>
  <si>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</si>
  <si>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</si>
  <si>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</si>
  <si>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</si>
  <si>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</si>
  <si>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</si>
  <si>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</si>
  <si>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</si>
  <si>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</si>
  <si>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</si>
  <si>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</si>
  <si>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</si>
  <si>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</si>
  <si>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</si>
  <si>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</si>
  <si>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</si>
  <si>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</si>
  <si>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</si>
  <si>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</si>
  <si>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</si>
  <si>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</si>
  <si>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</si>
  <si>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</si>
  <si>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</si>
  <si>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</si>
  <si>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</si>
  <si>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</si>
  <si>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</si>
  <si>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</si>
  <si>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</si>
  <si>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</si>
  <si>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</si>
  <si>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</si>
  <si>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</si>
  <si>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</si>
  <si>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</si>
  <si>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</si>
  <si>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</si>
  <si>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</si>
  <si>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</si>
  <si>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</si>
  <si>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</si>
  <si>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</si>
  <si>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</si>
  <si>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</si>
  <si>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</si>
  <si>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</si>
  <si>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</si>
  <si>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</si>
  <si>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</si>
  <si>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</si>
  <si>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</si>
  <si>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</si>
  <si>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</si>
  <si>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</si>
  <si>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</si>
  <si>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</si>
  <si>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</si>
  <si>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</si>
  <si>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</si>
  <si>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</si>
  <si>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</si>
  <si>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</si>
  <si>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</si>
  <si>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</si>
  <si>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</si>
  <si>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</si>
  <si>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</si>
  <si>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</si>
  <si>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</si>
  <si>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</si>
  <si>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</si>
  <si>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</si>
  <si>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</si>
  <si>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</si>
  <si>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</si>
  <si>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</si>
  <si>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</si>
  <si>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</si>
  <si>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</si>
  <si>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</si>
  <si>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</si>
  <si>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</si>
  <si>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</si>
  <si>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</si>
  <si>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</si>
  <si>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</si>
  <si>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</si>
  <si>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</si>
  <si>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</si>
  <si>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</si>
  <si>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</si>
  <si>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</si>
  <si>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</si>
  <si>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</si>
  <si>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</si>
  <si>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</si>
  <si>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</si>
  <si>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</si>
  <si>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</si>
  <si>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</si>
  <si>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</si>
  <si>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</si>
  <si>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</si>
  <si>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</si>
  <si>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</si>
  <si>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</si>
  <si>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</si>
  <si>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</si>
  <si>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</si>
  <si>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</si>
  <si>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</si>
  <si>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</si>
  <si>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</si>
  <si>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კაპიტალის ადეკვატურობის მოთხოვნები</t>
  </si>
  <si>
    <t>9.1</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</si>
  <si>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</si>
  <si>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</si>
  <si>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</si>
  <si>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</si>
  <si>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სილქ როუდ ბანკი</t>
  </si>
  <si>
    <t>ვ.კენკიშვილი</t>
  </si>
  <si>
    <t>ა.ძნელაძე</t>
  </si>
  <si>
    <t>www.silkroadbank.ge</t>
  </si>
  <si>
    <t>4Q 2017</t>
  </si>
  <si>
    <t>3Q 2017</t>
  </si>
  <si>
    <t>2Q 2017</t>
  </si>
  <si>
    <t>1Q 2017</t>
  </si>
  <si>
    <t>1Q 2018</t>
  </si>
  <si>
    <t>ვასილ კენკიშვილი</t>
  </si>
  <si>
    <t>დევიდ ფრანც ბორგერი, გერმანია</t>
  </si>
  <si>
    <t>გიორგი მარრი</t>
  </si>
  <si>
    <t>მამუკა შურღაია</t>
  </si>
  <si>
    <t>ალექსანდრე ძნელაძე</t>
  </si>
  <si>
    <t>ნათია მერაბიშვილი</t>
  </si>
  <si>
    <t>გიორგი ღიბრაძე</t>
  </si>
  <si>
    <t xml:space="preserve">სს "სილქ როუდ საფინანსო ჯგუფი" </t>
  </si>
  <si>
    <t xml:space="preserve">ურანუს ჰოლდინგს (მალტა) ლიმიტედ (C67480) </t>
  </si>
  <si>
    <t xml:space="preserve">გიორგი რამიშვილი </t>
  </si>
  <si>
    <t xml:space="preserve">ალექსი თოფურია </t>
  </si>
  <si>
    <t xml:space="preserve">დევიდ ფრანც ბორგერი, გერმანია </t>
  </si>
  <si>
    <t>ცხრილი 9 (Capital), N39</t>
  </si>
  <si>
    <t>მათ შორის სხვა აქტივების შესაძლო დანაკარგების საერთო რეზერვი</t>
  </si>
  <si>
    <t>ცხრილი 9 (Capital), N37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</si>
</sst>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10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168" fontId="43"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168" fontId="43"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169" fontId="43"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168" fontId="43" fillId="64" borderId="41" applyNumberFormat="0" applyAlignment="0" applyProtection="0"/>
    <xf numFmtId="169" fontId="43" fillId="64" borderId="41" applyNumberFormat="0" applyAlignment="0" applyProtection="0"/>
    <xf numFmtId="168" fontId="43" fillId="64" borderId="41" applyNumberFormat="0" applyAlignment="0" applyProtection="0"/>
    <xf numFmtId="168" fontId="43" fillId="64" borderId="41" applyNumberFormat="0" applyAlignment="0" applyProtection="0"/>
    <xf numFmtId="169" fontId="43" fillId="64" borderId="41" applyNumberFormat="0" applyAlignment="0" applyProtection="0"/>
    <xf numFmtId="168" fontId="43" fillId="64" borderId="41" applyNumberFormat="0" applyAlignment="0" applyProtection="0"/>
    <xf numFmtId="168" fontId="43" fillId="64" borderId="41" applyNumberFormat="0" applyAlignment="0" applyProtection="0"/>
    <xf numFmtId="169" fontId="43" fillId="64" borderId="41" applyNumberFormat="0" applyAlignment="0" applyProtection="0"/>
    <xf numFmtId="168" fontId="43" fillId="64" borderId="41" applyNumberFormat="0" applyAlignment="0" applyProtection="0"/>
    <xf numFmtId="168" fontId="43" fillId="64" borderId="41" applyNumberFormat="0" applyAlignment="0" applyProtection="0"/>
    <xf numFmtId="169" fontId="43" fillId="64" borderId="41" applyNumberFormat="0" applyAlignment="0" applyProtection="0"/>
    <xf numFmtId="168" fontId="43" fillId="64" borderId="41" applyNumberFormat="0" applyAlignment="0" applyProtection="0"/>
    <xf numFmtId="0" fontId="41" fillId="64" borderId="41" applyNumberFormat="0" applyAlignment="0" applyProtection="0"/>
    <xf numFmtId="0" fontId="44" fillId="65" borderId="42" applyNumberFormat="0" applyAlignment="0" applyProtection="0"/>
    <xf numFmtId="0" fontId="45" fillId="10" borderId="37" applyNumberFormat="0" applyAlignment="0" applyProtection="0"/>
    <xf numFmtId="168"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0" fontId="44"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0" fontId="45" fillId="10" borderId="37"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0" fontId="44"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3">
      <alignment vertical="center"/>
    </xf>
    <xf numFmtId="38" fontId="29" fillId="0" borderId="43">
      <alignment vertical="center"/>
    </xf>
    <xf numFmtId="38" fontId="29" fillId="0" borderId="43">
      <alignment vertical="center"/>
    </xf>
    <xf numFmtId="38" fontId="29" fillId="0" borderId="43">
      <alignment vertical="center"/>
    </xf>
    <xf numFmtId="38" fontId="29" fillId="0" borderId="43">
      <alignment vertical="center"/>
    </xf>
    <xf numFmtId="38" fontId="29" fillId="0" borderId="43">
      <alignment vertical="center"/>
    </xf>
    <xf numFmtId="38" fontId="29" fillId="0" borderId="43">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3" applyNumberFormat="0" applyAlignment="0" applyProtection="0">
      <alignment horizontal="left" vertical="center"/>
    </xf>
    <xf numFmtId="0" fontId="57" fillId="0" borderId="33" applyNumberFormat="0" applyAlignment="0" applyProtection="0">
      <alignment horizontal="left" vertical="center"/>
    </xf>
    <xf numFmtId="168" fontId="57" fillId="0" borderId="33"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4" applyNumberFormat="0" applyFill="0" applyAlignment="0" applyProtection="0"/>
    <xf numFmtId="169" fontId="58" fillId="0" borderId="44" applyNumberFormat="0" applyFill="0" applyAlignment="0" applyProtection="0"/>
    <xf numFmtId="0"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9"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9"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9"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9" fontId="58" fillId="0" borderId="44" applyNumberFormat="0" applyFill="0" applyAlignment="0" applyProtection="0"/>
    <xf numFmtId="168" fontId="58" fillId="0" borderId="44" applyNumberFormat="0" applyFill="0" applyAlignment="0" applyProtection="0"/>
    <xf numFmtId="0" fontId="58" fillId="0" borderId="44" applyNumberFormat="0" applyFill="0" applyAlignment="0" applyProtection="0"/>
    <xf numFmtId="0" fontId="59" fillId="0" borderId="45" applyNumberFormat="0" applyFill="0" applyAlignment="0" applyProtection="0"/>
    <xf numFmtId="169" fontId="59" fillId="0" borderId="45" applyNumberFormat="0" applyFill="0" applyAlignment="0" applyProtection="0"/>
    <xf numFmtId="0"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9"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9"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9"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9" fontId="59" fillId="0" borderId="45" applyNumberFormat="0" applyFill="0" applyAlignment="0" applyProtection="0"/>
    <xf numFmtId="168" fontId="59" fillId="0" borderId="45" applyNumberFormat="0" applyFill="0" applyAlignment="0" applyProtection="0"/>
    <xf numFmtId="0" fontId="59" fillId="0" borderId="45" applyNumberFormat="0" applyFill="0" applyAlignment="0" applyProtection="0"/>
    <xf numFmtId="0" fontId="60" fillId="0" borderId="46" applyNumberFormat="0" applyFill="0" applyAlignment="0" applyProtection="0"/>
    <xf numFmtId="169" fontId="60" fillId="0" borderId="46" applyNumberFormat="0" applyFill="0" applyAlignment="0" applyProtection="0"/>
    <xf numFmtId="0" fontId="60" fillId="0" borderId="46" applyNumberFormat="0" applyFill="0" applyAlignment="0" applyProtection="0"/>
    <xf numFmtId="168" fontId="60" fillId="0" borderId="46" applyNumberFormat="0" applyFill="0" applyAlignment="0" applyProtection="0"/>
    <xf numFmtId="0" fontId="60" fillId="0" borderId="46" applyNumberFormat="0" applyFill="0" applyAlignment="0" applyProtection="0"/>
    <xf numFmtId="168" fontId="60" fillId="0" borderId="46" applyNumberFormat="0" applyFill="0" applyAlignment="0" applyProtection="0"/>
    <xf numFmtId="0" fontId="60" fillId="0" borderId="46" applyNumberFormat="0" applyFill="0" applyAlignment="0" applyProtection="0"/>
    <xf numFmtId="0" fontId="60" fillId="0" borderId="46" applyNumberFormat="0" applyFill="0" applyAlignment="0" applyProtection="0"/>
    <xf numFmtId="168" fontId="60" fillId="0" borderId="46" applyNumberFormat="0" applyFill="0" applyAlignment="0" applyProtection="0"/>
    <xf numFmtId="169" fontId="60" fillId="0" borderId="46" applyNumberFormat="0" applyFill="0" applyAlignment="0" applyProtection="0"/>
    <xf numFmtId="168" fontId="60" fillId="0" borderId="46" applyNumberFormat="0" applyFill="0" applyAlignment="0" applyProtection="0"/>
    <xf numFmtId="168" fontId="60" fillId="0" borderId="46" applyNumberFormat="0" applyFill="0" applyAlignment="0" applyProtection="0"/>
    <xf numFmtId="169" fontId="60" fillId="0" borderId="46" applyNumberFormat="0" applyFill="0" applyAlignment="0" applyProtection="0"/>
    <xf numFmtId="168" fontId="60" fillId="0" borderId="46" applyNumberFormat="0" applyFill="0" applyAlignment="0" applyProtection="0"/>
    <xf numFmtId="168" fontId="60" fillId="0" borderId="46" applyNumberFormat="0" applyFill="0" applyAlignment="0" applyProtection="0"/>
    <xf numFmtId="169" fontId="60" fillId="0" borderId="46" applyNumberFormat="0" applyFill="0" applyAlignment="0" applyProtection="0"/>
    <xf numFmtId="168" fontId="60" fillId="0" borderId="46" applyNumberFormat="0" applyFill="0" applyAlignment="0" applyProtection="0"/>
    <xf numFmtId="168" fontId="60" fillId="0" borderId="46" applyNumberFormat="0" applyFill="0" applyAlignment="0" applyProtection="0"/>
    <xf numFmtId="169" fontId="60" fillId="0" borderId="46" applyNumberFormat="0" applyFill="0" applyAlignment="0" applyProtection="0"/>
    <xf numFmtId="168" fontId="60" fillId="0" borderId="46" applyNumberFormat="0" applyFill="0" applyAlignment="0" applyProtection="0"/>
    <xf numFmtId="0" fontId="60" fillId="0" borderId="46"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168" fontId="71"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168" fontId="71"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169" fontId="71"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168" fontId="71" fillId="43" borderId="41" applyNumberFormat="0" applyAlignment="0" applyProtection="0"/>
    <xf numFmtId="169" fontId="71" fillId="43" borderId="41" applyNumberFormat="0" applyAlignment="0" applyProtection="0"/>
    <xf numFmtId="168" fontId="71" fillId="43" borderId="41" applyNumberFormat="0" applyAlignment="0" applyProtection="0"/>
    <xf numFmtId="168" fontId="71" fillId="43" borderId="41" applyNumberFormat="0" applyAlignment="0" applyProtection="0"/>
    <xf numFmtId="169" fontId="71" fillId="43" borderId="41" applyNumberFormat="0" applyAlignment="0" applyProtection="0"/>
    <xf numFmtId="168" fontId="71" fillId="43" borderId="41" applyNumberFormat="0" applyAlignment="0" applyProtection="0"/>
    <xf numFmtId="168" fontId="71" fillId="43" borderId="41" applyNumberFormat="0" applyAlignment="0" applyProtection="0"/>
    <xf numFmtId="169" fontId="71" fillId="43" borderId="41" applyNumberFormat="0" applyAlignment="0" applyProtection="0"/>
    <xf numFmtId="168" fontId="71" fillId="43" borderId="41" applyNumberFormat="0" applyAlignment="0" applyProtection="0"/>
    <xf numFmtId="168" fontId="71" fillId="43" borderId="41" applyNumberFormat="0" applyAlignment="0" applyProtection="0"/>
    <xf numFmtId="169" fontId="71" fillId="43" borderId="41" applyNumberFormat="0" applyAlignment="0" applyProtection="0"/>
    <xf numFmtId="168" fontId="71" fillId="43" borderId="41" applyNumberFormat="0" applyAlignment="0" applyProtection="0"/>
    <xf numFmtId="0" fontId="69" fillId="43" borderId="41"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7" applyNumberFormat="0" applyFill="0" applyAlignment="0" applyProtection="0"/>
    <xf numFmtId="0" fontId="73" fillId="0" borderId="36" applyNumberFormat="0" applyFill="0" applyAlignment="0" applyProtection="0"/>
    <xf numFmtId="168" fontId="74" fillId="0" borderId="47"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0" fontId="72" fillId="0" borderId="47"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168" fontId="74" fillId="0" borderId="47"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168" fontId="74" fillId="0" borderId="47"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168" fontId="74" fillId="0" borderId="47"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168" fontId="74" fillId="0" borderId="47" applyNumberFormat="0" applyFill="0" applyAlignment="0" applyProtection="0"/>
    <xf numFmtId="0" fontId="72"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48"/>
    <xf numFmtId="169" fontId="29" fillId="0" borderId="48"/>
    <xf numFmtId="168" fontId="29"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168" fontId="2" fillId="0" borderId="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30" fillId="74" borderId="49" applyNumberFormat="0" applyFont="0" applyAlignment="0" applyProtection="0"/>
    <xf numFmtId="168" fontId="2" fillId="0" borderId="0"/>
    <xf numFmtId="0" fontId="30"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169" fontId="2" fillId="0" borderId="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2" fillId="0" borderId="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168" fontId="88"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168" fontId="88"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169" fontId="88"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168" fontId="88" fillId="64" borderId="50" applyNumberFormat="0" applyAlignment="0" applyProtection="0"/>
    <xf numFmtId="169" fontId="88" fillId="64" borderId="50" applyNumberFormat="0" applyAlignment="0" applyProtection="0"/>
    <xf numFmtId="168" fontId="88" fillId="64" borderId="50" applyNumberFormat="0" applyAlignment="0" applyProtection="0"/>
    <xf numFmtId="168" fontId="88" fillId="64" borderId="50" applyNumberFormat="0" applyAlignment="0" applyProtection="0"/>
    <xf numFmtId="169" fontId="88" fillId="64" borderId="50" applyNumberFormat="0" applyAlignment="0" applyProtection="0"/>
    <xf numFmtId="168" fontId="88" fillId="64" borderId="50" applyNumberFormat="0" applyAlignment="0" applyProtection="0"/>
    <xf numFmtId="168" fontId="88" fillId="64" borderId="50" applyNumberFormat="0" applyAlignment="0" applyProtection="0"/>
    <xf numFmtId="169" fontId="88" fillId="64" borderId="50" applyNumberFormat="0" applyAlignment="0" applyProtection="0"/>
    <xf numFmtId="168" fontId="88" fillId="64" borderId="50" applyNumberFormat="0" applyAlignment="0" applyProtection="0"/>
    <xf numFmtId="168" fontId="88" fillId="64" borderId="50" applyNumberFormat="0" applyAlignment="0" applyProtection="0"/>
    <xf numFmtId="169" fontId="88" fillId="64" borderId="50" applyNumberFormat="0" applyAlignment="0" applyProtection="0"/>
    <xf numFmtId="168" fontId="88" fillId="64" borderId="50" applyNumberFormat="0" applyAlignment="0" applyProtection="0"/>
    <xf numFmtId="0" fontId="86" fillId="64" borderId="50"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168" fontId="97"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168" fontId="97"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169" fontId="97"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168" fontId="97" fillId="0" borderId="51" applyNumberFormat="0" applyFill="0" applyAlignment="0" applyProtection="0"/>
    <xf numFmtId="169" fontId="97" fillId="0" borderId="51" applyNumberFormat="0" applyFill="0" applyAlignment="0" applyProtection="0"/>
    <xf numFmtId="168" fontId="97" fillId="0" borderId="51" applyNumberFormat="0" applyFill="0" applyAlignment="0" applyProtection="0"/>
    <xf numFmtId="168" fontId="97" fillId="0" borderId="51" applyNumberFormat="0" applyFill="0" applyAlignment="0" applyProtection="0"/>
    <xf numFmtId="169" fontId="97" fillId="0" borderId="51" applyNumberFormat="0" applyFill="0" applyAlignment="0" applyProtection="0"/>
    <xf numFmtId="168" fontId="97" fillId="0" borderId="51" applyNumberFormat="0" applyFill="0" applyAlignment="0" applyProtection="0"/>
    <xf numFmtId="168" fontId="97" fillId="0" borderId="51" applyNumberFormat="0" applyFill="0" applyAlignment="0" applyProtection="0"/>
    <xf numFmtId="169" fontId="97" fillId="0" borderId="51" applyNumberFormat="0" applyFill="0" applyAlignment="0" applyProtection="0"/>
    <xf numFmtId="168" fontId="97" fillId="0" borderId="51" applyNumberFormat="0" applyFill="0" applyAlignment="0" applyProtection="0"/>
    <xf numFmtId="168" fontId="97" fillId="0" borderId="51" applyNumberFormat="0" applyFill="0" applyAlignment="0" applyProtection="0"/>
    <xf numFmtId="169" fontId="97" fillId="0" borderId="51" applyNumberFormat="0" applyFill="0" applyAlignment="0" applyProtection="0"/>
    <xf numFmtId="168" fontId="97" fillId="0" borderId="51" applyNumberFormat="0" applyFill="0" applyAlignment="0" applyProtection="0"/>
    <xf numFmtId="0" fontId="50" fillId="0" borderId="51" applyNumberFormat="0" applyFill="0" applyAlignment="0" applyProtection="0"/>
    <xf numFmtId="0" fontId="28" fillId="0" borderId="52"/>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89" applyNumberFormat="0" applyFill="0" applyAlignment="0" applyProtection="0"/>
    <xf numFmtId="168" fontId="97" fillId="0" borderId="89" applyNumberFormat="0" applyFill="0" applyAlignment="0" applyProtection="0"/>
    <xf numFmtId="169" fontId="97" fillId="0" borderId="89" applyNumberFormat="0" applyFill="0" applyAlignment="0" applyProtection="0"/>
    <xf numFmtId="168" fontId="97" fillId="0" borderId="89" applyNumberFormat="0" applyFill="0" applyAlignment="0" applyProtection="0"/>
    <xf numFmtId="168" fontId="97" fillId="0" borderId="89" applyNumberFormat="0" applyFill="0" applyAlignment="0" applyProtection="0"/>
    <xf numFmtId="169" fontId="97" fillId="0" borderId="89" applyNumberFormat="0" applyFill="0" applyAlignment="0" applyProtection="0"/>
    <xf numFmtId="168" fontId="97" fillId="0" borderId="89" applyNumberFormat="0" applyFill="0" applyAlignment="0" applyProtection="0"/>
    <xf numFmtId="168" fontId="97" fillId="0" borderId="89" applyNumberFormat="0" applyFill="0" applyAlignment="0" applyProtection="0"/>
    <xf numFmtId="169" fontId="97" fillId="0" borderId="89" applyNumberFormat="0" applyFill="0" applyAlignment="0" applyProtection="0"/>
    <xf numFmtId="168" fontId="97" fillId="0" borderId="89" applyNumberFormat="0" applyFill="0" applyAlignment="0" applyProtection="0"/>
    <xf numFmtId="168" fontId="97" fillId="0" borderId="89" applyNumberFormat="0" applyFill="0" applyAlignment="0" applyProtection="0"/>
    <xf numFmtId="169" fontId="97" fillId="0" borderId="89" applyNumberFormat="0" applyFill="0" applyAlignment="0" applyProtection="0"/>
    <xf numFmtId="168" fontId="97"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169" fontId="97"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168" fontId="97"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168" fontId="97"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188" fontId="2" fillId="70" borderId="83" applyFont="0">
      <alignment horizontal="right" vertical="center"/>
    </xf>
    <xf numFmtId="3" fontId="2" fillId="70" borderId="83" applyFont="0">
      <alignment horizontal="right" vertical="center"/>
    </xf>
    <xf numFmtId="0" fontId="86" fillId="64" borderId="88" applyNumberFormat="0" applyAlignment="0" applyProtection="0"/>
    <xf numFmtId="168" fontId="88" fillId="64" borderId="88" applyNumberFormat="0" applyAlignment="0" applyProtection="0"/>
    <xf numFmtId="169" fontId="88" fillId="64" borderId="88" applyNumberFormat="0" applyAlignment="0" applyProtection="0"/>
    <xf numFmtId="168" fontId="88" fillId="64" borderId="88" applyNumberFormat="0" applyAlignment="0" applyProtection="0"/>
    <xf numFmtId="168" fontId="88" fillId="64" borderId="88" applyNumberFormat="0" applyAlignment="0" applyProtection="0"/>
    <xf numFmtId="169" fontId="88" fillId="64" borderId="88" applyNumberFormat="0" applyAlignment="0" applyProtection="0"/>
    <xf numFmtId="168" fontId="88" fillId="64" borderId="88" applyNumberFormat="0" applyAlignment="0" applyProtection="0"/>
    <xf numFmtId="168" fontId="88" fillId="64" borderId="88" applyNumberFormat="0" applyAlignment="0" applyProtection="0"/>
    <xf numFmtId="169" fontId="88" fillId="64" borderId="88" applyNumberFormat="0" applyAlignment="0" applyProtection="0"/>
    <xf numFmtId="168" fontId="88" fillId="64" borderId="88" applyNumberFormat="0" applyAlignment="0" applyProtection="0"/>
    <xf numFmtId="168" fontId="88" fillId="64" borderId="88" applyNumberFormat="0" applyAlignment="0" applyProtection="0"/>
    <xf numFmtId="169" fontId="88" fillId="64" borderId="88" applyNumberFormat="0" applyAlignment="0" applyProtection="0"/>
    <xf numFmtId="168" fontId="88"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169" fontId="88"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168" fontId="88"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168" fontId="88"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3" fontId="2" fillId="75" borderId="83" applyFont="0">
      <alignment horizontal="right" vertical="center"/>
      <protection locked="0"/>
    </xf>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2"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2" fillId="74" borderId="87" applyNumberFormat="0" applyFont="0" applyAlignment="0" applyProtection="0"/>
    <xf numFmtId="0" fontId="30"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2"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3" fontId="2" fillId="72" borderId="83" applyFont="0">
      <alignment horizontal="right" vertical="center"/>
      <protection locked="0"/>
    </xf>
    <xf numFmtId="0" fontId="69" fillId="43" borderId="86" applyNumberFormat="0" applyAlignment="0" applyProtection="0"/>
    <xf numFmtId="168" fontId="71" fillId="43" borderId="86" applyNumberFormat="0" applyAlignment="0" applyProtection="0"/>
    <xf numFmtId="169" fontId="71" fillId="43" borderId="86" applyNumberFormat="0" applyAlignment="0" applyProtection="0"/>
    <xf numFmtId="168" fontId="71" fillId="43" borderId="86" applyNumberFormat="0" applyAlignment="0" applyProtection="0"/>
    <xf numFmtId="168" fontId="71" fillId="43" borderId="86" applyNumberFormat="0" applyAlignment="0" applyProtection="0"/>
    <xf numFmtId="169" fontId="71" fillId="43" borderId="86" applyNumberFormat="0" applyAlignment="0" applyProtection="0"/>
    <xf numFmtId="168" fontId="71" fillId="43" borderId="86" applyNumberFormat="0" applyAlignment="0" applyProtection="0"/>
    <xf numFmtId="168" fontId="71" fillId="43" borderId="86" applyNumberFormat="0" applyAlignment="0" applyProtection="0"/>
    <xf numFmtId="169" fontId="71" fillId="43" borderId="86" applyNumberFormat="0" applyAlignment="0" applyProtection="0"/>
    <xf numFmtId="168" fontId="71" fillId="43" borderId="86" applyNumberFormat="0" applyAlignment="0" applyProtection="0"/>
    <xf numFmtId="168" fontId="71" fillId="43" borderId="86" applyNumberFormat="0" applyAlignment="0" applyProtection="0"/>
    <xf numFmtId="169" fontId="71" fillId="43" borderId="86" applyNumberFormat="0" applyAlignment="0" applyProtection="0"/>
    <xf numFmtId="168" fontId="71"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169" fontId="71"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168" fontId="71"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168" fontId="71"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2" fillId="71" borderId="84" applyNumberFormat="0" applyFont="0" applyBorder="0" applyProtection="0">
      <alignment horizontal="left" vertical="center"/>
    </xf>
    <xf numFmtId="9" fontId="2" fillId="71" borderId="83" applyFont="0" applyProtection="0">
      <alignment horizontal="right" vertical="center"/>
    </xf>
    <xf numFmtId="3" fontId="2" fillId="71" borderId="83" applyFont="0" applyProtection="0">
      <alignment horizontal="right" vertical="center"/>
    </xf>
    <xf numFmtId="0" fontId="65" fillId="70" borderId="84" applyFont="0" applyBorder="0">
      <alignment horizontal="center" wrapText="1"/>
    </xf>
    <xf numFmtId="168" fontId="57" fillId="0" borderId="81">
      <alignment horizontal="left" vertical="center"/>
    </xf>
    <xf numFmtId="0" fontId="57" fillId="0" borderId="81">
      <alignment horizontal="left" vertical="center"/>
    </xf>
    <xf numFmtId="0" fontId="57" fillId="0" borderId="81">
      <alignment horizontal="left" vertical="center"/>
    </xf>
    <xf numFmtId="0" fontId="2" fillId="69" borderId="83" applyNumberFormat="0" applyFont="0" applyBorder="0" applyProtection="0">
      <alignment horizontal="center" vertical="center"/>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41" fillId="64" borderId="86" applyNumberFormat="0" applyAlignment="0" applyProtection="0"/>
    <xf numFmtId="168" fontId="43" fillId="64" borderId="86" applyNumberFormat="0" applyAlignment="0" applyProtection="0"/>
    <xf numFmtId="169" fontId="43" fillId="64" borderId="86" applyNumberFormat="0" applyAlignment="0" applyProtection="0"/>
    <xf numFmtId="168" fontId="43" fillId="64" borderId="86" applyNumberFormat="0" applyAlignment="0" applyProtection="0"/>
    <xf numFmtId="168" fontId="43" fillId="64" borderId="86" applyNumberFormat="0" applyAlignment="0" applyProtection="0"/>
    <xf numFmtId="169" fontId="43" fillId="64" borderId="86" applyNumberFormat="0" applyAlignment="0" applyProtection="0"/>
    <xf numFmtId="168" fontId="43" fillId="64" borderId="86" applyNumberFormat="0" applyAlignment="0" applyProtection="0"/>
    <xf numFmtId="168" fontId="43" fillId="64" borderId="86" applyNumberFormat="0" applyAlignment="0" applyProtection="0"/>
    <xf numFmtId="169" fontId="43" fillId="64" borderId="86" applyNumberFormat="0" applyAlignment="0" applyProtection="0"/>
    <xf numFmtId="168" fontId="43" fillId="64" borderId="86" applyNumberFormat="0" applyAlignment="0" applyProtection="0"/>
    <xf numFmtId="168" fontId="43" fillId="64" borderId="86" applyNumberFormat="0" applyAlignment="0" applyProtection="0"/>
    <xf numFmtId="169" fontId="43" fillId="64" borderId="86" applyNumberFormat="0" applyAlignment="0" applyProtection="0"/>
    <xf numFmtId="168" fontId="43"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169" fontId="43"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168" fontId="43"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168" fontId="43"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1" fillId="0" borderId="0"/>
    <xf numFmtId="169" fontId="29" fillId="37" borderId="0"/>
  </cellStyleXfs>
  <cellXfs count="50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3" xfId="0" applyFont="1" applyBorder="1" applyAlignment="1"/>
    <xf numFmtId="0" fontId="4" fillId="0" borderId="23" xfId="0" applyFont="1" applyBorder="1" applyAlignment="1"/>
    <xf numFmtId="0" fontId="13" fillId="0" borderId="27" xfId="0" applyFont="1" applyBorder="1" applyAlignment="1">
      <alignment wrapText="1"/>
    </xf>
    <xf numFmtId="0" fontId="4" fillId="0" borderId="40"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6" fillId="0" borderId="12" xfId="0" applyFont="1" applyBorder="1" applyAlignment="1">
      <alignment wrapText="1"/>
    </xf>
    <xf numFmtId="0" fontId="20" fillId="0" borderId="12" xfId="0" applyFont="1" applyBorder="1" applyAlignment="1">
      <alignment horizontal="right" wrapText="1"/>
    </xf>
    <xf numFmtId="0" fontId="25" fillId="36" borderId="15" xfId="0" applyFont="1" applyFill="1" applyBorder="1" applyAlignment="1">
      <alignment wrapText="1"/>
    </xf>
    <xf numFmtId="0" fontId="4" fillId="0" borderId="21"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0" borderId="21" xfId="0" applyFont="1" applyBorder="1" applyAlignment="1">
      <alignment horizontal="righ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1" xfId="0" applyFont="1" applyFill="1" applyBorder="1" applyAlignment="1">
      <alignment horizontal="right" vertical="center"/>
    </xf>
    <xf numFmtId="0" fontId="9" fillId="2" borderId="24" xfId="0" applyFont="1" applyFill="1" applyBorder="1" applyAlignment="1">
      <alignment horizontal="right" vertical="center"/>
    </xf>
    <xf numFmtId="0" fontId="21" fillId="0" borderId="18" xfId="0" applyFont="1" applyFill="1" applyBorder="1" applyAlignment="1">
      <alignment horizontal="left" vertical="center" indent="1"/>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indent="1"/>
    </xf>
    <xf numFmtId="0" fontId="21" fillId="0" borderId="22" xfId="0" applyFont="1" applyFill="1" applyBorder="1" applyAlignment="1">
      <alignment horizontal="center" vertical="center" wrapText="1"/>
    </xf>
    <xf numFmtId="0" fontId="21" fillId="0" borderId="21" xfId="0" applyFont="1" applyFill="1" applyBorder="1" applyAlignment="1">
      <alignment horizontal="left" indent="1"/>
    </xf>
    <xf numFmtId="38" fontId="21" fillId="0" borderId="22" xfId="0" applyNumberFormat="1" applyFont="1" applyFill="1" applyBorder="1" applyAlignment="1" applyProtection="1">
      <alignment horizontal="right"/>
      <protection locked="0"/>
    </xf>
    <xf numFmtId="0" fontId="21" fillId="0" borderId="24" xfId="0" applyFont="1" applyFill="1" applyBorder="1" applyAlignment="1">
      <alignment horizontal="left" vertical="center" indent="1"/>
    </xf>
    <xf numFmtId="0" fontId="22" fillId="0" borderId="25" xfId="0" applyFont="1" applyFill="1" applyBorder="1" applyAlignment="1"/>
    <xf numFmtId="0" fontId="4" fillId="0" borderId="57" xfId="0" applyFont="1" applyBorder="1"/>
    <xf numFmtId="0" fontId="23" fillId="0" borderId="24" xfId="0" applyFont="1" applyBorder="1" applyAlignment="1">
      <alignment horizontal="center" vertical="center" wrapText="1"/>
    </xf>
    <xf numFmtId="0" fontId="23" fillId="0" borderId="25" xfId="0" applyFont="1" applyBorder="1" applyAlignment="1">
      <alignment vertical="center" wrapText="1"/>
    </xf>
    <xf numFmtId="0" fontId="4" fillId="0" borderId="58"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167" fontId="26" fillId="0" borderId="64" xfId="0" applyNumberFormat="1" applyFont="1" applyBorder="1" applyAlignment="1">
      <alignment horizontal="center"/>
    </xf>
    <xf numFmtId="167" fontId="20" fillId="0" borderId="64" xfId="0" applyNumberFormat="1" applyFont="1" applyBorder="1" applyAlignment="1">
      <alignment horizontal="center"/>
    </xf>
    <xf numFmtId="167" fontId="26" fillId="0" borderId="66" xfId="0" applyNumberFormat="1" applyFont="1" applyBorder="1" applyAlignment="1">
      <alignment horizontal="center"/>
    </xf>
    <xf numFmtId="167" fontId="25" fillId="36" borderId="59" xfId="0" applyNumberFormat="1" applyFont="1" applyFill="1" applyBorder="1" applyAlignment="1">
      <alignment horizontal="center"/>
    </xf>
    <xf numFmtId="167" fontId="26" fillId="0" borderId="63" xfId="0" applyNumberFormat="1" applyFont="1" applyBorder="1" applyAlignment="1">
      <alignment horizontal="center"/>
    </xf>
    <xf numFmtId="0" fontId="26" fillId="0" borderId="24" xfId="0" applyFont="1" applyBorder="1" applyAlignment="1">
      <alignment horizontal="center"/>
    </xf>
    <xf numFmtId="0" fontId="25" fillId="36" borderId="60" xfId="0" applyFont="1" applyFill="1" applyBorder="1" applyAlignment="1">
      <alignment wrapText="1"/>
    </xf>
    <xf numFmtId="167" fontId="25" fillId="36" borderId="62"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xf numFmtId="0" fontId="4" fillId="0" borderId="67"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7" xfId="0" applyFont="1" applyBorder="1" applyAlignment="1">
      <alignment horizontal="center"/>
    </xf>
    <xf numFmtId="0" fontId="4" fillId="0" borderId="5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2"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3"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68"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9" fillId="76" borderId="64"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2"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8" fillId="2" borderId="3" xfId="0" applyNumberFormat="1" applyFont="1" applyFill="1" applyBorder="1" applyAlignment="1" applyProtection="1">
      <alignment vertical="center"/>
      <protection locked="0"/>
    </xf>
    <xf numFmtId="193" fontId="18" fillId="2" borderId="22" xfId="0" applyNumberFormat="1" applyFont="1" applyFill="1" applyBorder="1" applyAlignment="1" applyProtection="1">
      <alignment vertical="center"/>
      <protection locked="0"/>
    </xf>
    <xf numFmtId="193" fontId="9" fillId="2" borderId="25"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2"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2"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4" fillId="36" borderId="25" xfId="0" applyNumberFormat="1" applyFont="1" applyFill="1" applyBorder="1" applyAlignment="1">
      <alignment vertical="center" wrapText="1"/>
    </xf>
    <xf numFmtId="3" fontId="24"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6" fillId="0" borderId="13" xfId="0" applyNumberFormat="1" applyFont="1" applyBorder="1" applyAlignment="1">
      <alignment vertical="center"/>
    </xf>
    <xf numFmtId="193" fontId="20" fillId="0" borderId="13" xfId="0" applyNumberFormat="1" applyFont="1" applyBorder="1" applyAlignment="1">
      <alignment vertical="center"/>
    </xf>
    <xf numFmtId="193" fontId="26" fillId="0" borderId="14" xfId="0" applyNumberFormat="1" applyFont="1" applyBorder="1" applyAlignment="1">
      <alignment vertical="center"/>
    </xf>
    <xf numFmtId="193" fontId="25" fillId="36" borderId="16" xfId="0" applyNumberFormat="1" applyFont="1" applyFill="1" applyBorder="1" applyAlignment="1">
      <alignment vertical="center"/>
    </xf>
    <xf numFmtId="193" fontId="26" fillId="0" borderId="17" xfId="0" applyNumberFormat="1" applyFont="1" applyBorder="1" applyAlignment="1">
      <alignment vertical="center"/>
    </xf>
    <xf numFmtId="193" fontId="20" fillId="0" borderId="14" xfId="0" applyNumberFormat="1" applyFont="1" applyBorder="1" applyAlignment="1">
      <alignment vertical="center"/>
    </xf>
    <xf numFmtId="193" fontId="25" fillId="36" borderId="61" xfId="0" applyNumberFormat="1" applyFont="1" applyFill="1" applyBorder="1" applyAlignment="1">
      <alignment vertical="center"/>
    </xf>
    <xf numFmtId="193" fontId="26" fillId="36" borderId="13"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4"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5"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6" fillId="0" borderId="0" xfId="0" applyNumberFormat="1" applyFont="1"/>
    <xf numFmtId="0" fontId="4" fillId="0" borderId="29" xfId="0" applyFont="1" applyBorder="1" applyAlignment="1">
      <alignment horizontal="center" vertical="center"/>
    </xf>
    <xf numFmtId="193" fontId="4" fillId="0" borderId="8" xfId="0" applyNumberFormat="1" applyFont="1" applyBorder="1" applyAlignment="1"/>
    <xf numFmtId="0" fontId="4" fillId="0" borderId="29" xfId="0" applyFont="1" applyBorder="1" applyAlignment="1">
      <alignment wrapText="1"/>
    </xf>
    <xf numFmtId="193" fontId="4" fillId="0" borderId="8" xfId="0" applyNumberFormat="1" applyFont="1" applyBorder="1"/>
    <xf numFmtId="193" fontId="4" fillId="0" borderId="23" xfId="0" applyNumberFormat="1" applyFont="1" applyBorder="1" applyAlignment="1"/>
    <xf numFmtId="193"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9" fontId="4" fillId="36" borderId="26" xfId="20961" applyFont="1" applyFill="1" applyBorder="1"/>
    <xf numFmtId="167" fontId="4" fillId="0" borderId="22" xfId="0" applyNumberFormat="1" applyFont="1" applyBorder="1" applyAlignment="1"/>
    <xf numFmtId="0" fontId="4" fillId="36" borderId="26" xfId="0" applyFont="1" applyFill="1" applyBorder="1"/>
    <xf numFmtId="167" fontId="6" fillId="36" borderId="25"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0" fontId="7" fillId="0" borderId="19" xfId="0" applyFont="1" applyFill="1" applyBorder="1" applyAlignment="1">
      <alignment horizontal="left" vertical="center" wrapText="1" inden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169" fontId="29" fillId="37" borderId="0" xfId="20" applyBorder="1"/>
    <xf numFmtId="169" fontId="29" fillId="37" borderId="76" xfId="20" applyBorder="1"/>
    <xf numFmtId="193" fontId="9" fillId="2" borderId="22" xfId="0" applyNumberFormat="1" applyFont="1" applyFill="1" applyBorder="1" applyAlignment="1" applyProtection="1">
      <alignment vertical="center"/>
      <protection locked="0"/>
    </xf>
    <xf numFmtId="0" fontId="15" fillId="0" borderId="21" xfId="0" applyFont="1" applyFill="1" applyBorder="1" applyAlignment="1">
      <alignment horizontal="center" vertical="center" wrapText="1"/>
    </xf>
    <xf numFmtId="0" fontId="4" fillId="0" borderId="7" xfId="0" applyFont="1" applyFill="1" applyBorder="1" applyAlignment="1">
      <alignment vertical="center"/>
    </xf>
    <xf numFmtId="0" fontId="4" fillId="0" borderId="56" xfId="0" applyFont="1" applyFill="1" applyBorder="1" applyAlignment="1">
      <alignment vertical="center"/>
    </xf>
    <xf numFmtId="0" fontId="4" fillId="0" borderId="83" xfId="0" applyFont="1" applyFill="1" applyBorder="1" applyAlignment="1">
      <alignment vertical="center"/>
    </xf>
    <xf numFmtId="0" fontId="4" fillId="0" borderId="84" xfId="0" applyFont="1" applyFill="1" applyBorder="1" applyAlignment="1">
      <alignment vertical="center"/>
    </xf>
    <xf numFmtId="0" fontId="6" fillId="0" borderId="83" xfId="0" applyFont="1" applyFill="1" applyBorder="1" applyAlignment="1">
      <alignment vertical="center"/>
    </xf>
    <xf numFmtId="0" fontId="4" fillId="0" borderId="19" xfId="0" applyFont="1" applyFill="1" applyBorder="1" applyAlignment="1">
      <alignment vertical="center"/>
    </xf>
    <xf numFmtId="0" fontId="4" fillId="0" borderId="29" xfId="0" applyFont="1" applyFill="1" applyBorder="1" applyAlignment="1">
      <alignment vertical="center"/>
    </xf>
    <xf numFmtId="0" fontId="4" fillId="0" borderId="78" xfId="0" applyFont="1" applyFill="1" applyBorder="1" applyAlignment="1">
      <alignment vertical="center"/>
    </xf>
    <xf numFmtId="0" fontId="4" fillId="0" borderId="79" xfId="0" applyFont="1" applyFill="1" applyBorder="1" applyAlignment="1">
      <alignment vertical="center"/>
    </xf>
    <xf numFmtId="0" fontId="4" fillId="0" borderId="80" xfId="0" applyFont="1" applyFill="1" applyBorder="1" applyAlignment="1">
      <alignment vertical="center"/>
    </xf>
    <xf numFmtId="0" fontId="4" fillId="0" borderId="68" xfId="0" applyFont="1" applyFill="1" applyBorder="1" applyAlignment="1">
      <alignment vertical="center"/>
    </xf>
    <xf numFmtId="0" fontId="4" fillId="0" borderId="18"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93" xfId="0" applyFont="1" applyFill="1" applyBorder="1" applyAlignment="1">
      <alignment horizontal="center" vertical="center"/>
    </xf>
    <xf numFmtId="169" fontId="29" fillId="37" borderId="33" xfId="20" applyBorder="1"/>
    <xf numFmtId="169" fontId="29" fillId="37" borderId="95" xfId="20" applyBorder="1"/>
    <xf numFmtId="169" fontId="29" fillId="37" borderId="85" xfId="20" applyBorder="1"/>
    <xf numFmtId="169" fontId="29" fillId="37" borderId="58" xfId="20" applyBorder="1"/>
    <xf numFmtId="0" fontId="4" fillId="3" borderId="67" xfId="0" applyFont="1" applyFill="1" applyBorder="1" applyAlignment="1">
      <alignment horizontal="center" vertical="center"/>
    </xf>
    <xf numFmtId="0" fontId="4" fillId="3" borderId="0" xfId="0" applyFont="1" applyFill="1" applyBorder="1" applyAlignment="1">
      <alignment vertical="center"/>
    </xf>
    <xf numFmtId="0" fontId="4" fillId="0" borderId="73" xfId="0" applyFont="1" applyFill="1" applyBorder="1" applyAlignment="1">
      <alignment horizontal="center" vertical="center"/>
    </xf>
    <xf numFmtId="0" fontId="4" fillId="3" borderId="81" xfId="0" applyFont="1" applyFill="1" applyBorder="1" applyAlignment="1">
      <alignment vertical="center"/>
    </xf>
    <xf numFmtId="0" fontId="14" fillId="3" borderId="96" xfId="0" applyFont="1" applyFill="1" applyBorder="1" applyAlignment="1">
      <alignment horizontal="left"/>
    </xf>
    <xf numFmtId="0" fontId="14" fillId="3" borderId="97" xfId="0" applyFont="1" applyFill="1" applyBorder="1" applyAlignment="1">
      <alignment horizontal="left"/>
    </xf>
    <xf numFmtId="0" fontId="4" fillId="0" borderId="0" xfId="0" applyFont="1"/>
    <xf numFmtId="0" fontId="4" fillId="0" borderId="0" xfId="0" applyFont="1" applyFill="1"/>
    <xf numFmtId="0" fontId="4" fillId="0" borderId="83" xfId="0" applyFont="1" applyFill="1" applyBorder="1" applyAlignment="1">
      <alignment horizontal="center" vertical="center" wrapText="1"/>
    </xf>
    <xf numFmtId="0" fontId="4" fillId="0" borderId="98" xfId="0" applyFont="1" applyFill="1" applyBorder="1" applyAlignment="1">
      <alignment horizontal="center" vertical="center" wrapText="1"/>
    </xf>
    <xf numFmtId="0" fontId="6" fillId="3" borderId="99" xfId="0" applyFont="1" applyFill="1" applyBorder="1" applyAlignment="1">
      <alignment vertical="center"/>
    </xf>
    <xf numFmtId="0" fontId="4" fillId="3" borderId="23" xfId="0" applyFont="1" applyFill="1" applyBorder="1" applyAlignment="1">
      <alignment vertical="center"/>
    </xf>
    <xf numFmtId="0" fontId="4" fillId="0" borderId="100" xfId="0" applyFont="1" applyFill="1" applyBorder="1" applyAlignment="1">
      <alignment horizontal="center" vertical="center"/>
    </xf>
    <xf numFmtId="0" fontId="4" fillId="0" borderId="98" xfId="0" applyFont="1" applyFill="1" applyBorder="1" applyAlignment="1">
      <alignment vertical="center"/>
    </xf>
    <xf numFmtId="0" fontId="6" fillId="0" borderId="25" xfId="0" applyFont="1" applyFill="1" applyBorder="1" applyAlignment="1">
      <alignment vertical="center"/>
    </xf>
    <xf numFmtId="0" fontId="4" fillId="0" borderId="25" xfId="0" applyFont="1" applyFill="1" applyBorder="1" applyAlignment="1">
      <alignment vertical="center"/>
    </xf>
    <xf numFmtId="0" fontId="4" fillId="0" borderId="27" xfId="0" applyFont="1" applyFill="1" applyBorder="1" applyAlignment="1">
      <alignment vertical="center"/>
    </xf>
    <xf numFmtId="169" fontId="29" fillId="37" borderId="27" xfId="20" applyBorder="1"/>
    <xf numFmtId="0" fontId="4" fillId="0" borderId="7" xfId="0" applyFont="1" applyFill="1" applyBorder="1" applyAlignment="1">
      <alignment horizontal="center" vertical="center" wrapText="1"/>
    </xf>
    <xf numFmtId="0" fontId="4" fillId="0" borderId="68"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00" xfId="0" applyBorder="1"/>
    <xf numFmtId="0" fontId="0" fillId="0" borderId="100" xfId="0" applyBorder="1" applyAlignment="1">
      <alignment horizontal="center"/>
    </xf>
    <xf numFmtId="0" fontId="4" fillId="0" borderId="82" xfId="0" applyFont="1" applyBorder="1" applyAlignment="1">
      <alignment vertical="center" wrapText="1"/>
    </xf>
    <xf numFmtId="167" fontId="4" fillId="0" borderId="83" xfId="0" applyNumberFormat="1" applyFont="1" applyBorder="1" applyAlignment="1">
      <alignment horizontal="center" vertical="center"/>
    </xf>
    <xf numFmtId="167" fontId="4" fillId="0" borderId="98" xfId="0" applyNumberFormat="1" applyFont="1" applyBorder="1" applyAlignment="1">
      <alignment horizontal="center" vertical="center"/>
    </xf>
    <xf numFmtId="167" fontId="14" fillId="0" borderId="83" xfId="0" applyNumberFormat="1" applyFont="1" applyBorder="1" applyAlignment="1">
      <alignment horizontal="center" vertical="center"/>
    </xf>
    <xf numFmtId="0" fontId="14" fillId="0" borderId="82" xfId="0" applyFont="1" applyBorder="1" applyAlignment="1">
      <alignment vertical="center" wrapText="1"/>
    </xf>
    <xf numFmtId="0" fontId="0" fillId="0" borderId="24" xfId="0" applyBorder="1"/>
    <xf numFmtId="0" fontId="6" fillId="36" borderId="101" xfId="0" applyFont="1" applyFill="1" applyBorder="1" applyAlignment="1">
      <alignment vertical="center" wrapText="1"/>
    </xf>
    <xf numFmtId="167" fontId="6" fillId="36" borderId="26" xfId="0" applyNumberFormat="1" applyFont="1" applyFill="1" applyBorder="1" applyAlignment="1">
      <alignment horizontal="center" vertical="center"/>
    </xf>
    <xf numFmtId="193" fontId="0" fillId="0" borderId="22" xfId="0" applyNumberFormat="1" applyFill="1" applyBorder="1" applyAlignment="1">
      <alignment wrapText="1"/>
    </xf>
    <xf numFmtId="0" fontId="7" fillId="0" borderId="0" xfId="0" applyFont="1" applyFill="1" applyAlignment="1">
      <alignment wrapText="1"/>
    </xf>
    <xf numFmtId="0" fontId="23" fillId="0" borderId="100" xfId="0" applyFont="1" applyBorder="1" applyAlignment="1">
      <alignment horizontal="center" vertical="center" wrapText="1"/>
    </xf>
    <xf numFmtId="0" fontId="23" fillId="0" borderId="83" xfId="0" applyFont="1" applyBorder="1" applyAlignment="1">
      <alignment vertical="center" wrapText="1"/>
    </xf>
    <xf numFmtId="3" fontId="24" fillId="36" borderId="83" xfId="0" applyNumberFormat="1" applyFont="1" applyFill="1" applyBorder="1" applyAlignment="1">
      <alignment vertical="center" wrapText="1"/>
    </xf>
    <xf numFmtId="3" fontId="24" fillId="36" borderId="98" xfId="0" applyNumberFormat="1" applyFont="1" applyFill="1" applyBorder="1" applyAlignment="1">
      <alignment vertical="center" wrapText="1"/>
    </xf>
    <xf numFmtId="14" fontId="7" fillId="3" borderId="83" xfId="8" quotePrefix="1" applyNumberFormat="1" applyFont="1" applyFill="1" applyBorder="1" applyAlignment="1" applyProtection="1">
      <alignment horizontal="left" vertical="center" wrapText="1" indent="2"/>
      <protection locked="0"/>
    </xf>
    <xf numFmtId="3" fontId="24" fillId="0" borderId="83" xfId="0" applyNumberFormat="1" applyFont="1" applyBorder="1" applyAlignment="1">
      <alignment vertical="center" wrapText="1"/>
    </xf>
    <xf numFmtId="3" fontId="24" fillId="0" borderId="98" xfId="0" applyNumberFormat="1" applyFont="1" applyBorder="1" applyAlignment="1">
      <alignment vertical="center" wrapText="1"/>
    </xf>
    <xf numFmtId="14" fontId="7" fillId="3" borderId="83" xfId="8" quotePrefix="1" applyNumberFormat="1" applyFont="1" applyFill="1" applyBorder="1" applyAlignment="1" applyProtection="1">
      <alignment horizontal="left" vertical="center" wrapText="1" indent="3"/>
      <protection locked="0"/>
    </xf>
    <xf numFmtId="3" fontId="24" fillId="0" borderId="83" xfId="0" applyNumberFormat="1" applyFont="1" applyFill="1" applyBorder="1" applyAlignment="1">
      <alignment vertical="center" wrapText="1"/>
    </xf>
    <xf numFmtId="0" fontId="23" fillId="0" borderId="83" xfId="0" applyFont="1" applyFill="1" applyBorder="1" applyAlignment="1">
      <alignment horizontal="left" vertical="center" wrapText="1" indent="2"/>
    </xf>
    <xf numFmtId="0" fontId="11" fillId="0" borderId="83" xfId="17" applyFill="1" applyBorder="1" applyAlignment="1" applyProtection="1"/>
    <xf numFmtId="0" fontId="7" fillId="3" borderId="83" xfId="20960" applyFont="1" applyFill="1" applyBorder="1" applyAlignment="1" applyProtection="1"/>
    <xf numFmtId="0" fontId="106" fillId="0" borderId="83" xfId="20960" applyFont="1" applyFill="1" applyBorder="1" applyAlignment="1" applyProtection="1">
      <alignment horizontal="center" vertical="center"/>
    </xf>
    <xf numFmtId="0" fontId="4" fillId="0" borderId="83" xfId="0" applyFont="1" applyBorder="1"/>
    <xf numFmtId="0" fontId="11" fillId="0" borderId="83" xfId="17" applyFill="1" applyBorder="1" applyAlignment="1" applyProtection="1">
      <alignment horizontal="left" vertical="center" wrapText="1"/>
    </xf>
    <xf numFmtId="49" fontId="109" fillId="0" borderId="83" xfId="0" applyNumberFormat="1" applyFont="1" applyFill="1" applyBorder="1" applyAlignment="1">
      <alignment horizontal="right" vertical="center" wrapText="1"/>
    </xf>
    <xf numFmtId="0" fontId="11" fillId="0" borderId="83" xfId="17" applyFill="1" applyBorder="1" applyAlignment="1" applyProtection="1">
      <alignment horizontal="left" vertical="center"/>
    </xf>
    <xf numFmtId="0" fontId="11" fillId="0" borderId="83" xfId="17" applyBorder="1" applyAlignment="1" applyProtection="1"/>
    <xf numFmtId="0" fontId="4" fillId="0" borderId="83" xfId="0" applyFont="1" applyFill="1" applyBorder="1"/>
    <xf numFmtId="0" fontId="23" fillId="0" borderId="100" xfId="0" applyFont="1" applyFill="1" applyBorder="1" applyAlignment="1">
      <alignment horizontal="center" vertical="center" wrapText="1"/>
    </xf>
    <xf numFmtId="0" fontId="23" fillId="0" borderId="83" xfId="0" applyFont="1" applyFill="1" applyBorder="1" applyAlignment="1">
      <alignment vertical="center" wrapText="1"/>
    </xf>
    <xf numFmtId="3" fontId="24" fillId="0" borderId="98" xfId="0" applyNumberFormat="1" applyFont="1" applyFill="1" applyBorder="1" applyAlignment="1">
      <alignment vertical="center" wrapText="1"/>
    </xf>
    <xf numFmtId="0" fontId="4" fillId="0" borderId="65" xfId="0" applyFont="1" applyFill="1" applyBorder="1" applyAlignment="1">
      <alignment horizontal="center" vertical="center" wrapText="1"/>
    </xf>
    <xf numFmtId="10" fontId="4" fillId="0" borderId="3" xfId="20961" applyNumberFormat="1" applyFont="1" applyBorder="1" applyAlignment="1" applyProtection="1">
      <alignment vertical="center" wrapText="1"/>
      <protection locked="0"/>
    </xf>
    <xf numFmtId="10" fontId="4" fillId="0" borderId="22" xfId="20961" applyNumberFormat="1" applyFont="1" applyBorder="1" applyAlignment="1" applyProtection="1">
      <alignment vertical="center" wrapText="1"/>
      <protection locked="0"/>
    </xf>
    <xf numFmtId="10" fontId="18" fillId="2" borderId="3" xfId="20961" applyNumberFormat="1" applyFont="1" applyFill="1" applyBorder="1" applyAlignment="1" applyProtection="1">
      <alignment vertical="center"/>
      <protection locked="0"/>
    </xf>
    <xf numFmtId="10" fontId="18" fillId="2" borderId="22" xfId="20961" applyNumberFormat="1" applyFont="1" applyFill="1" applyBorder="1" applyAlignment="1" applyProtection="1">
      <alignment vertical="center"/>
      <protection locked="0"/>
    </xf>
    <xf numFmtId="10" fontId="29" fillId="37" borderId="0" xfId="20961" applyNumberFormat="1" applyFont="1" applyFill="1" applyBorder="1"/>
    <xf numFmtId="10" fontId="29" fillId="37" borderId="76" xfId="20961" applyNumberFormat="1" applyFont="1" applyFill="1" applyBorder="1"/>
    <xf numFmtId="10" fontId="9" fillId="2" borderId="3" xfId="20961" applyNumberFormat="1" applyFont="1" applyFill="1" applyBorder="1" applyAlignment="1" applyProtection="1">
      <alignment vertical="center"/>
      <protection locked="0"/>
    </xf>
    <xf numFmtId="10" fontId="9" fillId="2" borderId="22" xfId="20961" applyNumberFormat="1" applyFont="1" applyFill="1" applyBorder="1" applyAlignment="1" applyProtection="1">
      <alignment vertical="center"/>
      <protection locked="0"/>
    </xf>
    <xf numFmtId="9" fontId="18" fillId="2" borderId="25" xfId="20961" applyFont="1" applyFill="1" applyBorder="1" applyAlignment="1" applyProtection="1">
      <alignment vertical="center"/>
      <protection locked="0"/>
    </xf>
    <xf numFmtId="9" fontId="18" fillId="2" borderId="26" xfId="20961" applyFont="1" applyFill="1" applyBorder="1" applyAlignment="1" applyProtection="1">
      <alignment vertical="center"/>
      <protection locked="0"/>
    </xf>
    <xf numFmtId="14" fontId="7" fillId="0" borderId="0" xfId="0" applyNumberFormat="1" applyFont="1" applyAlignment="1">
      <alignment horizontal="left"/>
    </xf>
    <xf numFmtId="0" fontId="9" fillId="0" borderId="100" xfId="0" applyFont="1" applyBorder="1" applyAlignment="1">
      <alignment vertical="center"/>
    </xf>
    <xf numFmtId="0" fontId="13" fillId="0" borderId="84" xfId="0" applyFont="1" applyBorder="1" applyAlignment="1">
      <alignment wrapText="1"/>
    </xf>
    <xf numFmtId="0" fontId="9" fillId="0" borderId="84" xfId="0" applyFont="1" applyBorder="1" applyAlignment="1">
      <alignment wrapText="1"/>
    </xf>
    <xf numFmtId="10" fontId="4" fillId="0" borderId="23" xfId="20961" applyNumberFormat="1" applyFont="1" applyBorder="1" applyAlignment="1"/>
    <xf numFmtId="10" fontId="4" fillId="0" borderId="23" xfId="0" applyNumberFormat="1" applyFont="1" applyBorder="1" applyAlignment="1"/>
    <xf numFmtId="0" fontId="9" fillId="0" borderId="91" xfId="0" applyFont="1" applyBorder="1" applyAlignment="1">
      <alignment vertical="center"/>
    </xf>
    <xf numFmtId="0" fontId="13" fillId="0" borderId="79" xfId="0" applyFont="1" applyBorder="1" applyAlignment="1">
      <alignment wrapText="1"/>
    </xf>
    <xf numFmtId="10" fontId="4" fillId="0" borderId="102" xfId="0" applyNumberFormat="1" applyFont="1" applyBorder="1" applyAlignment="1"/>
    <xf numFmtId="0" fontId="7" fillId="0" borderId="0" xfId="0" applyFont="1" applyAlignment="1">
      <alignment horizontal="left"/>
    </xf>
    <xf numFmtId="0" fontId="26" fillId="0" borderId="100" xfId="0" applyFont="1" applyBorder="1" applyAlignment="1">
      <alignment horizontal="center"/>
    </xf>
    <xf numFmtId="0" fontId="26" fillId="0" borderId="103" xfId="0" applyFont="1" applyBorder="1" applyAlignment="1">
      <alignment wrapText="1"/>
    </xf>
    <xf numFmtId="193" fontId="26" fillId="0" borderId="104" xfId="0" applyNumberFormat="1" applyFont="1" applyBorder="1" applyAlignment="1">
      <alignment vertical="center"/>
    </xf>
    <xf numFmtId="167" fontId="26" fillId="0" borderId="105" xfId="0" applyNumberFormat="1" applyFont="1" applyBorder="1" applyAlignment="1">
      <alignment horizontal="center"/>
    </xf>
    <xf numFmtId="0" fontId="20" fillId="0" borderId="106" xfId="0" applyFont="1" applyBorder="1" applyAlignment="1">
      <alignment horizontal="left" wrapText="1" indent="5"/>
    </xf>
    <xf numFmtId="2" fontId="4" fillId="0" borderId="83" xfId="0" applyNumberFormat="1" applyFont="1" applyFill="1" applyBorder="1" applyAlignment="1">
      <alignment vertical="center"/>
    </xf>
    <xf numFmtId="2" fontId="4" fillId="0" borderId="84" xfId="0" applyNumberFormat="1" applyFont="1" applyFill="1" applyBorder="1" applyAlignment="1">
      <alignment vertical="center"/>
    </xf>
    <xf numFmtId="2" fontId="4" fillId="0" borderId="56" xfId="0" applyNumberFormat="1" applyFont="1" applyFill="1" applyBorder="1" applyAlignment="1">
      <alignment vertical="center"/>
    </xf>
    <xf numFmtId="2" fontId="4" fillId="0" borderId="98" xfId="0" applyNumberFormat="1" applyFont="1" applyFill="1" applyBorder="1" applyAlignment="1">
      <alignment vertical="center"/>
    </xf>
    <xf numFmtId="2" fontId="4" fillId="0" borderId="27" xfId="0" applyNumberFormat="1" applyFont="1" applyFill="1" applyBorder="1" applyAlignment="1">
      <alignment vertical="center"/>
    </xf>
    <xf numFmtId="2" fontId="4" fillId="0" borderId="79" xfId="0" applyNumberFormat="1" applyFont="1" applyFill="1" applyBorder="1" applyAlignment="1">
      <alignment vertical="center"/>
    </xf>
    <xf numFmtId="2" fontId="4" fillId="0" borderId="29" xfId="0" applyNumberFormat="1" applyFont="1" applyFill="1" applyBorder="1" applyAlignment="1">
      <alignment vertical="center"/>
    </xf>
    <xf numFmtId="2" fontId="4" fillId="0" borderId="20" xfId="0" applyNumberFormat="1" applyFont="1" applyFill="1" applyBorder="1" applyAlignment="1">
      <alignment vertical="center"/>
    </xf>
    <xf numFmtId="2" fontId="4" fillId="0" borderId="92" xfId="0" applyNumberFormat="1" applyFont="1" applyFill="1" applyBorder="1" applyAlignment="1">
      <alignment vertical="center"/>
    </xf>
    <xf numFmtId="10" fontId="6" fillId="0" borderId="77" xfId="20961" applyNumberFormat="1" applyFont="1" applyFill="1" applyBorder="1" applyAlignment="1">
      <alignment vertical="center"/>
    </xf>
    <xf numFmtId="10" fontId="6" fillId="0" borderId="94" xfId="20961" applyNumberFormat="1" applyFont="1" applyFill="1" applyBorder="1" applyAlignment="1">
      <alignment vertical="center"/>
    </xf>
    <xf numFmtId="2" fontId="4" fillId="0" borderId="0" xfId="0" applyNumberFormat="1" applyFont="1"/>
    <xf numFmtId="193" fontId="4" fillId="0" borderId="0" xfId="0" applyNumberFormat="1" applyFont="1"/>
    <xf numFmtId="167" fontId="4" fillId="0" borderId="0" xfId="0" applyNumberFormat="1" applyFont="1"/>
    <xf numFmtId="9" fontId="0" fillId="0" borderId="0" xfId="20961" applyFont="1"/>
    <xf numFmtId="0" fontId="107" fillId="0" borderId="70" xfId="0" applyFont="1" applyBorder="1" applyAlignment="1">
      <alignment horizontal="left" vertical="center" wrapText="1"/>
    </xf>
    <xf numFmtId="0" fontId="107" fillId="0" borderId="69"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3"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83" xfId="0" applyFont="1" applyBorder="1" applyAlignment="1">
      <alignment wrapText="1"/>
    </xf>
    <xf numFmtId="0" fontId="4" fillId="0" borderId="98" xfId="0" applyFont="1" applyBorder="1" applyAlignment="1"/>
    <xf numFmtId="0" fontId="10" fillId="0" borderId="84" xfId="0" applyFont="1" applyBorder="1" applyAlignment="1">
      <alignment horizontal="center" wrapText="1"/>
    </xf>
    <xf numFmtId="0" fontId="9" fillId="0" borderId="23" xfId="0" applyFont="1" applyBorder="1" applyAlignment="1">
      <alignment horizontal="center"/>
    </xf>
    <xf numFmtId="0" fontId="10" fillId="0" borderId="84"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3" xfId="0" applyFont="1" applyFill="1" applyBorder="1" applyAlignment="1">
      <alignment horizontal="center" vertical="center" wrapText="1"/>
    </xf>
    <xf numFmtId="0" fontId="4" fillId="0" borderId="84" xfId="0" applyFont="1" applyFill="1" applyBorder="1" applyAlignment="1">
      <alignment horizontal="center"/>
    </xf>
    <xf numFmtId="0" fontId="4" fillId="0" borderId="23" xfId="0" applyFont="1" applyFill="1" applyBorder="1" applyAlignment="1">
      <alignment horizontal="center"/>
    </xf>
    <xf numFmtId="0" fontId="104" fillId="3" borderId="71" xfId="13" applyFont="1" applyFill="1" applyBorder="1" applyAlignment="1" applyProtection="1">
      <alignment horizontal="center" vertical="center" wrapText="1"/>
      <protection locked="0"/>
    </xf>
    <xf numFmtId="0" fontId="104" fillId="3" borderId="68"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164" fontId="15" fillId="0" borderId="74" xfId="1" applyNumberFormat="1" applyFont="1" applyFill="1" applyBorder="1" applyAlignment="1" applyProtection="1">
      <alignment horizontal="center" vertical="center" wrapText="1"/>
      <protection locked="0"/>
    </xf>
    <xf numFmtId="164" fontId="15" fillId="0" borderId="75"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5"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4" fillId="0" borderId="57" xfId="0" applyFont="1" applyFill="1" applyBorder="1" applyAlignment="1">
      <alignment horizontal="left" vertical="center"/>
    </xf>
    <xf numFmtId="0" fontId="14" fillId="0" borderId="58" xfId="0" applyFont="1" applyFill="1" applyBorder="1" applyAlignment="1">
      <alignment horizontal="left" vertical="center"/>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B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A16" sqref="A16"/>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1" t="s">
        <v>258</v>
      </c>
      <c r="C1" s="96"/>
    </row>
    <row r="2" spans="1:3" s="188" customFormat="1" ht="15.75">
      <c r="A2" s="236">
        <v>1</v>
      </c>
      <c r="B2" s="189" t="s">
        <v>259</v>
      </c>
      <c r="C2" s="186" t="s">
        <v>416</v>
      </c>
    </row>
    <row r="3" spans="1:3" s="188" customFormat="1" ht="15.75">
      <c r="A3" s="236">
        <v>2</v>
      </c>
      <c r="B3" s="190" t="s">
        <v>260</v>
      </c>
      <c r="C3" s="186" t="s">
        <v>417</v>
      </c>
    </row>
    <row r="4" spans="1:3" s="188" customFormat="1" ht="15.75">
      <c r="A4" s="236">
        <v>3</v>
      </c>
      <c r="B4" s="190" t="s">
        <v>261</v>
      </c>
      <c r="C4" s="186" t="s">
        <v>418</v>
      </c>
    </row>
    <row r="5" spans="1:3" s="188" customFormat="1" ht="15.75">
      <c r="A5" s="237">
        <v>4</v>
      </c>
      <c r="B5" s="193" t="s">
        <v>262</v>
      </c>
      <c r="C5" s="186" t="s">
        <v>419</v>
      </c>
    </row>
    <row r="6" spans="1:3" s="192" customFormat="1" ht="65.25" customHeight="1">
      <c r="A6" s="461" t="s">
        <v>379</v>
      </c>
      <c r="B6" s="462"/>
      <c r="C6" s="462"/>
    </row>
    <row r="7" spans="1:3">
      <c r="A7" s="409" t="s">
        <v>332</v>
      </c>
      <c r="B7" s="410" t="s">
        <v>263</v>
      </c>
    </row>
    <row r="8" spans="1:3">
      <c r="A8" s="411">
        <v>1</v>
      </c>
      <c r="B8" s="408" t="s">
        <v>227</v>
      </c>
    </row>
    <row r="9" spans="1:3">
      <c r="A9" s="411">
        <v>2</v>
      </c>
      <c r="B9" s="408" t="s">
        <v>264</v>
      </c>
    </row>
    <row r="10" spans="1:3">
      <c r="A10" s="411">
        <v>3</v>
      </c>
      <c r="B10" s="408" t="s">
        <v>265</v>
      </c>
    </row>
    <row r="11" spans="1:3">
      <c r="A11" s="411">
        <v>4</v>
      </c>
      <c r="B11" s="408" t="s">
        <v>266</v>
      </c>
      <c r="C11" s="187"/>
    </row>
    <row r="12" spans="1:3">
      <c r="A12" s="411">
        <v>5</v>
      </c>
      <c r="B12" s="408" t="s">
        <v>191</v>
      </c>
    </row>
    <row r="13" spans="1:3">
      <c r="A13" s="411">
        <v>6</v>
      </c>
      <c r="B13" s="412" t="s">
        <v>152</v>
      </c>
    </row>
    <row r="14" spans="1:3">
      <c r="A14" s="411">
        <v>7</v>
      </c>
      <c r="B14" s="408" t="s">
        <v>267</v>
      </c>
    </row>
    <row r="15" spans="1:3">
      <c r="A15" s="411">
        <v>8</v>
      </c>
      <c r="B15" s="408" t="s">
        <v>271</v>
      </c>
    </row>
    <row r="16" spans="1:3">
      <c r="A16" s="411">
        <v>9</v>
      </c>
      <c r="B16" s="408" t="s">
        <v>90</v>
      </c>
    </row>
    <row r="17" spans="1:2">
      <c r="A17" s="413" t="s">
        <v>411</v>
      </c>
      <c r="B17" s="408" t="s">
        <v>410</v>
      </c>
    </row>
    <row r="18" spans="1:2">
      <c r="A18" s="411">
        <v>10</v>
      </c>
      <c r="B18" s="408" t="s">
        <v>274</v>
      </c>
    </row>
    <row r="19" spans="1:2">
      <c r="A19" s="411">
        <v>11</v>
      </c>
      <c r="B19" s="412" t="s">
        <v>254</v>
      </c>
    </row>
    <row r="20" spans="1:2">
      <c r="A20" s="411">
        <v>12</v>
      </c>
      <c r="B20" s="412" t="s">
        <v>251</v>
      </c>
    </row>
    <row r="21" spans="1:2">
      <c r="A21" s="411">
        <v>13</v>
      </c>
      <c r="B21" s="414" t="s">
        <v>369</v>
      </c>
    </row>
    <row r="22" spans="1:2">
      <c r="A22" s="411">
        <v>14</v>
      </c>
      <c r="B22" s="415" t="s">
        <v>400</v>
      </c>
    </row>
    <row r="23" spans="1:2">
      <c r="A23" s="416">
        <v>15</v>
      </c>
      <c r="B23" s="412" t="s">
        <v>79</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5" zoomScaleNormal="85" workbookViewId="0">
      <pane xSplit="1" ySplit="5" topLeftCell="B32" activePane="bottomRight" state="frozen"/>
      <selection pane="topRight" activeCell="B1" sqref="B1"/>
      <selection pane="bottomLeft" activeCell="A5" sqref="A5"/>
      <selection pane="bottomRight" activeCell="A41" sqref="A41"/>
    </sheetView>
  </sheetViews>
  <sheetFormatPr defaultRowHeight="15"/>
  <cols>
    <col min="1" max="1" width="9.5703125" style="5" bestFit="1" customWidth="1"/>
    <col min="2" max="2" width="132.42578125" style="2" customWidth="1"/>
    <col min="3" max="3" width="18.42578125" style="2" customWidth="1"/>
  </cols>
  <sheetData>
    <row r="1" spans="1:6" ht="15.75">
      <c r="A1" s="17" t="s">
        <v>192</v>
      </c>
      <c r="B1" s="16" t="s">
        <v>416</v>
      </c>
      <c r="D1" s="2"/>
      <c r="E1" s="2"/>
      <c r="F1" s="2"/>
    </row>
    <row r="2" spans="1:6" s="21" customFormat="1" ht="15.75" customHeight="1">
      <c r="A2" s="21" t="s">
        <v>193</v>
      </c>
      <c r="B2" s="431">
        <v>43190</v>
      </c>
    </row>
    <row r="3" spans="1:6" s="21" customFormat="1" ht="15.75" customHeight="1"/>
    <row r="4" spans="1:6" ht="15.75" thickBot="1">
      <c r="A4" s="5" t="s">
        <v>341</v>
      </c>
      <c r="B4" s="63" t="s">
        <v>90</v>
      </c>
    </row>
    <row r="5" spans="1:6">
      <c r="A5" s="142" t="s">
        <v>28</v>
      </c>
      <c r="B5" s="143"/>
      <c r="C5" s="144" t="s">
        <v>29</v>
      </c>
    </row>
    <row r="6" spans="1:6">
      <c r="A6" s="145">
        <v>1</v>
      </c>
      <c r="B6" s="86" t="s">
        <v>30</v>
      </c>
      <c r="C6" s="283">
        <f>SUM(C7:C11)</f>
        <v>27256474.449999996</v>
      </c>
    </row>
    <row r="7" spans="1:6">
      <c r="A7" s="145">
        <v>2</v>
      </c>
      <c r="B7" s="83" t="s">
        <v>31</v>
      </c>
      <c r="C7" s="284">
        <v>30000000</v>
      </c>
    </row>
    <row r="8" spans="1:6">
      <c r="A8" s="145">
        <v>3</v>
      </c>
      <c r="B8" s="77" t="s">
        <v>32</v>
      </c>
      <c r="C8" s="284"/>
    </row>
    <row r="9" spans="1:6">
      <c r="A9" s="145">
        <v>4</v>
      </c>
      <c r="B9" s="77" t="s">
        <v>33</v>
      </c>
      <c r="C9" s="284"/>
    </row>
    <row r="10" spans="1:6">
      <c r="A10" s="145">
        <v>5</v>
      </c>
      <c r="B10" s="77" t="s">
        <v>34</v>
      </c>
      <c r="C10" s="284">
        <v>4982432.3</v>
      </c>
    </row>
    <row r="11" spans="1:6">
      <c r="A11" s="145">
        <v>6</v>
      </c>
      <c r="B11" s="84" t="s">
        <v>35</v>
      </c>
      <c r="C11" s="284">
        <v>-7725957.8499999996</v>
      </c>
    </row>
    <row r="12" spans="1:6" s="4" customFormat="1">
      <c r="A12" s="145">
        <v>7</v>
      </c>
      <c r="B12" s="86" t="s">
        <v>36</v>
      </c>
      <c r="C12" s="285">
        <f>SUM(C13:C27)</f>
        <v>5034593.3</v>
      </c>
    </row>
    <row r="13" spans="1:6" s="4" customFormat="1">
      <c r="A13" s="145">
        <v>8</v>
      </c>
      <c r="B13" s="85" t="s">
        <v>37</v>
      </c>
      <c r="C13" s="286">
        <v>4982432.3</v>
      </c>
    </row>
    <row r="14" spans="1:6" s="4" customFormat="1" ht="25.5">
      <c r="A14" s="145">
        <v>9</v>
      </c>
      <c r="B14" s="78" t="s">
        <v>38</v>
      </c>
      <c r="C14" s="286"/>
    </row>
    <row r="15" spans="1:6" s="4" customFormat="1">
      <c r="A15" s="145">
        <v>10</v>
      </c>
      <c r="B15" s="79" t="s">
        <v>39</v>
      </c>
      <c r="C15" s="286">
        <v>52161</v>
      </c>
    </row>
    <row r="16" spans="1:6" s="4" customFormat="1">
      <c r="A16" s="145">
        <v>11</v>
      </c>
      <c r="B16" s="80" t="s">
        <v>40</v>
      </c>
      <c r="C16" s="286"/>
    </row>
    <row r="17" spans="1:3" s="4" customFormat="1">
      <c r="A17" s="145">
        <v>12</v>
      </c>
      <c r="B17" s="79" t="s">
        <v>41</v>
      </c>
      <c r="C17" s="286"/>
    </row>
    <row r="18" spans="1:3" s="4" customFormat="1">
      <c r="A18" s="145">
        <v>13</v>
      </c>
      <c r="B18" s="79" t="s">
        <v>42</v>
      </c>
      <c r="C18" s="286"/>
    </row>
    <row r="19" spans="1:3" s="4" customFormat="1">
      <c r="A19" s="145">
        <v>14</v>
      </c>
      <c r="B19" s="79" t="s">
        <v>43</v>
      </c>
      <c r="C19" s="286"/>
    </row>
    <row r="20" spans="1:3" s="4" customFormat="1" ht="25.5">
      <c r="A20" s="145">
        <v>15</v>
      </c>
      <c r="B20" s="79" t="s">
        <v>44</v>
      </c>
      <c r="C20" s="286"/>
    </row>
    <row r="21" spans="1:3" s="4" customFormat="1" ht="25.5">
      <c r="A21" s="145">
        <v>16</v>
      </c>
      <c r="B21" s="78" t="s">
        <v>45</v>
      </c>
      <c r="C21" s="286"/>
    </row>
    <row r="22" spans="1:3" s="4" customFormat="1">
      <c r="A22" s="145">
        <v>17</v>
      </c>
      <c r="B22" s="146" t="s">
        <v>46</v>
      </c>
      <c r="C22" s="286"/>
    </row>
    <row r="23" spans="1:3" s="4" customFormat="1" ht="25.5">
      <c r="A23" s="145">
        <v>18</v>
      </c>
      <c r="B23" s="78" t="s">
        <v>47</v>
      </c>
      <c r="C23" s="286"/>
    </row>
    <row r="24" spans="1:3" s="4" customFormat="1" ht="25.5">
      <c r="A24" s="145">
        <v>19</v>
      </c>
      <c r="B24" s="78" t="s">
        <v>48</v>
      </c>
      <c r="C24" s="286"/>
    </row>
    <row r="25" spans="1:3" s="4" customFormat="1" ht="25.5">
      <c r="A25" s="145">
        <v>20</v>
      </c>
      <c r="B25" s="81" t="s">
        <v>49</v>
      </c>
      <c r="C25" s="286"/>
    </row>
    <row r="26" spans="1:3" s="4" customFormat="1">
      <c r="A26" s="145">
        <v>21</v>
      </c>
      <c r="B26" s="81" t="s">
        <v>50</v>
      </c>
      <c r="C26" s="286"/>
    </row>
    <row r="27" spans="1:3" s="4" customFormat="1" ht="25.5">
      <c r="A27" s="145">
        <v>22</v>
      </c>
      <c r="B27" s="81" t="s">
        <v>51</v>
      </c>
      <c r="C27" s="286"/>
    </row>
    <row r="28" spans="1:3" s="4" customFormat="1">
      <c r="A28" s="145">
        <v>23</v>
      </c>
      <c r="B28" s="87" t="s">
        <v>25</v>
      </c>
      <c r="C28" s="285">
        <f>C6-C12</f>
        <v>22221881.149999995</v>
      </c>
    </row>
    <row r="29" spans="1:3" s="4" customFormat="1">
      <c r="A29" s="147"/>
      <c r="B29" s="82"/>
      <c r="C29" s="286"/>
    </row>
    <row r="30" spans="1:3" s="4" customFormat="1">
      <c r="A30" s="147">
        <v>24</v>
      </c>
      <c r="B30" s="87" t="s">
        <v>52</v>
      </c>
      <c r="C30" s="285">
        <f>C31+C34</f>
        <v>0</v>
      </c>
    </row>
    <row r="31" spans="1:3" s="4" customFormat="1">
      <c r="A31" s="147">
        <v>25</v>
      </c>
      <c r="B31" s="77" t="s">
        <v>53</v>
      </c>
      <c r="C31" s="287">
        <f>C32+C33</f>
        <v>0</v>
      </c>
    </row>
    <row r="32" spans="1:3" s="4" customFormat="1">
      <c r="A32" s="147">
        <v>26</v>
      </c>
      <c r="B32" s="184" t="s">
        <v>54</v>
      </c>
      <c r="C32" s="286"/>
    </row>
    <row r="33" spans="1:3" s="4" customFormat="1">
      <c r="A33" s="147">
        <v>27</v>
      </c>
      <c r="B33" s="184" t="s">
        <v>55</v>
      </c>
      <c r="C33" s="286"/>
    </row>
    <row r="34" spans="1:3" s="4" customFormat="1">
      <c r="A34" s="147">
        <v>28</v>
      </c>
      <c r="B34" s="77" t="s">
        <v>56</v>
      </c>
      <c r="C34" s="286"/>
    </row>
    <row r="35" spans="1:3" s="4" customFormat="1">
      <c r="A35" s="147">
        <v>29</v>
      </c>
      <c r="B35" s="87" t="s">
        <v>57</v>
      </c>
      <c r="C35" s="285">
        <f>SUM(C36:C40)</f>
        <v>0</v>
      </c>
    </row>
    <row r="36" spans="1:3" s="4" customFormat="1">
      <c r="A36" s="147">
        <v>30</v>
      </c>
      <c r="B36" s="78" t="s">
        <v>58</v>
      </c>
      <c r="C36" s="286"/>
    </row>
    <row r="37" spans="1:3" s="4" customFormat="1">
      <c r="A37" s="147">
        <v>31</v>
      </c>
      <c r="B37" s="79" t="s">
        <v>59</v>
      </c>
      <c r="C37" s="286"/>
    </row>
    <row r="38" spans="1:3" s="4" customFormat="1" ht="25.5">
      <c r="A38" s="147">
        <v>32</v>
      </c>
      <c r="B38" s="78" t="s">
        <v>60</v>
      </c>
      <c r="C38" s="286"/>
    </row>
    <row r="39" spans="1:3" s="4" customFormat="1" ht="25.5">
      <c r="A39" s="147">
        <v>33</v>
      </c>
      <c r="B39" s="78" t="s">
        <v>48</v>
      </c>
      <c r="C39" s="286"/>
    </row>
    <row r="40" spans="1:3" s="4" customFormat="1" ht="25.5">
      <c r="A40" s="147">
        <v>34</v>
      </c>
      <c r="B40" s="81" t="s">
        <v>61</v>
      </c>
      <c r="C40" s="286"/>
    </row>
    <row r="41" spans="1:3" s="4" customFormat="1">
      <c r="A41" s="147">
        <v>35</v>
      </c>
      <c r="B41" s="87" t="s">
        <v>26</v>
      </c>
      <c r="C41" s="285">
        <f>C30-C35</f>
        <v>0</v>
      </c>
    </row>
    <row r="42" spans="1:3" s="4" customFormat="1">
      <c r="A42" s="147"/>
      <c r="B42" s="82"/>
      <c r="C42" s="286"/>
    </row>
    <row r="43" spans="1:3" s="4" customFormat="1">
      <c r="A43" s="147">
        <v>36</v>
      </c>
      <c r="B43" s="88" t="s">
        <v>62</v>
      </c>
      <c r="C43" s="285">
        <f>SUM(C44:C46)</f>
        <v>8556272.2400000002</v>
      </c>
    </row>
    <row r="44" spans="1:3" s="4" customFormat="1">
      <c r="A44" s="147">
        <v>37</v>
      </c>
      <c r="B44" s="77" t="s">
        <v>63</v>
      </c>
      <c r="C44" s="286">
        <v>8450400</v>
      </c>
    </row>
    <row r="45" spans="1:3" s="4" customFormat="1">
      <c r="A45" s="147">
        <v>38</v>
      </c>
      <c r="B45" s="77" t="s">
        <v>64</v>
      </c>
      <c r="C45" s="286"/>
    </row>
    <row r="46" spans="1:3" s="4" customFormat="1">
      <c r="A46" s="147">
        <v>39</v>
      </c>
      <c r="B46" s="77" t="s">
        <v>65</v>
      </c>
      <c r="C46" s="286">
        <v>105872.24</v>
      </c>
    </row>
    <row r="47" spans="1:3" s="4" customFormat="1">
      <c r="A47" s="147">
        <v>40</v>
      </c>
      <c r="B47" s="88" t="s">
        <v>66</v>
      </c>
      <c r="C47" s="285">
        <f>SUM(C48:C51)</f>
        <v>0</v>
      </c>
    </row>
    <row r="48" spans="1:3" s="4" customFormat="1">
      <c r="A48" s="147">
        <v>41</v>
      </c>
      <c r="B48" s="78" t="s">
        <v>67</v>
      </c>
      <c r="C48" s="286"/>
    </row>
    <row r="49" spans="1:3" s="4" customFormat="1">
      <c r="A49" s="147">
        <v>42</v>
      </c>
      <c r="B49" s="79" t="s">
        <v>68</v>
      </c>
      <c r="C49" s="286"/>
    </row>
    <row r="50" spans="1:3" s="4" customFormat="1" ht="25.5">
      <c r="A50" s="147">
        <v>43</v>
      </c>
      <c r="B50" s="78" t="s">
        <v>69</v>
      </c>
      <c r="C50" s="286"/>
    </row>
    <row r="51" spans="1:3" s="4" customFormat="1" ht="25.5">
      <c r="A51" s="147">
        <v>44</v>
      </c>
      <c r="B51" s="78" t="s">
        <v>48</v>
      </c>
      <c r="C51" s="286"/>
    </row>
    <row r="52" spans="1:3" s="4" customFormat="1" ht="15.75" thickBot="1">
      <c r="A52" s="148">
        <v>45</v>
      </c>
      <c r="B52" s="149" t="s">
        <v>27</v>
      </c>
      <c r="C52" s="288">
        <f>C43-C47</f>
        <v>8556272.2400000002</v>
      </c>
    </row>
    <row r="55" spans="1:3">
      <c r="B55" s="2" t="s">
        <v>229</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7"/>
  <sheetViews>
    <sheetView zoomScale="70" zoomScaleNormal="70" workbookViewId="0">
      <pane xSplit="1" ySplit="5" topLeftCell="B6" activePane="bottomRight" state="frozen"/>
      <selection pane="topRight" activeCell="B1" sqref="B1"/>
      <selection pane="bottomLeft" activeCell="A5" sqref="A5"/>
      <selection pane="bottomRight" activeCell="C45" sqref="C6:C45"/>
    </sheetView>
  </sheetViews>
  <sheetFormatPr defaultRowHeight="15.75"/>
  <cols>
    <col min="1" max="1" width="10.7109375" style="73" customWidth="1"/>
    <col min="2" max="2" width="91.85546875" style="73" customWidth="1"/>
    <col min="3" max="3" width="53.140625" style="73" customWidth="1"/>
    <col min="4" max="4" width="32.28515625" style="73" customWidth="1"/>
    <col min="5" max="5" width="9.42578125" customWidth="1"/>
  </cols>
  <sheetData>
    <row r="1" spans="1:6">
      <c r="A1" s="17" t="s">
        <v>192</v>
      </c>
      <c r="B1" s="440" t="s">
        <v>416</v>
      </c>
      <c r="E1" s="2"/>
      <c r="F1" s="2"/>
    </row>
    <row r="2" spans="1:6" s="21" customFormat="1" ht="15.75" customHeight="1">
      <c r="A2" s="21" t="s">
        <v>193</v>
      </c>
      <c r="B2" s="431">
        <v>43100</v>
      </c>
    </row>
    <row r="3" spans="1:6" s="21" customFormat="1" ht="15.75" customHeight="1">
      <c r="A3" s="26"/>
    </row>
    <row r="4" spans="1:6" s="21" customFormat="1" ht="15.75" customHeight="1" thickBot="1">
      <c r="A4" s="21" t="s">
        <v>342</v>
      </c>
      <c r="B4" s="208" t="s">
        <v>274</v>
      </c>
      <c r="D4" s="210" t="s">
        <v>96</v>
      </c>
    </row>
    <row r="5" spans="1:6" ht="38.25">
      <c r="A5" s="158" t="s">
        <v>28</v>
      </c>
      <c r="B5" s="159" t="s">
        <v>235</v>
      </c>
      <c r="C5" s="420" t="s">
        <v>241</v>
      </c>
      <c r="D5" s="209" t="s">
        <v>275</v>
      </c>
    </row>
    <row r="6" spans="1:6">
      <c r="A6" s="441">
        <v>1</v>
      </c>
      <c r="B6" s="442" t="s">
        <v>157</v>
      </c>
      <c r="C6" s="443">
        <v>3839643.7299999995</v>
      </c>
      <c r="D6" s="444"/>
      <c r="E6" s="8"/>
    </row>
    <row r="7" spans="1:6">
      <c r="A7" s="441">
        <v>2</v>
      </c>
      <c r="B7" s="89" t="s">
        <v>158</v>
      </c>
      <c r="C7" s="289">
        <v>3429722.93</v>
      </c>
      <c r="D7" s="150"/>
      <c r="E7" s="8"/>
    </row>
    <row r="8" spans="1:6">
      <c r="A8" s="441">
        <v>3</v>
      </c>
      <c r="B8" s="89" t="s">
        <v>159</v>
      </c>
      <c r="C8" s="289">
        <v>13262822.42</v>
      </c>
      <c r="D8" s="150"/>
      <c r="E8" s="8"/>
    </row>
    <row r="9" spans="1:6">
      <c r="A9" s="441">
        <v>4</v>
      </c>
      <c r="B9" s="89" t="s">
        <v>188</v>
      </c>
      <c r="C9" s="289">
        <v>0</v>
      </c>
      <c r="D9" s="150"/>
      <c r="E9" s="8"/>
    </row>
    <row r="10" spans="1:6">
      <c r="A10" s="441">
        <v>5</v>
      </c>
      <c r="B10" s="89" t="s">
        <v>160</v>
      </c>
      <c r="C10" s="289">
        <v>5459731.3900000006</v>
      </c>
      <c r="D10" s="150"/>
      <c r="E10" s="8"/>
    </row>
    <row r="11" spans="1:6">
      <c r="A11" s="441">
        <v>6.1</v>
      </c>
      <c r="B11" s="89" t="s">
        <v>161</v>
      </c>
      <c r="C11" s="290">
        <v>9537357.5399999991</v>
      </c>
      <c r="D11" s="151"/>
      <c r="E11" s="9"/>
    </row>
    <row r="12" spans="1:6">
      <c r="A12" s="441">
        <v>6.2</v>
      </c>
      <c r="B12" s="90" t="s">
        <v>162</v>
      </c>
      <c r="C12" s="290">
        <v>-1262514.25</v>
      </c>
      <c r="D12" s="151"/>
      <c r="E12" s="9"/>
    </row>
    <row r="13" spans="1:6">
      <c r="A13" s="441" t="s">
        <v>377</v>
      </c>
      <c r="B13" s="91" t="s">
        <v>378</v>
      </c>
      <c r="C13" s="290">
        <v>-105159</v>
      </c>
      <c r="D13" s="239" t="s">
        <v>437</v>
      </c>
      <c r="E13" s="9"/>
    </row>
    <row r="14" spans="1:6">
      <c r="A14" s="441">
        <v>6</v>
      </c>
      <c r="B14" s="89" t="s">
        <v>163</v>
      </c>
      <c r="C14" s="296">
        <f>C11+C12</f>
        <v>8274843.2899999991</v>
      </c>
      <c r="D14" s="151"/>
      <c r="E14" s="8"/>
    </row>
    <row r="15" spans="1:6">
      <c r="A15" s="441">
        <v>7</v>
      </c>
      <c r="B15" s="89" t="s">
        <v>164</v>
      </c>
      <c r="C15" s="289">
        <v>282128.89</v>
      </c>
      <c r="D15" s="150"/>
      <c r="E15" s="8"/>
    </row>
    <row r="16" spans="1:6">
      <c r="A16" s="441">
        <v>8</v>
      </c>
      <c r="B16" s="89" t="s">
        <v>165</v>
      </c>
      <c r="C16" s="289">
        <v>1125233.8400000001</v>
      </c>
      <c r="D16" s="150"/>
      <c r="E16" s="8"/>
    </row>
    <row r="17" spans="1:5">
      <c r="A17" s="441">
        <v>9</v>
      </c>
      <c r="B17" s="89" t="s">
        <v>166</v>
      </c>
      <c r="C17" s="289">
        <v>20000</v>
      </c>
      <c r="D17" s="150"/>
      <c r="E17" s="8"/>
    </row>
    <row r="18" spans="1:5">
      <c r="A18" s="441">
        <v>9.1</v>
      </c>
      <c r="B18" s="91" t="s">
        <v>250</v>
      </c>
      <c r="C18" s="290"/>
      <c r="D18" s="150"/>
      <c r="E18" s="8"/>
    </row>
    <row r="19" spans="1:5">
      <c r="A19" s="441">
        <v>9.1999999999999993</v>
      </c>
      <c r="B19" s="91" t="s">
        <v>240</v>
      </c>
      <c r="C19" s="290"/>
      <c r="D19" s="150"/>
      <c r="E19" s="8"/>
    </row>
    <row r="20" spans="1:5">
      <c r="A20" s="441">
        <v>9.3000000000000007</v>
      </c>
      <c r="B20" s="91" t="s">
        <v>239</v>
      </c>
      <c r="C20" s="290"/>
      <c r="D20" s="150"/>
      <c r="E20" s="8"/>
    </row>
    <row r="21" spans="1:5">
      <c r="A21" s="441">
        <v>10</v>
      </c>
      <c r="B21" s="89" t="s">
        <v>167</v>
      </c>
      <c r="C21" s="289">
        <f>'2. RC'!E18</f>
        <v>15031457.210000001</v>
      </c>
      <c r="D21" s="150"/>
      <c r="E21" s="8"/>
    </row>
    <row r="22" spans="1:5">
      <c r="A22" s="441">
        <v>10.1</v>
      </c>
      <c r="B22" s="91" t="s">
        <v>238</v>
      </c>
      <c r="C22" s="289">
        <f>'9. Capital'!C15</f>
        <v>52161</v>
      </c>
      <c r="D22" s="239" t="s">
        <v>350</v>
      </c>
      <c r="E22" s="8"/>
    </row>
    <row r="23" spans="1:5">
      <c r="A23" s="441">
        <v>11</v>
      </c>
      <c r="B23" s="89" t="s">
        <v>168</v>
      </c>
      <c r="C23" s="289">
        <f>'2. RC'!E19</f>
        <v>2864322.97</v>
      </c>
      <c r="D23" s="150"/>
      <c r="E23" s="8"/>
    </row>
    <row r="24" spans="1:5">
      <c r="A24" s="441">
        <v>11.1</v>
      </c>
      <c r="B24" s="445" t="s">
        <v>438</v>
      </c>
      <c r="C24" s="289">
        <v>-713</v>
      </c>
      <c r="D24" s="239" t="s">
        <v>437</v>
      </c>
      <c r="E24" s="7"/>
    </row>
    <row r="25" spans="1:5">
      <c r="A25" s="441">
        <v>12</v>
      </c>
      <c r="B25" s="94" t="s">
        <v>169</v>
      </c>
      <c r="C25" s="292">
        <f>SUM(C6:C10,C14:C17,C21,C23)</f>
        <v>53589906.670000002</v>
      </c>
      <c r="D25" s="153"/>
      <c r="E25" s="8"/>
    </row>
    <row r="26" spans="1:5">
      <c r="A26" s="441">
        <v>13</v>
      </c>
      <c r="B26" s="89" t="s">
        <v>170</v>
      </c>
      <c r="C26" s="293">
        <v>0</v>
      </c>
      <c r="D26" s="154"/>
      <c r="E26" s="8"/>
    </row>
    <row r="27" spans="1:5">
      <c r="A27" s="441">
        <v>14</v>
      </c>
      <c r="B27" s="89" t="s">
        <v>171</v>
      </c>
      <c r="C27" s="293">
        <v>11815030.34</v>
      </c>
      <c r="D27" s="150"/>
      <c r="E27" s="8"/>
    </row>
    <row r="28" spans="1:5">
      <c r="A28" s="441">
        <v>15</v>
      </c>
      <c r="B28" s="89" t="s">
        <v>172</v>
      </c>
      <c r="C28" s="293">
        <v>1530483.3</v>
      </c>
      <c r="D28" s="150"/>
      <c r="E28" s="8"/>
    </row>
    <row r="29" spans="1:5">
      <c r="A29" s="441">
        <v>16</v>
      </c>
      <c r="B29" s="89" t="s">
        <v>173</v>
      </c>
      <c r="C29" s="293">
        <v>2039345.8</v>
      </c>
      <c r="D29" s="150"/>
      <c r="E29" s="8"/>
    </row>
    <row r="30" spans="1:5">
      <c r="A30" s="441">
        <v>17</v>
      </c>
      <c r="B30" s="89" t="s">
        <v>174</v>
      </c>
      <c r="C30" s="293">
        <v>0</v>
      </c>
      <c r="D30" s="150"/>
      <c r="E30" s="8"/>
    </row>
    <row r="31" spans="1:5">
      <c r="A31" s="441">
        <v>18</v>
      </c>
      <c r="B31" s="89" t="s">
        <v>175</v>
      </c>
      <c r="C31" s="293">
        <v>0</v>
      </c>
      <c r="D31" s="150"/>
      <c r="E31" s="8"/>
    </row>
    <row r="32" spans="1:5">
      <c r="A32" s="441">
        <v>19</v>
      </c>
      <c r="B32" s="89" t="s">
        <v>176</v>
      </c>
      <c r="C32" s="293">
        <v>123134.28000000001</v>
      </c>
      <c r="D32" s="150"/>
      <c r="E32" s="8"/>
    </row>
    <row r="33" spans="1:5">
      <c r="A33" s="441">
        <v>20</v>
      </c>
      <c r="B33" s="89" t="s">
        <v>98</v>
      </c>
      <c r="C33" s="293">
        <v>2375039.3099999996</v>
      </c>
      <c r="D33" s="150"/>
      <c r="E33" s="8"/>
    </row>
    <row r="34" spans="1:5">
      <c r="A34" s="441">
        <v>20.100000000000001</v>
      </c>
      <c r="B34" s="93" t="s">
        <v>376</v>
      </c>
      <c r="C34" s="291">
        <v>483</v>
      </c>
      <c r="D34" s="152"/>
      <c r="E34" s="8"/>
    </row>
    <row r="35" spans="1:5">
      <c r="A35" s="441">
        <v>21</v>
      </c>
      <c r="B35" s="92" t="s">
        <v>177</v>
      </c>
      <c r="C35" s="291">
        <f>'2. RC'!E30</f>
        <v>8450400</v>
      </c>
      <c r="D35" s="152"/>
      <c r="E35" s="8"/>
    </row>
    <row r="36" spans="1:5">
      <c r="A36" s="441">
        <v>21.1</v>
      </c>
      <c r="B36" s="93" t="s">
        <v>237</v>
      </c>
      <c r="C36" s="294">
        <f>C35</f>
        <v>8450400</v>
      </c>
      <c r="D36" s="239" t="s">
        <v>439</v>
      </c>
      <c r="E36" s="7"/>
    </row>
    <row r="37" spans="1:5">
      <c r="A37" s="441">
        <v>22</v>
      </c>
      <c r="B37" s="94" t="s">
        <v>178</v>
      </c>
      <c r="C37" s="292">
        <f>SUM(C26:C33,C35)</f>
        <v>26333433.030000001</v>
      </c>
      <c r="D37" s="153"/>
      <c r="E37" s="8"/>
    </row>
    <row r="38" spans="1:5">
      <c r="A38" s="441">
        <v>23</v>
      </c>
      <c r="B38" s="92" t="s">
        <v>179</v>
      </c>
      <c r="C38" s="289">
        <v>30000000</v>
      </c>
      <c r="D38" s="150"/>
      <c r="E38" s="8"/>
    </row>
    <row r="39" spans="1:5">
      <c r="A39" s="441">
        <v>24</v>
      </c>
      <c r="B39" s="92" t="s">
        <v>180</v>
      </c>
      <c r="C39" s="289"/>
      <c r="D39" s="150"/>
      <c r="E39" s="8"/>
    </row>
    <row r="40" spans="1:5">
      <c r="A40" s="441">
        <v>25</v>
      </c>
      <c r="B40" s="92" t="s">
        <v>236</v>
      </c>
      <c r="C40" s="289"/>
      <c r="D40" s="150"/>
      <c r="E40" s="8"/>
    </row>
    <row r="41" spans="1:5">
      <c r="A41" s="441">
        <v>26</v>
      </c>
      <c r="B41" s="92" t="s">
        <v>182</v>
      </c>
      <c r="C41" s="289"/>
      <c r="D41" s="150"/>
      <c r="E41" s="8"/>
    </row>
    <row r="42" spans="1:5">
      <c r="A42" s="441">
        <v>27</v>
      </c>
      <c r="B42" s="92" t="s">
        <v>183</v>
      </c>
      <c r="C42" s="289"/>
      <c r="D42" s="150"/>
      <c r="E42" s="8"/>
    </row>
    <row r="43" spans="1:5">
      <c r="A43" s="441">
        <v>28</v>
      </c>
      <c r="B43" s="92" t="s">
        <v>184</v>
      </c>
      <c r="C43" s="289">
        <f>'2. RC'!E38</f>
        <v>-7725957.8499999996</v>
      </c>
      <c r="D43" s="150"/>
      <c r="E43" s="8"/>
    </row>
    <row r="44" spans="1:5">
      <c r="A44" s="441">
        <v>29</v>
      </c>
      <c r="B44" s="92" t="s">
        <v>37</v>
      </c>
      <c r="C44" s="289">
        <v>4982432.3</v>
      </c>
      <c r="D44" s="150"/>
      <c r="E44" s="7"/>
    </row>
    <row r="45" spans="1:5" ht="16.5" thickBot="1">
      <c r="A45" s="155">
        <v>30</v>
      </c>
      <c r="B45" s="156" t="s">
        <v>185</v>
      </c>
      <c r="C45" s="295">
        <f>SUM(C38:C44)</f>
        <v>27256474.449999999</v>
      </c>
      <c r="D45" s="157"/>
    </row>
    <row r="47" spans="1:5">
      <c r="C47" s="314"/>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topLeftCell="B1" zoomScale="70" zoomScaleNormal="70" workbookViewId="0">
      <selection activeCell="C8" sqref="C8:R21"/>
    </sheetView>
  </sheetViews>
  <sheetFormatPr defaultColWidth="9.140625" defaultRowHeight="12.75"/>
  <cols>
    <col min="1" max="1" width="10.5703125" style="2" bestFit="1" customWidth="1"/>
    <col min="2" max="2" width="95" style="2" customWidth="1"/>
    <col min="3" max="3" width="9.42578125" style="2" bestFit="1"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9.42578125" style="2" bestFit="1" customWidth="1"/>
    <col min="12" max="12" width="13.28515625" style="2" bestFit="1" customWidth="1"/>
    <col min="13" max="13" width="11" style="2" customWidth="1"/>
    <col min="14" max="14" width="13.28515625" style="2" bestFit="1" customWidth="1"/>
    <col min="15" max="15" width="11.7109375" style="2"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192</v>
      </c>
      <c r="B1" s="16" t="s">
        <v>416</v>
      </c>
    </row>
    <row r="2" spans="1:19">
      <c r="A2" s="2" t="s">
        <v>193</v>
      </c>
      <c r="B2" s="431">
        <v>43190</v>
      </c>
    </row>
    <row r="4" spans="1:19" ht="39" thickBot="1">
      <c r="A4" s="72" t="s">
        <v>343</v>
      </c>
      <c r="B4" s="324" t="s">
        <v>366</v>
      </c>
    </row>
    <row r="5" spans="1:19">
      <c r="A5" s="138"/>
      <c r="B5" s="141"/>
      <c r="C5" s="120" t="s">
        <v>0</v>
      </c>
      <c r="D5" s="120" t="s">
        <v>1</v>
      </c>
      <c r="E5" s="120" t="s">
        <v>2</v>
      </c>
      <c r="F5" s="120" t="s">
        <v>3</v>
      </c>
      <c r="G5" s="120" t="s">
        <v>4</v>
      </c>
      <c r="H5" s="120" t="s">
        <v>6</v>
      </c>
      <c r="I5" s="120" t="s">
        <v>242</v>
      </c>
      <c r="J5" s="120" t="s">
        <v>243</v>
      </c>
      <c r="K5" s="120" t="s">
        <v>244</v>
      </c>
      <c r="L5" s="120" t="s">
        <v>245</v>
      </c>
      <c r="M5" s="120" t="s">
        <v>246</v>
      </c>
      <c r="N5" s="120" t="s">
        <v>247</v>
      </c>
      <c r="O5" s="120" t="s">
        <v>353</v>
      </c>
      <c r="P5" s="120" t="s">
        <v>354</v>
      </c>
      <c r="Q5" s="120" t="s">
        <v>355</v>
      </c>
      <c r="R5" s="315" t="s">
        <v>356</v>
      </c>
      <c r="S5" s="121" t="s">
        <v>357</v>
      </c>
    </row>
    <row r="6" spans="1:19" ht="46.5" customHeight="1">
      <c r="A6" s="161"/>
      <c r="B6" s="488" t="s">
        <v>358</v>
      </c>
      <c r="C6" s="486">
        <v>0</v>
      </c>
      <c r="D6" s="487"/>
      <c r="E6" s="486">
        <v>0.2</v>
      </c>
      <c r="F6" s="487"/>
      <c r="G6" s="486">
        <v>0.35</v>
      </c>
      <c r="H6" s="487"/>
      <c r="I6" s="486">
        <v>0.5</v>
      </c>
      <c r="J6" s="487"/>
      <c r="K6" s="486">
        <v>0.75</v>
      </c>
      <c r="L6" s="487"/>
      <c r="M6" s="486">
        <v>1</v>
      </c>
      <c r="N6" s="487"/>
      <c r="O6" s="486">
        <v>1.5</v>
      </c>
      <c r="P6" s="487"/>
      <c r="Q6" s="486">
        <v>2.5</v>
      </c>
      <c r="R6" s="487"/>
      <c r="S6" s="484" t="s">
        <v>255</v>
      </c>
    </row>
    <row r="7" spans="1:19">
      <c r="A7" s="161"/>
      <c r="B7" s="489"/>
      <c r="C7" s="323" t="s">
        <v>351</v>
      </c>
      <c r="D7" s="323" t="s">
        <v>352</v>
      </c>
      <c r="E7" s="323" t="s">
        <v>351</v>
      </c>
      <c r="F7" s="323" t="s">
        <v>352</v>
      </c>
      <c r="G7" s="323" t="s">
        <v>351</v>
      </c>
      <c r="H7" s="323" t="s">
        <v>352</v>
      </c>
      <c r="I7" s="323" t="s">
        <v>351</v>
      </c>
      <c r="J7" s="323" t="s">
        <v>352</v>
      </c>
      <c r="K7" s="323" t="s">
        <v>351</v>
      </c>
      <c r="L7" s="323" t="s">
        <v>352</v>
      </c>
      <c r="M7" s="323" t="s">
        <v>351</v>
      </c>
      <c r="N7" s="323" t="s">
        <v>352</v>
      </c>
      <c r="O7" s="323" t="s">
        <v>351</v>
      </c>
      <c r="P7" s="323" t="s">
        <v>352</v>
      </c>
      <c r="Q7" s="323" t="s">
        <v>351</v>
      </c>
      <c r="R7" s="323" t="s">
        <v>352</v>
      </c>
      <c r="S7" s="485"/>
    </row>
    <row r="8" spans="1:19" s="165" customFormat="1">
      <c r="A8" s="124">
        <v>1</v>
      </c>
      <c r="B8" s="183" t="s">
        <v>220</v>
      </c>
      <c r="C8" s="297">
        <v>6116947.6400000006</v>
      </c>
      <c r="D8" s="297"/>
      <c r="E8" s="297"/>
      <c r="F8" s="316"/>
      <c r="G8" s="297"/>
      <c r="H8" s="297"/>
      <c r="I8" s="297"/>
      <c r="J8" s="297"/>
      <c r="K8" s="297"/>
      <c r="L8" s="297"/>
      <c r="M8" s="297">
        <v>2890519.89</v>
      </c>
      <c r="N8" s="297"/>
      <c r="O8" s="297"/>
      <c r="P8" s="297"/>
      <c r="Q8" s="297"/>
      <c r="R8" s="316"/>
      <c r="S8" s="329">
        <f>$C$6*SUM(C8:D8)+$E$6*SUM(E8:F8)+$G$6*SUM(G8:H8)+$I$6*SUM(I8:J8)+$K$6*SUM(K8:L8)+$M$6*SUM(M8:N8)+$O$6*SUM(O8:P8)+$Q$6*SUM(Q8:R8)</f>
        <v>2890519.89</v>
      </c>
    </row>
    <row r="9" spans="1:19" s="165" customFormat="1">
      <c r="A9" s="124">
        <v>2</v>
      </c>
      <c r="B9" s="183" t="s">
        <v>221</v>
      </c>
      <c r="C9" s="297"/>
      <c r="D9" s="297"/>
      <c r="E9" s="297"/>
      <c r="F9" s="297"/>
      <c r="G9" s="297"/>
      <c r="H9" s="297"/>
      <c r="I9" s="297"/>
      <c r="J9" s="297"/>
      <c r="K9" s="297"/>
      <c r="L9" s="297"/>
      <c r="M9" s="297"/>
      <c r="N9" s="297"/>
      <c r="O9" s="297"/>
      <c r="P9" s="297"/>
      <c r="Q9" s="297"/>
      <c r="R9" s="316"/>
      <c r="S9" s="329">
        <f t="shared" ref="S9:S21" si="0">$C$6*SUM(C9:D9)+$E$6*SUM(E9:F9)+$G$6*SUM(G9:H9)+$I$6*SUM(I9:J9)+$K$6*SUM(K9:L9)+$M$6*SUM(M9:N9)+$O$6*SUM(O9:P9)+$Q$6*SUM(Q9:R9)</f>
        <v>0</v>
      </c>
    </row>
    <row r="10" spans="1:19" s="165" customFormat="1">
      <c r="A10" s="124">
        <v>3</v>
      </c>
      <c r="B10" s="183" t="s">
        <v>222</v>
      </c>
      <c r="C10" s="297"/>
      <c r="D10" s="297"/>
      <c r="E10" s="297"/>
      <c r="F10" s="297"/>
      <c r="G10" s="297"/>
      <c r="H10" s="297"/>
      <c r="I10" s="297"/>
      <c r="J10" s="297"/>
      <c r="K10" s="297"/>
      <c r="L10" s="297"/>
      <c r="M10" s="297"/>
      <c r="N10" s="297"/>
      <c r="O10" s="297"/>
      <c r="P10" s="297"/>
      <c r="Q10" s="297"/>
      <c r="R10" s="316"/>
      <c r="S10" s="329">
        <f t="shared" si="0"/>
        <v>0</v>
      </c>
    </row>
    <row r="11" spans="1:19" s="165" customFormat="1">
      <c r="A11" s="124">
        <v>4</v>
      </c>
      <c r="B11" s="183" t="s">
        <v>223</v>
      </c>
      <c r="C11" s="297"/>
      <c r="D11" s="297"/>
      <c r="E11" s="297"/>
      <c r="F11" s="297"/>
      <c r="G11" s="297"/>
      <c r="H11" s="297"/>
      <c r="I11" s="297"/>
      <c r="J11" s="297"/>
      <c r="K11" s="297"/>
      <c r="L11" s="297"/>
      <c r="M11" s="297"/>
      <c r="N11" s="297"/>
      <c r="O11" s="297"/>
      <c r="P11" s="297"/>
      <c r="Q11" s="297"/>
      <c r="R11" s="316"/>
      <c r="S11" s="329">
        <f t="shared" si="0"/>
        <v>0</v>
      </c>
    </row>
    <row r="12" spans="1:19" s="165" customFormat="1">
      <c r="A12" s="124">
        <v>5</v>
      </c>
      <c r="B12" s="183" t="s">
        <v>224</v>
      </c>
      <c r="C12" s="297"/>
      <c r="D12" s="297"/>
      <c r="E12" s="297"/>
      <c r="F12" s="297"/>
      <c r="G12" s="297"/>
      <c r="H12" s="297"/>
      <c r="I12" s="297"/>
      <c r="J12" s="297"/>
      <c r="K12" s="297"/>
      <c r="L12" s="297"/>
      <c r="M12" s="297"/>
      <c r="N12" s="297"/>
      <c r="O12" s="297"/>
      <c r="P12" s="297"/>
      <c r="Q12" s="297"/>
      <c r="R12" s="316"/>
      <c r="S12" s="329">
        <f t="shared" si="0"/>
        <v>0</v>
      </c>
    </row>
    <row r="13" spans="1:19" s="165" customFormat="1">
      <c r="A13" s="124">
        <v>6</v>
      </c>
      <c r="B13" s="183" t="s">
        <v>225</v>
      </c>
      <c r="C13" s="297"/>
      <c r="D13" s="297"/>
      <c r="E13" s="297">
        <v>6685844.6699999999</v>
      </c>
      <c r="F13" s="297"/>
      <c r="G13" s="297"/>
      <c r="H13" s="297"/>
      <c r="I13" s="297"/>
      <c r="J13" s="297"/>
      <c r="K13" s="297"/>
      <c r="L13" s="297"/>
      <c r="M13" s="297">
        <v>6579340.6600000001</v>
      </c>
      <c r="N13" s="297"/>
      <c r="O13" s="297"/>
      <c r="P13" s="297"/>
      <c r="Q13" s="297"/>
      <c r="R13" s="316"/>
      <c r="S13" s="329">
        <f t="shared" si="0"/>
        <v>7916509.5940000005</v>
      </c>
    </row>
    <row r="14" spans="1:19" s="165" customFormat="1">
      <c r="A14" s="124">
        <v>7</v>
      </c>
      <c r="B14" s="183" t="s">
        <v>75</v>
      </c>
      <c r="C14" s="297"/>
      <c r="D14" s="297"/>
      <c r="E14" s="297"/>
      <c r="F14" s="297"/>
      <c r="G14" s="297"/>
      <c r="H14" s="297"/>
      <c r="I14" s="297"/>
      <c r="J14" s="297"/>
      <c r="K14" s="297"/>
      <c r="L14" s="297"/>
      <c r="M14" s="297">
        <v>3033031.0270000272</v>
      </c>
      <c r="N14" s="297">
        <v>24144</v>
      </c>
      <c r="O14" s="297"/>
      <c r="P14" s="297"/>
      <c r="Q14" s="297"/>
      <c r="R14" s="316"/>
      <c r="S14" s="329">
        <f t="shared" si="0"/>
        <v>3057175.0270000272</v>
      </c>
    </row>
    <row r="15" spans="1:19" s="165" customFormat="1">
      <c r="A15" s="124">
        <v>8</v>
      </c>
      <c r="B15" s="183" t="s">
        <v>76</v>
      </c>
      <c r="C15" s="297"/>
      <c r="D15" s="297"/>
      <c r="E15" s="297"/>
      <c r="F15" s="297"/>
      <c r="G15" s="297"/>
      <c r="H15" s="297"/>
      <c r="I15" s="297" t="s">
        <v>5</v>
      </c>
      <c r="J15" s="297"/>
      <c r="K15" s="297"/>
      <c r="L15" s="297"/>
      <c r="M15" s="297">
        <v>1286501.0560000013</v>
      </c>
      <c r="N15" s="297"/>
      <c r="O15" s="297"/>
      <c r="P15" s="297"/>
      <c r="Q15" s="297"/>
      <c r="R15" s="316"/>
      <c r="S15" s="329">
        <f t="shared" si="0"/>
        <v>1286501.0560000013</v>
      </c>
    </row>
    <row r="16" spans="1:19" s="165" customFormat="1">
      <c r="A16" s="124">
        <v>9</v>
      </c>
      <c r="B16" s="183" t="s">
        <v>77</v>
      </c>
      <c r="C16" s="297"/>
      <c r="D16" s="297"/>
      <c r="E16" s="297"/>
      <c r="F16" s="297"/>
      <c r="G16" s="297"/>
      <c r="H16" s="297"/>
      <c r="I16" s="297"/>
      <c r="J16" s="297"/>
      <c r="K16" s="297"/>
      <c r="L16" s="297"/>
      <c r="M16" s="297"/>
      <c r="N16" s="297"/>
      <c r="O16" s="297"/>
      <c r="P16" s="297"/>
      <c r="Q16" s="297"/>
      <c r="R16" s="316"/>
      <c r="S16" s="329">
        <f t="shared" si="0"/>
        <v>0</v>
      </c>
    </row>
    <row r="17" spans="1:19" s="165" customFormat="1">
      <c r="A17" s="124">
        <v>10</v>
      </c>
      <c r="B17" s="183" t="s">
        <v>71</v>
      </c>
      <c r="C17" s="297"/>
      <c r="D17" s="297"/>
      <c r="E17" s="297"/>
      <c r="F17" s="297"/>
      <c r="G17" s="297"/>
      <c r="H17" s="297"/>
      <c r="I17" s="297"/>
      <c r="J17" s="297"/>
      <c r="K17" s="297"/>
      <c r="L17" s="297"/>
      <c r="M17" s="297">
        <v>765341.73500000068</v>
      </c>
      <c r="N17" s="297"/>
      <c r="O17" s="297"/>
      <c r="P17" s="297"/>
      <c r="Q17" s="297"/>
      <c r="R17" s="316"/>
      <c r="S17" s="329">
        <f t="shared" si="0"/>
        <v>765341.73500000068</v>
      </c>
    </row>
    <row r="18" spans="1:19" s="165" customFormat="1">
      <c r="A18" s="124">
        <v>11</v>
      </c>
      <c r="B18" s="183" t="s">
        <v>72</v>
      </c>
      <c r="C18" s="297"/>
      <c r="D18" s="297"/>
      <c r="E18" s="297"/>
      <c r="F18" s="297"/>
      <c r="G18" s="297"/>
      <c r="H18" s="297"/>
      <c r="I18" s="297"/>
      <c r="J18" s="297"/>
      <c r="K18" s="297"/>
      <c r="L18" s="297"/>
      <c r="M18" s="297"/>
      <c r="N18" s="297"/>
      <c r="O18" s="297">
        <v>3456759.1999999988</v>
      </c>
      <c r="P18" s="297"/>
      <c r="Q18" s="297"/>
      <c r="R18" s="316"/>
      <c r="S18" s="329">
        <f t="shared" si="0"/>
        <v>5185138.799999998</v>
      </c>
    </row>
    <row r="19" spans="1:19" s="165" customFormat="1">
      <c r="A19" s="124">
        <v>12</v>
      </c>
      <c r="B19" s="183" t="s">
        <v>73</v>
      </c>
      <c r="C19" s="297"/>
      <c r="D19" s="297"/>
      <c r="E19" s="297"/>
      <c r="F19" s="297"/>
      <c r="G19" s="297"/>
      <c r="H19" s="297"/>
      <c r="I19" s="297"/>
      <c r="J19" s="297"/>
      <c r="K19" s="297"/>
      <c r="L19" s="297"/>
      <c r="M19" s="297"/>
      <c r="N19" s="297"/>
      <c r="O19" s="297"/>
      <c r="P19" s="297"/>
      <c r="Q19" s="297"/>
      <c r="R19" s="316"/>
      <c r="S19" s="329">
        <f t="shared" si="0"/>
        <v>0</v>
      </c>
    </row>
    <row r="20" spans="1:19" s="165" customFormat="1">
      <c r="A20" s="124">
        <v>13</v>
      </c>
      <c r="B20" s="183" t="s">
        <v>74</v>
      </c>
      <c r="C20" s="297"/>
      <c r="D20" s="297"/>
      <c r="E20" s="297"/>
      <c r="F20" s="297"/>
      <c r="G20" s="297"/>
      <c r="H20" s="297"/>
      <c r="I20" s="297"/>
      <c r="J20" s="297"/>
      <c r="K20" s="297"/>
      <c r="L20" s="297"/>
      <c r="M20" s="297"/>
      <c r="N20" s="297"/>
      <c r="O20" s="297"/>
      <c r="P20" s="297"/>
      <c r="Q20" s="297"/>
      <c r="R20" s="316"/>
      <c r="S20" s="329">
        <f t="shared" si="0"/>
        <v>0</v>
      </c>
    </row>
    <row r="21" spans="1:19" s="165" customFormat="1">
      <c r="A21" s="124">
        <v>14</v>
      </c>
      <c r="B21" s="183" t="s">
        <v>253</v>
      </c>
      <c r="C21" s="297">
        <v>3454345.9699999997</v>
      </c>
      <c r="D21" s="297"/>
      <c r="E21" s="297">
        <v>385297.76</v>
      </c>
      <c r="F21" s="297"/>
      <c r="G21" s="297"/>
      <c r="H21" s="297"/>
      <c r="I21" s="297"/>
      <c r="J21" s="297"/>
      <c r="K21" s="297"/>
      <c r="L21" s="297"/>
      <c r="M21" s="297">
        <v>18989690.09</v>
      </c>
      <c r="N21" s="297"/>
      <c r="O21" s="297"/>
      <c r="P21" s="297"/>
      <c r="Q21" s="297"/>
      <c r="R21" s="316"/>
      <c r="S21" s="329">
        <f t="shared" si="0"/>
        <v>19066749.642000001</v>
      </c>
    </row>
    <row r="22" spans="1:19" ht="13.5" thickBot="1">
      <c r="A22" s="106"/>
      <c r="B22" s="167" t="s">
        <v>70</v>
      </c>
      <c r="C22" s="298">
        <f>SUM(C8:C21)</f>
        <v>9571293.6099999994</v>
      </c>
      <c r="D22" s="298">
        <f t="shared" ref="D22:S22" si="1">SUM(D8:D21)</f>
        <v>0</v>
      </c>
      <c r="E22" s="298">
        <f t="shared" si="1"/>
        <v>7071142.4299999997</v>
      </c>
      <c r="F22" s="298">
        <f t="shared" si="1"/>
        <v>0</v>
      </c>
      <c r="G22" s="298">
        <f t="shared" si="1"/>
        <v>0</v>
      </c>
      <c r="H22" s="298">
        <f t="shared" si="1"/>
        <v>0</v>
      </c>
      <c r="I22" s="298">
        <f t="shared" si="1"/>
        <v>0</v>
      </c>
      <c r="J22" s="298">
        <f t="shared" si="1"/>
        <v>0</v>
      </c>
      <c r="K22" s="298">
        <f t="shared" si="1"/>
        <v>0</v>
      </c>
      <c r="L22" s="298">
        <f t="shared" si="1"/>
        <v>0</v>
      </c>
      <c r="M22" s="298">
        <f t="shared" si="1"/>
        <v>33544424.45800003</v>
      </c>
      <c r="N22" s="298">
        <f t="shared" si="1"/>
        <v>24144</v>
      </c>
      <c r="O22" s="298">
        <f t="shared" si="1"/>
        <v>3456759.1999999988</v>
      </c>
      <c r="P22" s="298">
        <f t="shared" si="1"/>
        <v>0</v>
      </c>
      <c r="Q22" s="298">
        <f t="shared" si="1"/>
        <v>0</v>
      </c>
      <c r="R22" s="298">
        <f t="shared" si="1"/>
        <v>0</v>
      </c>
      <c r="S22" s="330">
        <f t="shared" si="1"/>
        <v>40167935.744000033</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I7" activePane="bottomRight" state="frozen"/>
      <selection pane="topRight" activeCell="C1" sqref="C1"/>
      <selection pane="bottomLeft" activeCell="A6" sqref="A6"/>
      <selection pane="bottomRight" activeCell="B6" sqref="B6"/>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192</v>
      </c>
      <c r="B1" s="16" t="s">
        <v>416</v>
      </c>
    </row>
    <row r="2" spans="1:22">
      <c r="A2" s="2" t="s">
        <v>193</v>
      </c>
      <c r="B2" s="431">
        <v>43190</v>
      </c>
    </row>
    <row r="4" spans="1:22" ht="27.75" thickBot="1">
      <c r="A4" s="2" t="s">
        <v>344</v>
      </c>
      <c r="B4" s="325" t="s">
        <v>367</v>
      </c>
      <c r="V4" s="210" t="s">
        <v>96</v>
      </c>
    </row>
    <row r="5" spans="1:22">
      <c r="A5" s="104"/>
      <c r="B5" s="105"/>
      <c r="C5" s="490" t="s">
        <v>202</v>
      </c>
      <c r="D5" s="491"/>
      <c r="E5" s="491"/>
      <c r="F5" s="491"/>
      <c r="G5" s="491"/>
      <c r="H5" s="491"/>
      <c r="I5" s="491"/>
      <c r="J5" s="491"/>
      <c r="K5" s="491"/>
      <c r="L5" s="492"/>
      <c r="M5" s="490" t="s">
        <v>203</v>
      </c>
      <c r="N5" s="491"/>
      <c r="O5" s="491"/>
      <c r="P5" s="491"/>
      <c r="Q5" s="491"/>
      <c r="R5" s="491"/>
      <c r="S5" s="492"/>
      <c r="T5" s="495" t="s">
        <v>365</v>
      </c>
      <c r="U5" s="495" t="s">
        <v>364</v>
      </c>
      <c r="V5" s="493" t="s">
        <v>204</v>
      </c>
    </row>
    <row r="6" spans="1:22" s="72" customFormat="1" ht="140.25">
      <c r="A6" s="122"/>
      <c r="B6" s="185"/>
      <c r="C6" s="102" t="s">
        <v>205</v>
      </c>
      <c r="D6" s="101" t="s">
        <v>206</v>
      </c>
      <c r="E6" s="98" t="s">
        <v>207</v>
      </c>
      <c r="F6" s="326" t="s">
        <v>359</v>
      </c>
      <c r="G6" s="101" t="s">
        <v>208</v>
      </c>
      <c r="H6" s="101" t="s">
        <v>209</v>
      </c>
      <c r="I6" s="101" t="s">
        <v>210</v>
      </c>
      <c r="J6" s="101" t="s">
        <v>252</v>
      </c>
      <c r="K6" s="101" t="s">
        <v>211</v>
      </c>
      <c r="L6" s="103" t="s">
        <v>212</v>
      </c>
      <c r="M6" s="102" t="s">
        <v>213</v>
      </c>
      <c r="N6" s="101" t="s">
        <v>214</v>
      </c>
      <c r="O6" s="101" t="s">
        <v>215</v>
      </c>
      <c r="P6" s="101" t="s">
        <v>216</v>
      </c>
      <c r="Q6" s="101" t="s">
        <v>217</v>
      </c>
      <c r="R6" s="101" t="s">
        <v>218</v>
      </c>
      <c r="S6" s="103" t="s">
        <v>219</v>
      </c>
      <c r="T6" s="496"/>
      <c r="U6" s="496"/>
      <c r="V6" s="494"/>
    </row>
    <row r="7" spans="1:22" s="165" customFormat="1">
      <c r="A7" s="166">
        <v>1</v>
      </c>
      <c r="B7" s="164" t="s">
        <v>220</v>
      </c>
      <c r="C7" s="299"/>
      <c r="D7" s="297"/>
      <c r="E7" s="297"/>
      <c r="F7" s="297"/>
      <c r="G7" s="297"/>
      <c r="H7" s="297"/>
      <c r="I7" s="297"/>
      <c r="J7" s="297"/>
      <c r="K7" s="297"/>
      <c r="L7" s="300"/>
      <c r="M7" s="299"/>
      <c r="N7" s="297"/>
      <c r="O7" s="297"/>
      <c r="P7" s="297"/>
      <c r="Q7" s="297"/>
      <c r="R7" s="297"/>
      <c r="S7" s="300"/>
      <c r="T7" s="320"/>
      <c r="U7" s="319"/>
      <c r="V7" s="301">
        <f>SUM(C7:S7)</f>
        <v>0</v>
      </c>
    </row>
    <row r="8" spans="1:22" s="165" customFormat="1">
      <c r="A8" s="166">
        <v>2</v>
      </c>
      <c r="B8" s="164" t="s">
        <v>221</v>
      </c>
      <c r="C8" s="299"/>
      <c r="D8" s="297"/>
      <c r="E8" s="297"/>
      <c r="F8" s="297"/>
      <c r="G8" s="297"/>
      <c r="H8" s="297"/>
      <c r="I8" s="297"/>
      <c r="J8" s="297"/>
      <c r="K8" s="297"/>
      <c r="L8" s="300"/>
      <c r="M8" s="299"/>
      <c r="N8" s="297"/>
      <c r="O8" s="297"/>
      <c r="P8" s="297"/>
      <c r="Q8" s="297"/>
      <c r="R8" s="297"/>
      <c r="S8" s="300"/>
      <c r="T8" s="319"/>
      <c r="U8" s="319"/>
      <c r="V8" s="301">
        <f t="shared" ref="V8:V20" si="0">SUM(C8:S8)</f>
        <v>0</v>
      </c>
    </row>
    <row r="9" spans="1:22" s="165" customFormat="1">
      <c r="A9" s="166">
        <v>3</v>
      </c>
      <c r="B9" s="164" t="s">
        <v>222</v>
      </c>
      <c r="C9" s="299"/>
      <c r="D9" s="297"/>
      <c r="E9" s="297"/>
      <c r="F9" s="297"/>
      <c r="G9" s="297"/>
      <c r="H9" s="297"/>
      <c r="I9" s="297"/>
      <c r="J9" s="297"/>
      <c r="K9" s="297"/>
      <c r="L9" s="300"/>
      <c r="M9" s="299"/>
      <c r="N9" s="297"/>
      <c r="O9" s="297"/>
      <c r="P9" s="297"/>
      <c r="Q9" s="297"/>
      <c r="R9" s="297"/>
      <c r="S9" s="300"/>
      <c r="T9" s="319"/>
      <c r="U9" s="319"/>
      <c r="V9" s="301">
        <f>SUM(C9:S9)</f>
        <v>0</v>
      </c>
    </row>
    <row r="10" spans="1:22" s="165" customFormat="1">
      <c r="A10" s="166">
        <v>4</v>
      </c>
      <c r="B10" s="164" t="s">
        <v>223</v>
      </c>
      <c r="C10" s="299"/>
      <c r="D10" s="297"/>
      <c r="E10" s="297"/>
      <c r="F10" s="297"/>
      <c r="G10" s="297"/>
      <c r="H10" s="297"/>
      <c r="I10" s="297"/>
      <c r="J10" s="297"/>
      <c r="K10" s="297"/>
      <c r="L10" s="300"/>
      <c r="M10" s="299"/>
      <c r="N10" s="297"/>
      <c r="O10" s="297"/>
      <c r="P10" s="297"/>
      <c r="Q10" s="297"/>
      <c r="R10" s="297"/>
      <c r="S10" s="300"/>
      <c r="T10" s="319"/>
      <c r="U10" s="319"/>
      <c r="V10" s="301">
        <f t="shared" si="0"/>
        <v>0</v>
      </c>
    </row>
    <row r="11" spans="1:22" s="165" customFormat="1">
      <c r="A11" s="166">
        <v>5</v>
      </c>
      <c r="B11" s="164" t="s">
        <v>224</v>
      </c>
      <c r="C11" s="299"/>
      <c r="D11" s="297"/>
      <c r="E11" s="297"/>
      <c r="F11" s="297"/>
      <c r="G11" s="297"/>
      <c r="H11" s="297"/>
      <c r="I11" s="297"/>
      <c r="J11" s="297"/>
      <c r="K11" s="297"/>
      <c r="L11" s="300"/>
      <c r="M11" s="299"/>
      <c r="N11" s="297"/>
      <c r="O11" s="297"/>
      <c r="P11" s="297"/>
      <c r="Q11" s="297"/>
      <c r="R11" s="297"/>
      <c r="S11" s="300"/>
      <c r="T11" s="319"/>
      <c r="U11" s="319"/>
      <c r="V11" s="301">
        <f t="shared" si="0"/>
        <v>0</v>
      </c>
    </row>
    <row r="12" spans="1:22" s="165" customFormat="1">
      <c r="A12" s="166">
        <v>6</v>
      </c>
      <c r="B12" s="164" t="s">
        <v>225</v>
      </c>
      <c r="C12" s="299"/>
      <c r="D12" s="297"/>
      <c r="E12" s="297"/>
      <c r="F12" s="297"/>
      <c r="G12" s="297"/>
      <c r="H12" s="297"/>
      <c r="I12" s="297"/>
      <c r="J12" s="297"/>
      <c r="K12" s="297"/>
      <c r="L12" s="300"/>
      <c r="M12" s="299"/>
      <c r="N12" s="297"/>
      <c r="O12" s="297"/>
      <c r="P12" s="297"/>
      <c r="Q12" s="297"/>
      <c r="R12" s="297"/>
      <c r="S12" s="300"/>
      <c r="T12" s="319"/>
      <c r="U12" s="319"/>
      <c r="V12" s="301">
        <f t="shared" si="0"/>
        <v>0</v>
      </c>
    </row>
    <row r="13" spans="1:22" s="165" customFormat="1">
      <c r="A13" s="166">
        <v>7</v>
      </c>
      <c r="B13" s="164" t="s">
        <v>75</v>
      </c>
      <c r="C13" s="299"/>
      <c r="D13" s="297"/>
      <c r="E13" s="297"/>
      <c r="F13" s="297"/>
      <c r="G13" s="297"/>
      <c r="H13" s="297"/>
      <c r="I13" s="297"/>
      <c r="J13" s="297"/>
      <c r="K13" s="297"/>
      <c r="L13" s="300"/>
      <c r="M13" s="299"/>
      <c r="N13" s="297"/>
      <c r="O13" s="297"/>
      <c r="P13" s="297"/>
      <c r="Q13" s="297"/>
      <c r="R13" s="297"/>
      <c r="S13" s="300"/>
      <c r="T13" s="319"/>
      <c r="U13" s="319"/>
      <c r="V13" s="301">
        <f t="shared" si="0"/>
        <v>0</v>
      </c>
    </row>
    <row r="14" spans="1:22" s="165" customFormat="1">
      <c r="A14" s="166">
        <v>8</v>
      </c>
      <c r="B14" s="164" t="s">
        <v>76</v>
      </c>
      <c r="C14" s="299"/>
      <c r="D14" s="297"/>
      <c r="E14" s="297"/>
      <c r="F14" s="297"/>
      <c r="G14" s="297"/>
      <c r="H14" s="297"/>
      <c r="I14" s="297"/>
      <c r="J14" s="297"/>
      <c r="K14" s="297"/>
      <c r="L14" s="300"/>
      <c r="M14" s="299"/>
      <c r="N14" s="297"/>
      <c r="O14" s="297"/>
      <c r="P14" s="297"/>
      <c r="Q14" s="297"/>
      <c r="R14" s="297"/>
      <c r="S14" s="300"/>
      <c r="T14" s="319"/>
      <c r="U14" s="319"/>
      <c r="V14" s="301">
        <f t="shared" si="0"/>
        <v>0</v>
      </c>
    </row>
    <row r="15" spans="1:22" s="165" customFormat="1">
      <c r="A15" s="166">
        <v>9</v>
      </c>
      <c r="B15" s="164" t="s">
        <v>77</v>
      </c>
      <c r="C15" s="299"/>
      <c r="D15" s="297"/>
      <c r="E15" s="297"/>
      <c r="F15" s="297"/>
      <c r="G15" s="297"/>
      <c r="H15" s="297"/>
      <c r="I15" s="297"/>
      <c r="J15" s="297"/>
      <c r="K15" s="297"/>
      <c r="L15" s="300"/>
      <c r="M15" s="299"/>
      <c r="N15" s="297"/>
      <c r="O15" s="297"/>
      <c r="P15" s="297"/>
      <c r="Q15" s="297"/>
      <c r="R15" s="297"/>
      <c r="S15" s="300"/>
      <c r="T15" s="319"/>
      <c r="U15" s="319"/>
      <c r="V15" s="301">
        <f t="shared" si="0"/>
        <v>0</v>
      </c>
    </row>
    <row r="16" spans="1:22" s="165" customFormat="1">
      <c r="A16" s="166">
        <v>10</v>
      </c>
      <c r="B16" s="164" t="s">
        <v>71</v>
      </c>
      <c r="C16" s="299"/>
      <c r="D16" s="297"/>
      <c r="E16" s="297"/>
      <c r="F16" s="297"/>
      <c r="G16" s="297"/>
      <c r="H16" s="297"/>
      <c r="I16" s="297"/>
      <c r="J16" s="297"/>
      <c r="K16" s="297"/>
      <c r="L16" s="300"/>
      <c r="M16" s="299"/>
      <c r="N16" s="297"/>
      <c r="O16" s="297"/>
      <c r="P16" s="297"/>
      <c r="Q16" s="297"/>
      <c r="R16" s="297"/>
      <c r="S16" s="300"/>
      <c r="T16" s="319"/>
      <c r="U16" s="319"/>
      <c r="V16" s="301">
        <f t="shared" si="0"/>
        <v>0</v>
      </c>
    </row>
    <row r="17" spans="1:22" s="165" customFormat="1">
      <c r="A17" s="166">
        <v>11</v>
      </c>
      <c r="B17" s="164" t="s">
        <v>72</v>
      </c>
      <c r="C17" s="299"/>
      <c r="D17" s="297"/>
      <c r="E17" s="297"/>
      <c r="F17" s="297"/>
      <c r="G17" s="297"/>
      <c r="H17" s="297"/>
      <c r="I17" s="297"/>
      <c r="J17" s="297"/>
      <c r="K17" s="297"/>
      <c r="L17" s="300"/>
      <c r="M17" s="299"/>
      <c r="N17" s="297"/>
      <c r="O17" s="297"/>
      <c r="P17" s="297"/>
      <c r="Q17" s="297"/>
      <c r="R17" s="297"/>
      <c r="S17" s="300"/>
      <c r="T17" s="319"/>
      <c r="U17" s="319"/>
      <c r="V17" s="301">
        <f t="shared" si="0"/>
        <v>0</v>
      </c>
    </row>
    <row r="18" spans="1:22" s="165" customFormat="1">
      <c r="A18" s="166">
        <v>12</v>
      </c>
      <c r="B18" s="164" t="s">
        <v>73</v>
      </c>
      <c r="C18" s="299"/>
      <c r="D18" s="297"/>
      <c r="E18" s="297"/>
      <c r="F18" s="297"/>
      <c r="G18" s="297"/>
      <c r="H18" s="297"/>
      <c r="I18" s="297"/>
      <c r="J18" s="297"/>
      <c r="K18" s="297"/>
      <c r="L18" s="300"/>
      <c r="M18" s="299"/>
      <c r="N18" s="297"/>
      <c r="O18" s="297"/>
      <c r="P18" s="297"/>
      <c r="Q18" s="297"/>
      <c r="R18" s="297"/>
      <c r="S18" s="300"/>
      <c r="T18" s="319"/>
      <c r="U18" s="319"/>
      <c r="V18" s="301">
        <f t="shared" si="0"/>
        <v>0</v>
      </c>
    </row>
    <row r="19" spans="1:22" s="165" customFormat="1">
      <c r="A19" s="166">
        <v>13</v>
      </c>
      <c r="B19" s="164" t="s">
        <v>74</v>
      </c>
      <c r="C19" s="299"/>
      <c r="D19" s="297"/>
      <c r="E19" s="297"/>
      <c r="F19" s="297"/>
      <c r="G19" s="297"/>
      <c r="H19" s="297"/>
      <c r="I19" s="297"/>
      <c r="J19" s="297"/>
      <c r="K19" s="297"/>
      <c r="L19" s="300"/>
      <c r="M19" s="299"/>
      <c r="N19" s="297"/>
      <c r="O19" s="297"/>
      <c r="P19" s="297"/>
      <c r="Q19" s="297"/>
      <c r="R19" s="297"/>
      <c r="S19" s="300"/>
      <c r="T19" s="319"/>
      <c r="U19" s="319"/>
      <c r="V19" s="301">
        <f t="shared" si="0"/>
        <v>0</v>
      </c>
    </row>
    <row r="20" spans="1:22" s="165" customFormat="1">
      <c r="A20" s="166">
        <v>14</v>
      </c>
      <c r="B20" s="164" t="s">
        <v>253</v>
      </c>
      <c r="C20" s="299"/>
      <c r="D20" s="297"/>
      <c r="E20" s="297"/>
      <c r="F20" s="297"/>
      <c r="G20" s="297"/>
      <c r="H20" s="297"/>
      <c r="I20" s="297"/>
      <c r="J20" s="297"/>
      <c r="K20" s="297"/>
      <c r="L20" s="300"/>
      <c r="M20" s="299"/>
      <c r="N20" s="297"/>
      <c r="O20" s="297"/>
      <c r="P20" s="297"/>
      <c r="Q20" s="297"/>
      <c r="R20" s="297"/>
      <c r="S20" s="300"/>
      <c r="T20" s="319"/>
      <c r="U20" s="319"/>
      <c r="V20" s="301">
        <f t="shared" si="0"/>
        <v>0</v>
      </c>
    </row>
    <row r="21" spans="1:22" ht="13.5" thickBot="1">
      <c r="A21" s="106"/>
      <c r="B21" s="107" t="s">
        <v>70</v>
      </c>
      <c r="C21" s="302">
        <f>SUM(C7:C20)</f>
        <v>0</v>
      </c>
      <c r="D21" s="298">
        <f t="shared" ref="D21:V21" si="1">SUM(D7:D20)</f>
        <v>0</v>
      </c>
      <c r="E21" s="298">
        <f t="shared" si="1"/>
        <v>0</v>
      </c>
      <c r="F21" s="298">
        <f t="shared" si="1"/>
        <v>0</v>
      </c>
      <c r="G21" s="298">
        <f t="shared" si="1"/>
        <v>0</v>
      </c>
      <c r="H21" s="298">
        <f t="shared" si="1"/>
        <v>0</v>
      </c>
      <c r="I21" s="298">
        <f t="shared" si="1"/>
        <v>0</v>
      </c>
      <c r="J21" s="298">
        <f t="shared" si="1"/>
        <v>0</v>
      </c>
      <c r="K21" s="298">
        <f t="shared" si="1"/>
        <v>0</v>
      </c>
      <c r="L21" s="303">
        <f t="shared" si="1"/>
        <v>0</v>
      </c>
      <c r="M21" s="302">
        <f t="shared" si="1"/>
        <v>0</v>
      </c>
      <c r="N21" s="298">
        <f t="shared" si="1"/>
        <v>0</v>
      </c>
      <c r="O21" s="298">
        <f t="shared" si="1"/>
        <v>0</v>
      </c>
      <c r="P21" s="298">
        <f t="shared" si="1"/>
        <v>0</v>
      </c>
      <c r="Q21" s="298">
        <f t="shared" si="1"/>
        <v>0</v>
      </c>
      <c r="R21" s="298">
        <f t="shared" si="1"/>
        <v>0</v>
      </c>
      <c r="S21" s="303">
        <f t="shared" si="1"/>
        <v>0</v>
      </c>
      <c r="T21" s="303">
        <f>SUM(T7:T20)</f>
        <v>0</v>
      </c>
      <c r="U21" s="303">
        <f t="shared" si="1"/>
        <v>0</v>
      </c>
      <c r="V21" s="304">
        <f t="shared" si="1"/>
        <v>0</v>
      </c>
    </row>
    <row r="24" spans="1:22">
      <c r="A24" s="18"/>
      <c r="B24" s="18"/>
      <c r="C24" s="76"/>
      <c r="D24" s="76"/>
      <c r="E24" s="76"/>
    </row>
    <row r="25" spans="1:22">
      <c r="A25" s="99"/>
      <c r="B25" s="99"/>
      <c r="C25" s="18"/>
      <c r="D25" s="76"/>
      <c r="E25" s="76"/>
    </row>
    <row r="26" spans="1:22">
      <c r="A26" s="99"/>
      <c r="B26" s="100"/>
      <c r="C26" s="18"/>
      <c r="D26" s="76"/>
      <c r="E26" s="76"/>
    </row>
    <row r="27" spans="1:22">
      <c r="A27" s="99"/>
      <c r="B27" s="99"/>
      <c r="C27" s="18"/>
      <c r="D27" s="76"/>
      <c r="E27" s="76"/>
    </row>
    <row r="28" spans="1:22">
      <c r="A28" s="99"/>
      <c r="B28" s="100"/>
      <c r="C28" s="18"/>
      <c r="D28" s="76"/>
      <c r="E28" s="7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70" zoomScaleNormal="70" workbookViewId="0">
      <pane xSplit="1" ySplit="7" topLeftCell="C8" activePane="bottomRight" state="frozen"/>
      <selection activeCell="L18" sqref="L18"/>
      <selection pane="topRight" activeCell="L18" sqref="L18"/>
      <selection pane="bottomLeft" activeCell="L18" sqref="L18"/>
      <selection pane="bottomRight" activeCell="G26" sqref="G26"/>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192</v>
      </c>
      <c r="B1" s="2" t="s">
        <v>416</v>
      </c>
    </row>
    <row r="2" spans="1:9">
      <c r="A2" s="2" t="s">
        <v>193</v>
      </c>
      <c r="B2" s="2">
        <v>43190</v>
      </c>
    </row>
    <row r="4" spans="1:9" ht="13.5" thickBot="1">
      <c r="A4" s="2" t="s">
        <v>345</v>
      </c>
      <c r="B4" s="322" t="s">
        <v>368</v>
      </c>
    </row>
    <row r="5" spans="1:9">
      <c r="A5" s="104"/>
      <c r="B5" s="162"/>
      <c r="C5" s="168" t="s">
        <v>0</v>
      </c>
      <c r="D5" s="168" t="s">
        <v>1</v>
      </c>
      <c r="E5" s="168" t="s">
        <v>2</v>
      </c>
      <c r="F5" s="168" t="s">
        <v>3</v>
      </c>
      <c r="G5" s="317" t="s">
        <v>4</v>
      </c>
      <c r="H5" s="169" t="s">
        <v>6</v>
      </c>
      <c r="I5" s="24"/>
    </row>
    <row r="6" spans="1:9" ht="15" customHeight="1">
      <c r="A6" s="161"/>
      <c r="B6" s="22"/>
      <c r="C6" s="497" t="s">
        <v>360</v>
      </c>
      <c r="D6" s="501" t="s">
        <v>370</v>
      </c>
      <c r="E6" s="502"/>
      <c r="F6" s="497" t="s">
        <v>371</v>
      </c>
      <c r="G6" s="497" t="s">
        <v>372</v>
      </c>
      <c r="H6" s="499" t="s">
        <v>362</v>
      </c>
      <c r="I6" s="24"/>
    </row>
    <row r="7" spans="1:9" ht="76.5">
      <c r="A7" s="161"/>
      <c r="B7" s="22"/>
      <c r="C7" s="498"/>
      <c r="D7" s="321" t="s">
        <v>363</v>
      </c>
      <c r="E7" s="321" t="s">
        <v>361</v>
      </c>
      <c r="F7" s="498"/>
      <c r="G7" s="498"/>
      <c r="H7" s="500"/>
      <c r="I7" s="24"/>
    </row>
    <row r="8" spans="1:9">
      <c r="A8" s="95">
        <v>1</v>
      </c>
      <c r="B8" s="78" t="s">
        <v>220</v>
      </c>
      <c r="C8" s="305">
        <v>9007467.5300000012</v>
      </c>
      <c r="D8" s="306"/>
      <c r="E8" s="305"/>
      <c r="F8" s="305">
        <v>2890519.89</v>
      </c>
      <c r="G8" s="318">
        <v>2890519.89</v>
      </c>
      <c r="H8" s="327">
        <f>G8/(C8+E8)</f>
        <v>0.32090261556568717</v>
      </c>
    </row>
    <row r="9" spans="1:9" ht="25.5">
      <c r="A9" s="95">
        <v>2</v>
      </c>
      <c r="B9" s="78" t="s">
        <v>221</v>
      </c>
      <c r="C9" s="305">
        <v>0</v>
      </c>
      <c r="D9" s="306"/>
      <c r="E9" s="305"/>
      <c r="F9" s="305">
        <v>0</v>
      </c>
      <c r="G9" s="318">
        <v>0</v>
      </c>
      <c r="H9" s="327" t="e">
        <f t="shared" ref="H9:H21" si="0">G9/(C9+E9)</f>
        <v>#DIV/0!</v>
      </c>
    </row>
    <row r="10" spans="1:9">
      <c r="A10" s="95">
        <v>3</v>
      </c>
      <c r="B10" s="78" t="s">
        <v>222</v>
      </c>
      <c r="C10" s="305">
        <v>0</v>
      </c>
      <c r="D10" s="306"/>
      <c r="E10" s="305"/>
      <c r="F10" s="305">
        <v>0</v>
      </c>
      <c r="G10" s="318">
        <v>0</v>
      </c>
      <c r="H10" s="327" t="e">
        <f t="shared" si="0"/>
        <v>#DIV/0!</v>
      </c>
    </row>
    <row r="11" spans="1:9">
      <c r="A11" s="95">
        <v>4</v>
      </c>
      <c r="B11" s="78" t="s">
        <v>223</v>
      </c>
      <c r="C11" s="305">
        <v>0</v>
      </c>
      <c r="D11" s="306"/>
      <c r="E11" s="305"/>
      <c r="F11" s="305">
        <v>0</v>
      </c>
      <c r="G11" s="318">
        <v>0</v>
      </c>
      <c r="H11" s="327" t="e">
        <f t="shared" si="0"/>
        <v>#DIV/0!</v>
      </c>
    </row>
    <row r="12" spans="1:9">
      <c r="A12" s="95">
        <v>5</v>
      </c>
      <c r="B12" s="78" t="s">
        <v>224</v>
      </c>
      <c r="C12" s="305">
        <v>0</v>
      </c>
      <c r="D12" s="306"/>
      <c r="E12" s="305"/>
      <c r="F12" s="305">
        <v>0</v>
      </c>
      <c r="G12" s="318">
        <v>0</v>
      </c>
      <c r="H12" s="327" t="e">
        <f t="shared" si="0"/>
        <v>#DIV/0!</v>
      </c>
    </row>
    <row r="13" spans="1:9">
      <c r="A13" s="95">
        <v>6</v>
      </c>
      <c r="B13" s="78" t="s">
        <v>225</v>
      </c>
      <c r="C13" s="305">
        <v>13265185.33</v>
      </c>
      <c r="D13" s="306"/>
      <c r="E13" s="305"/>
      <c r="F13" s="305">
        <v>7916509.5940000005</v>
      </c>
      <c r="G13" s="318">
        <v>7916509.5940000005</v>
      </c>
      <c r="H13" s="327">
        <f t="shared" si="0"/>
        <v>0.59678846522380258</v>
      </c>
    </row>
    <row r="14" spans="1:9">
      <c r="A14" s="95">
        <v>7</v>
      </c>
      <c r="B14" s="78" t="s">
        <v>75</v>
      </c>
      <c r="C14" s="305">
        <v>3033031.0270000272</v>
      </c>
      <c r="D14" s="306">
        <f>'8. LI2'!C6</f>
        <v>242594.4</v>
      </c>
      <c r="E14" s="305">
        <f>'5. RWA'!C9</f>
        <v>24144</v>
      </c>
      <c r="F14" s="306">
        <f>3033031.02700003+E14</f>
        <v>3057175.02700003</v>
      </c>
      <c r="G14" s="382">
        <f>F14</f>
        <v>3057175.02700003</v>
      </c>
      <c r="H14" s="327">
        <f>G14/(C14+E14)</f>
        <v>1.0000000000000009</v>
      </c>
    </row>
    <row r="15" spans="1:9">
      <c r="A15" s="95">
        <v>8</v>
      </c>
      <c r="B15" s="78" t="s">
        <v>76</v>
      </c>
      <c r="C15" s="305">
        <v>1286501.0560000013</v>
      </c>
      <c r="D15" s="306"/>
      <c r="E15" s="305"/>
      <c r="F15" s="306">
        <v>1286501.0560000013</v>
      </c>
      <c r="G15" s="382">
        <v>1286501.0560000013</v>
      </c>
      <c r="H15" s="327">
        <f t="shared" si="0"/>
        <v>1</v>
      </c>
    </row>
    <row r="16" spans="1:9">
      <c r="A16" s="95">
        <v>9</v>
      </c>
      <c r="B16" s="78" t="s">
        <v>77</v>
      </c>
      <c r="C16" s="305">
        <v>0</v>
      </c>
      <c r="D16" s="306"/>
      <c r="E16" s="305"/>
      <c r="F16" s="306">
        <v>0</v>
      </c>
      <c r="G16" s="382">
        <v>0</v>
      </c>
      <c r="H16" s="327" t="e">
        <f t="shared" si="0"/>
        <v>#DIV/0!</v>
      </c>
    </row>
    <row r="17" spans="1:8">
      <c r="A17" s="95">
        <v>10</v>
      </c>
      <c r="B17" s="78" t="s">
        <v>71</v>
      </c>
      <c r="C17" s="305">
        <v>765341.73500000068</v>
      </c>
      <c r="D17" s="306"/>
      <c r="E17" s="305"/>
      <c r="F17" s="306">
        <v>765341.73500000068</v>
      </c>
      <c r="G17" s="382">
        <v>765341.73500000068</v>
      </c>
      <c r="H17" s="327">
        <f t="shared" si="0"/>
        <v>1</v>
      </c>
    </row>
    <row r="18" spans="1:8">
      <c r="A18" s="95">
        <v>11</v>
      </c>
      <c r="B18" s="78" t="s">
        <v>72</v>
      </c>
      <c r="C18" s="305">
        <v>3456759.1999999988</v>
      </c>
      <c r="D18" s="306"/>
      <c r="E18" s="305"/>
      <c r="F18" s="306">
        <v>5185138.799999998</v>
      </c>
      <c r="G18" s="382">
        <v>5185138.799999998</v>
      </c>
      <c r="H18" s="327">
        <f t="shared" si="0"/>
        <v>1.5</v>
      </c>
    </row>
    <row r="19" spans="1:8">
      <c r="A19" s="95">
        <v>12</v>
      </c>
      <c r="B19" s="78" t="s">
        <v>73</v>
      </c>
      <c r="C19" s="305">
        <v>0</v>
      </c>
      <c r="D19" s="306"/>
      <c r="E19" s="305"/>
      <c r="F19" s="306">
        <v>0</v>
      </c>
      <c r="G19" s="382">
        <v>0</v>
      </c>
      <c r="H19" s="327" t="e">
        <f t="shared" si="0"/>
        <v>#DIV/0!</v>
      </c>
    </row>
    <row r="20" spans="1:8">
      <c r="A20" s="95">
        <v>13</v>
      </c>
      <c r="B20" s="78" t="s">
        <v>74</v>
      </c>
      <c r="C20" s="305">
        <v>0</v>
      </c>
      <c r="D20" s="306"/>
      <c r="E20" s="305"/>
      <c r="F20" s="306">
        <v>0</v>
      </c>
      <c r="G20" s="382">
        <v>0</v>
      </c>
      <c r="H20" s="327" t="e">
        <f t="shared" si="0"/>
        <v>#DIV/0!</v>
      </c>
    </row>
    <row r="21" spans="1:8">
      <c r="A21" s="95">
        <v>14</v>
      </c>
      <c r="B21" s="78" t="s">
        <v>253</v>
      </c>
      <c r="C21" s="305">
        <v>22829333.82</v>
      </c>
      <c r="D21" s="306"/>
      <c r="E21" s="305"/>
      <c r="F21" s="306">
        <v>19066749.642000001</v>
      </c>
      <c r="G21" s="382">
        <v>19066749.642000001</v>
      </c>
      <c r="H21" s="327">
        <f t="shared" si="0"/>
        <v>0.83518642253574094</v>
      </c>
    </row>
    <row r="22" spans="1:8" ht="13.5" thickBot="1">
      <c r="A22" s="163"/>
      <c r="B22" s="170" t="s">
        <v>70</v>
      </c>
      <c r="C22" s="298">
        <f>SUM(C8:C21)</f>
        <v>53643619.698000029</v>
      </c>
      <c r="D22" s="298">
        <f>SUM(D8:D21)</f>
        <v>242594.4</v>
      </c>
      <c r="E22" s="298">
        <f>SUM(E8:E21)</f>
        <v>24144</v>
      </c>
      <c r="F22" s="298">
        <f>SUM(F8:F21)</f>
        <v>40167935.744000033</v>
      </c>
      <c r="G22" s="298">
        <f>SUM(G8:G21)</f>
        <v>40167935.744000033</v>
      </c>
      <c r="H22" s="328">
        <f>G22/(C22+E22)</f>
        <v>0.74845555276037934</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H8" activePane="bottomRight" state="frozen"/>
      <selection pane="topRight" activeCell="C1" sqref="C1"/>
      <selection pane="bottomLeft" activeCell="A6" sqref="A6"/>
      <selection pane="bottomRight" activeCell="L28" sqref="L28"/>
    </sheetView>
  </sheetViews>
  <sheetFormatPr defaultColWidth="9.140625" defaultRowHeight="12.75"/>
  <cols>
    <col min="1" max="1" width="10.5703125" style="367" bestFit="1" customWidth="1"/>
    <col min="2" max="2" width="71.7109375" style="367" customWidth="1"/>
    <col min="3" max="11" width="12.7109375" style="367" customWidth="1"/>
    <col min="12" max="16384" width="9.140625" style="367"/>
  </cols>
  <sheetData>
    <row r="1" spans="1:11">
      <c r="A1" s="367" t="s">
        <v>192</v>
      </c>
      <c r="B1" s="16" t="s">
        <v>416</v>
      </c>
    </row>
    <row r="2" spans="1:11">
      <c r="A2" s="367" t="s">
        <v>193</v>
      </c>
      <c r="B2" s="431">
        <v>43190</v>
      </c>
      <c r="C2" s="368"/>
      <c r="D2" s="368"/>
    </row>
    <row r="3" spans="1:11">
      <c r="B3" s="368"/>
      <c r="C3" s="368"/>
      <c r="D3" s="368"/>
    </row>
    <row r="4" spans="1:11" ht="13.5" thickBot="1">
      <c r="A4" s="367" t="s">
        <v>401</v>
      </c>
      <c r="B4" s="322" t="s">
        <v>400</v>
      </c>
      <c r="C4" s="368"/>
      <c r="D4" s="368"/>
    </row>
    <row r="5" spans="1:11" ht="30" customHeight="1">
      <c r="A5" s="506"/>
      <c r="B5" s="507"/>
      <c r="C5" s="504" t="s">
        <v>413</v>
      </c>
      <c r="D5" s="504"/>
      <c r="E5" s="504"/>
      <c r="F5" s="504" t="s">
        <v>414</v>
      </c>
      <c r="G5" s="504"/>
      <c r="H5" s="504"/>
      <c r="I5" s="504" t="s">
        <v>415</v>
      </c>
      <c r="J5" s="504"/>
      <c r="K5" s="505"/>
    </row>
    <row r="6" spans="1:11">
      <c r="A6" s="365"/>
      <c r="B6" s="366"/>
      <c r="C6" s="369" t="s">
        <v>29</v>
      </c>
      <c r="D6" s="369" t="s">
        <v>99</v>
      </c>
      <c r="E6" s="369" t="s">
        <v>70</v>
      </c>
      <c r="F6" s="369" t="s">
        <v>29</v>
      </c>
      <c r="G6" s="369" t="s">
        <v>99</v>
      </c>
      <c r="H6" s="369" t="s">
        <v>70</v>
      </c>
      <c r="I6" s="369" t="s">
        <v>29</v>
      </c>
      <c r="J6" s="369" t="s">
        <v>99</v>
      </c>
      <c r="K6" s="370" t="s">
        <v>70</v>
      </c>
    </row>
    <row r="7" spans="1:11">
      <c r="A7" s="371" t="s">
        <v>380</v>
      </c>
      <c r="B7" s="364"/>
      <c r="C7" s="364"/>
      <c r="D7" s="364"/>
      <c r="E7" s="364"/>
      <c r="F7" s="364"/>
      <c r="G7" s="364"/>
      <c r="H7" s="364"/>
      <c r="I7" s="364"/>
      <c r="J7" s="364"/>
      <c r="K7" s="372"/>
    </row>
    <row r="8" spans="1:11">
      <c r="A8" s="363">
        <v>1</v>
      </c>
      <c r="B8" s="343" t="s">
        <v>380</v>
      </c>
      <c r="C8" s="339"/>
      <c r="D8" s="339"/>
      <c r="E8" s="339"/>
      <c r="F8" s="344">
        <v>12283865.118888889</v>
      </c>
      <c r="G8" s="344">
        <v>15184296.713333335</v>
      </c>
      <c r="H8" s="344">
        <f>F8+G8</f>
        <v>27468161.832222223</v>
      </c>
      <c r="I8" s="448">
        <v>6998376.3648888869</v>
      </c>
      <c r="J8" s="448">
        <v>5670286.9325555554</v>
      </c>
      <c r="K8" s="353">
        <f>I8+J8</f>
        <v>12668663.297444442</v>
      </c>
    </row>
    <row r="9" spans="1:11">
      <c r="A9" s="371" t="s">
        <v>381</v>
      </c>
      <c r="B9" s="364"/>
      <c r="C9" s="364"/>
      <c r="D9" s="364"/>
      <c r="E9" s="364"/>
      <c r="F9" s="364"/>
      <c r="G9" s="364"/>
      <c r="H9" s="364"/>
      <c r="I9" s="364"/>
      <c r="J9" s="364"/>
      <c r="K9" s="372"/>
    </row>
    <row r="10" spans="1:11">
      <c r="A10" s="373">
        <v>2</v>
      </c>
      <c r="B10" s="345" t="s">
        <v>382</v>
      </c>
      <c r="C10" s="446">
        <v>1630287.179888889</v>
      </c>
      <c r="D10" s="447">
        <v>6313739.6427777782</v>
      </c>
      <c r="E10" s="447">
        <f>C10+D10</f>
        <v>7944026.8226666674</v>
      </c>
      <c r="F10" s="447">
        <v>601867.61447499983</v>
      </c>
      <c r="G10" s="447">
        <v>2249110.1767232753</v>
      </c>
      <c r="H10" s="346">
        <f>F10+G10</f>
        <v>2850977.7911982751</v>
      </c>
      <c r="I10" s="447">
        <v>124049.36103333338</v>
      </c>
      <c r="J10" s="447">
        <v>348967.15330555564</v>
      </c>
      <c r="K10" s="449">
        <f>I10+J10</f>
        <v>473016.51433888904</v>
      </c>
    </row>
    <row r="11" spans="1:11">
      <c r="A11" s="373">
        <v>3</v>
      </c>
      <c r="B11" s="345" t="s">
        <v>383</v>
      </c>
      <c r="C11" s="446">
        <v>2569587.564888889</v>
      </c>
      <c r="D11" s="447">
        <v>15647952.660555556</v>
      </c>
      <c r="E11" s="447">
        <f t="shared" ref="E11:E15" si="0">C11+D11</f>
        <v>18217540.225444444</v>
      </c>
      <c r="F11" s="447">
        <v>1369748.8928372231</v>
      </c>
      <c r="G11" s="447">
        <v>9151791.0123433899</v>
      </c>
      <c r="H11" s="447">
        <f t="shared" ref="H11:H15" si="1">F11+G11</f>
        <v>10521539.905180613</v>
      </c>
      <c r="I11" s="447">
        <v>768999.42178333353</v>
      </c>
      <c r="J11" s="447">
        <v>6748699.2120222226</v>
      </c>
      <c r="K11" s="449">
        <f t="shared" ref="K11:K15" si="2">I11+J11</f>
        <v>7517698.6338055562</v>
      </c>
    </row>
    <row r="12" spans="1:11">
      <c r="A12" s="373">
        <v>4</v>
      </c>
      <c r="B12" s="345" t="s">
        <v>384</v>
      </c>
      <c r="C12" s="446">
        <v>23333.333333333332</v>
      </c>
      <c r="D12" s="447">
        <v>0</v>
      </c>
      <c r="E12" s="447">
        <f t="shared" si="0"/>
        <v>23333.333333333332</v>
      </c>
      <c r="F12" s="447">
        <v>3500</v>
      </c>
      <c r="G12" s="447">
        <v>0</v>
      </c>
      <c r="H12" s="447">
        <f t="shared" si="1"/>
        <v>3500</v>
      </c>
      <c r="I12" s="447">
        <v>3500</v>
      </c>
      <c r="J12" s="447">
        <v>0</v>
      </c>
      <c r="K12" s="449">
        <f t="shared" si="2"/>
        <v>3500</v>
      </c>
    </row>
    <row r="13" spans="1:11">
      <c r="A13" s="373">
        <v>5</v>
      </c>
      <c r="B13" s="345" t="s">
        <v>385</v>
      </c>
      <c r="C13" s="446">
        <v>133197.27411111112</v>
      </c>
      <c r="D13" s="447">
        <v>49685.533333333333</v>
      </c>
      <c r="E13" s="447">
        <f t="shared" si="0"/>
        <v>182882.80744444445</v>
      </c>
      <c r="F13" s="447">
        <v>26846.130922222219</v>
      </c>
      <c r="G13" s="447">
        <v>4968.5022222222215</v>
      </c>
      <c r="H13" s="447">
        <f t="shared" si="1"/>
        <v>31814.63314444444</v>
      </c>
      <c r="I13" s="447">
        <v>15748.663561111101</v>
      </c>
      <c r="J13" s="447">
        <v>25517.346783333323</v>
      </c>
      <c r="K13" s="449">
        <f t="shared" si="2"/>
        <v>41266.010344444425</v>
      </c>
    </row>
    <row r="14" spans="1:11">
      <c r="A14" s="373">
        <v>6</v>
      </c>
      <c r="B14" s="345" t="s">
        <v>399</v>
      </c>
      <c r="C14" s="446"/>
      <c r="D14" s="447"/>
      <c r="E14" s="447">
        <f t="shared" si="0"/>
        <v>0</v>
      </c>
      <c r="F14" s="447">
        <v>0</v>
      </c>
      <c r="G14" s="447">
        <v>0</v>
      </c>
      <c r="H14" s="447">
        <f t="shared" si="1"/>
        <v>0</v>
      </c>
      <c r="I14" s="447"/>
      <c r="J14" s="447"/>
      <c r="K14" s="449">
        <f t="shared" si="2"/>
        <v>0</v>
      </c>
    </row>
    <row r="15" spans="1:11">
      <c r="A15" s="373">
        <v>7</v>
      </c>
      <c r="B15" s="345" t="s">
        <v>386</v>
      </c>
      <c r="C15" s="446">
        <v>602604.30722222221</v>
      </c>
      <c r="D15" s="447">
        <v>340658.71433333331</v>
      </c>
      <c r="E15" s="447">
        <f t="shared" si="0"/>
        <v>943263.02155555552</v>
      </c>
      <c r="F15" s="447">
        <v>337313.88899999997</v>
      </c>
      <c r="G15" s="447">
        <v>249907.81966666665</v>
      </c>
      <c r="H15" s="447">
        <f t="shared" si="1"/>
        <v>587221.70866666664</v>
      </c>
      <c r="I15" s="447">
        <v>337321.64477777772</v>
      </c>
      <c r="J15" s="447">
        <v>249908.49744444437</v>
      </c>
      <c r="K15" s="449">
        <f t="shared" si="2"/>
        <v>587230.14222222206</v>
      </c>
    </row>
    <row r="16" spans="1:11">
      <c r="A16" s="373">
        <v>8</v>
      </c>
      <c r="B16" s="347" t="s">
        <v>387</v>
      </c>
      <c r="C16" s="345">
        <f>SUM(C10:C15)</f>
        <v>4959009.6594444439</v>
      </c>
      <c r="D16" s="345">
        <f t="shared" ref="D16:E16" si="3">SUM(D10:D15)</f>
        <v>22352036.551000003</v>
      </c>
      <c r="E16" s="345">
        <f t="shared" si="3"/>
        <v>27311046.210444443</v>
      </c>
      <c r="F16" s="447">
        <f>SUM(F10:F15)</f>
        <v>2339276.5272344453</v>
      </c>
      <c r="G16" s="447">
        <f t="shared" ref="G16:H16" si="4">SUM(G10:G15)</f>
        <v>11655777.510955554</v>
      </c>
      <c r="H16" s="447">
        <f t="shared" si="4"/>
        <v>13995054.038189998</v>
      </c>
      <c r="I16" s="447">
        <f>SUM(I10:I15)</f>
        <v>1249619.0911555556</v>
      </c>
      <c r="J16" s="346">
        <f t="shared" ref="J16:K16" si="5">SUM(J10:J15)</f>
        <v>7373092.2095555561</v>
      </c>
      <c r="K16" s="449">
        <f t="shared" si="5"/>
        <v>8622711.3007111121</v>
      </c>
    </row>
    <row r="17" spans="1:11">
      <c r="A17" s="371" t="s">
        <v>388</v>
      </c>
      <c r="B17" s="364"/>
      <c r="C17" s="364"/>
      <c r="D17" s="364"/>
      <c r="E17" s="364"/>
      <c r="F17" s="364"/>
      <c r="G17" s="364"/>
      <c r="H17" s="364"/>
      <c r="I17" s="364"/>
      <c r="J17" s="364"/>
      <c r="K17" s="372"/>
    </row>
    <row r="18" spans="1:11">
      <c r="A18" s="373">
        <v>9</v>
      </c>
      <c r="B18" s="345" t="s">
        <v>389</v>
      </c>
      <c r="C18" s="345"/>
      <c r="D18" s="346"/>
      <c r="E18" s="346">
        <f>C18+D18</f>
        <v>0</v>
      </c>
      <c r="F18" s="346"/>
      <c r="G18" s="346"/>
      <c r="H18" s="346">
        <f>F18+G18</f>
        <v>0</v>
      </c>
      <c r="I18" s="346"/>
      <c r="J18" s="346"/>
      <c r="K18" s="374">
        <f>I18+J18</f>
        <v>0</v>
      </c>
    </row>
    <row r="19" spans="1:11">
      <c r="A19" s="373">
        <v>10</v>
      </c>
      <c r="B19" s="345" t="s">
        <v>390</v>
      </c>
      <c r="C19" s="345">
        <v>10174689.407222223</v>
      </c>
      <c r="D19" s="346">
        <v>10798214.474222222</v>
      </c>
      <c r="E19" s="346">
        <f t="shared" ref="E19:E20" si="6">C19+D19</f>
        <v>20972903.881444447</v>
      </c>
      <c r="F19" s="447">
        <v>1515951.3444444451</v>
      </c>
      <c r="G19" s="447">
        <v>22130.15983333335</v>
      </c>
      <c r="H19" s="447">
        <f t="shared" ref="H19:H20" si="7">F19+G19</f>
        <v>1538081.5042777786</v>
      </c>
      <c r="I19" s="447">
        <v>6798629.1953888889</v>
      </c>
      <c r="J19" s="346">
        <v>10279218.941222221</v>
      </c>
      <c r="K19" s="374">
        <f t="shared" ref="K19:K20" si="8">I19+J19</f>
        <v>17077848.136611111</v>
      </c>
    </row>
    <row r="20" spans="1:11">
      <c r="A20" s="373">
        <v>11</v>
      </c>
      <c r="B20" s="345" t="s">
        <v>391</v>
      </c>
      <c r="C20" s="345"/>
      <c r="D20" s="346"/>
      <c r="E20" s="346">
        <f t="shared" si="6"/>
        <v>0</v>
      </c>
      <c r="F20" s="447"/>
      <c r="G20" s="346"/>
      <c r="H20" s="346">
        <f t="shared" si="7"/>
        <v>0</v>
      </c>
      <c r="I20" s="447"/>
      <c r="J20" s="346"/>
      <c r="K20" s="374">
        <f t="shared" si="8"/>
        <v>0</v>
      </c>
    </row>
    <row r="21" spans="1:11" ht="13.5" thickBot="1">
      <c r="A21" s="231">
        <v>12</v>
      </c>
      <c r="B21" s="375" t="s">
        <v>392</v>
      </c>
      <c r="C21" s="376">
        <f>SUM(C18:C20)</f>
        <v>10174689.407222223</v>
      </c>
      <c r="D21" s="376">
        <f t="shared" ref="D21:E21" si="9">SUM(D18:D20)</f>
        <v>10798214.474222222</v>
      </c>
      <c r="E21" s="376">
        <f t="shared" si="9"/>
        <v>20972903.881444447</v>
      </c>
      <c r="F21" s="450">
        <f>SUM(F18:F20)</f>
        <v>1515951.3444444451</v>
      </c>
      <c r="G21" s="450">
        <f t="shared" ref="G21:H21" si="10">SUM(G18:G20)</f>
        <v>22130.15983333335</v>
      </c>
      <c r="H21" s="450">
        <f t="shared" si="10"/>
        <v>1538081.5042777786</v>
      </c>
      <c r="I21" s="450">
        <f>SUM(I18:I20)</f>
        <v>6798629.1953888889</v>
      </c>
      <c r="J21" s="377">
        <f t="shared" ref="J21:K21" si="11">SUM(J18:J20)</f>
        <v>10279218.941222221</v>
      </c>
      <c r="K21" s="377">
        <f t="shared" si="11"/>
        <v>17077848.136611111</v>
      </c>
    </row>
    <row r="22" spans="1:11" ht="38.25" customHeight="1" thickBot="1">
      <c r="A22" s="361"/>
      <c r="B22" s="362"/>
      <c r="C22" s="362"/>
      <c r="D22" s="362"/>
      <c r="E22" s="362"/>
      <c r="F22" s="503" t="s">
        <v>393</v>
      </c>
      <c r="G22" s="504"/>
      <c r="H22" s="504"/>
      <c r="I22" s="503" t="s">
        <v>394</v>
      </c>
      <c r="J22" s="504"/>
      <c r="K22" s="505"/>
    </row>
    <row r="23" spans="1:11">
      <c r="A23" s="354">
        <v>13</v>
      </c>
      <c r="B23" s="348" t="s">
        <v>380</v>
      </c>
      <c r="C23" s="360"/>
      <c r="D23" s="360"/>
      <c r="E23" s="360"/>
      <c r="F23" s="349">
        <f>F8</f>
        <v>12283865.118888889</v>
      </c>
      <c r="G23" s="349">
        <f>G8</f>
        <v>15184296.713333335</v>
      </c>
      <c r="H23" s="349">
        <f>F23+G23</f>
        <v>27468161.832222223</v>
      </c>
      <c r="I23" s="452">
        <f>I8</f>
        <v>6998376.3648888869</v>
      </c>
      <c r="J23" s="452">
        <f>J8</f>
        <v>5670286.9325555554</v>
      </c>
      <c r="K23" s="453">
        <f>I23+J23</f>
        <v>12668663.297444442</v>
      </c>
    </row>
    <row r="24" spans="1:11" ht="13.5" thickBot="1">
      <c r="A24" s="355">
        <v>14</v>
      </c>
      <c r="B24" s="350" t="s">
        <v>395</v>
      </c>
      <c r="C24" s="378"/>
      <c r="D24" s="358"/>
      <c r="E24" s="359"/>
      <c r="F24" s="451">
        <v>1213228.9013688886</v>
      </c>
      <c r="G24" s="351">
        <v>11633647.351122221</v>
      </c>
      <c r="H24" s="451">
        <f>F24+G24</f>
        <v>12846876.252491109</v>
      </c>
      <c r="I24" s="451">
        <v>325593.75854722218</v>
      </c>
      <c r="J24" s="451">
        <v>1848079.6944777777</v>
      </c>
      <c r="K24" s="454">
        <f>I24+J24</f>
        <v>2173673.4530249997</v>
      </c>
    </row>
    <row r="25" spans="1:11" ht="13.5" thickBot="1">
      <c r="A25" s="356">
        <v>15</v>
      </c>
      <c r="B25" s="352" t="s">
        <v>396</v>
      </c>
      <c r="C25" s="357"/>
      <c r="D25" s="357"/>
      <c r="E25" s="357"/>
      <c r="F25" s="455">
        <f t="shared" ref="F25:K25" si="12">F23/F24</f>
        <v>10.124936114717494</v>
      </c>
      <c r="G25" s="455">
        <f t="shared" si="12"/>
        <v>1.3052051738415988</v>
      </c>
      <c r="H25" s="455">
        <f t="shared" si="12"/>
        <v>2.138119904976584</v>
      </c>
      <c r="I25" s="455">
        <f t="shared" si="12"/>
        <v>21.49419692845213</v>
      </c>
      <c r="J25" s="455">
        <f t="shared" si="12"/>
        <v>3.0682047692525729</v>
      </c>
      <c r="K25" s="456">
        <f t="shared" si="12"/>
        <v>5.8282274551469797</v>
      </c>
    </row>
    <row r="27" spans="1:11">
      <c r="F27" s="457"/>
      <c r="G27" s="457"/>
      <c r="H27" s="457"/>
      <c r="I27" s="457"/>
      <c r="J27" s="457"/>
      <c r="K27" s="457"/>
    </row>
    <row r="28" spans="1:11" ht="51">
      <c r="B28" s="23" t="s">
        <v>412</v>
      </c>
      <c r="F28" s="457"/>
      <c r="G28" s="457"/>
      <c r="H28" s="457"/>
      <c r="I28" s="457"/>
      <c r="J28" s="457"/>
      <c r="K28" s="457"/>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tabSelected="1" workbookViewId="0">
      <pane xSplit="1" ySplit="5" topLeftCell="C6" activePane="bottomRight" state="frozen"/>
      <selection pane="topRight" activeCell="B1" sqref="B1"/>
      <selection pane="bottomLeft" activeCell="A5" sqref="A5"/>
      <selection pane="bottomRight" activeCell="C8" sqref="C8"/>
    </sheetView>
  </sheetViews>
  <sheetFormatPr defaultColWidth="9.140625" defaultRowHeight="15"/>
  <cols>
    <col min="1" max="1" width="10.5703125" style="73" bestFit="1" customWidth="1"/>
    <col min="2" max="2" width="95" style="73" customWidth="1"/>
    <col min="3" max="3" width="12.5703125" style="73" bestFit="1" customWidth="1"/>
    <col min="4" max="4" width="10" style="73" bestFit="1" customWidth="1"/>
    <col min="5" max="5" width="18.28515625" style="73" bestFit="1" customWidth="1"/>
    <col min="6" max="13" width="10.7109375" style="73" customWidth="1"/>
    <col min="14" max="14" width="31" style="73" bestFit="1" customWidth="1"/>
    <col min="15" max="16384" width="9.140625" style="13"/>
  </cols>
  <sheetData>
    <row r="1" spans="1:14">
      <c r="A1" s="5" t="s">
        <v>192</v>
      </c>
      <c r="B1" s="16" t="s">
        <v>416</v>
      </c>
    </row>
    <row r="2" spans="1:14" ht="14.25" customHeight="1">
      <c r="A2" s="73" t="s">
        <v>193</v>
      </c>
      <c r="B2" s="431">
        <v>43190</v>
      </c>
    </row>
    <row r="3" spans="1:14" ht="14.25" customHeight="1"/>
    <row r="4" spans="1:14" ht="15.75" thickBot="1">
      <c r="A4" s="2" t="s">
        <v>346</v>
      </c>
      <c r="B4" s="97" t="s">
        <v>79</v>
      </c>
    </row>
    <row r="5" spans="1:14" s="25" customFormat="1" ht="12.75">
      <c r="A5" s="179"/>
      <c r="B5" s="180"/>
      <c r="C5" s="181" t="s">
        <v>0</v>
      </c>
      <c r="D5" s="181" t="s">
        <v>1</v>
      </c>
      <c r="E5" s="181" t="s">
        <v>2</v>
      </c>
      <c r="F5" s="181" t="s">
        <v>3</v>
      </c>
      <c r="G5" s="181" t="s">
        <v>4</v>
      </c>
      <c r="H5" s="181" t="s">
        <v>6</v>
      </c>
      <c r="I5" s="181" t="s">
        <v>242</v>
      </c>
      <c r="J5" s="181" t="s">
        <v>243</v>
      </c>
      <c r="K5" s="181" t="s">
        <v>244</v>
      </c>
      <c r="L5" s="181" t="s">
        <v>245</v>
      </c>
      <c r="M5" s="181" t="s">
        <v>246</v>
      </c>
      <c r="N5" s="182" t="s">
        <v>247</v>
      </c>
    </row>
    <row r="6" spans="1:14" ht="45">
      <c r="A6" s="171"/>
      <c r="B6" s="109"/>
      <c r="C6" s="110" t="s">
        <v>89</v>
      </c>
      <c r="D6" s="111" t="s">
        <v>78</v>
      </c>
      <c r="E6" s="112" t="s">
        <v>88</v>
      </c>
      <c r="F6" s="113">
        <v>0</v>
      </c>
      <c r="G6" s="113">
        <v>0.2</v>
      </c>
      <c r="H6" s="113">
        <v>0.35</v>
      </c>
      <c r="I6" s="113">
        <v>0.5</v>
      </c>
      <c r="J6" s="113">
        <v>0.75</v>
      </c>
      <c r="K6" s="113">
        <v>1</v>
      </c>
      <c r="L6" s="113">
        <v>1.5</v>
      </c>
      <c r="M6" s="113">
        <v>2.5</v>
      </c>
      <c r="N6" s="172" t="s">
        <v>79</v>
      </c>
    </row>
    <row r="7" spans="1:14">
      <c r="A7" s="173">
        <v>1</v>
      </c>
      <c r="B7" s="114" t="s">
        <v>80</v>
      </c>
      <c r="C7" s="307">
        <f>SUM(C8:C13)</f>
        <v>4604300</v>
      </c>
      <c r="D7" s="109"/>
      <c r="E7" s="310">
        <f t="shared" ref="E7:M7" si="0">SUM(E8:E13)</f>
        <v>92086</v>
      </c>
      <c r="F7" s="307">
        <f>SUM(F8:F13)</f>
        <v>0</v>
      </c>
      <c r="G7" s="307">
        <f t="shared" si="0"/>
        <v>0</v>
      </c>
      <c r="H7" s="307">
        <f t="shared" si="0"/>
        <v>0</v>
      </c>
      <c r="I7" s="307">
        <f t="shared" si="0"/>
        <v>0</v>
      </c>
      <c r="J7" s="307">
        <f t="shared" si="0"/>
        <v>0</v>
      </c>
      <c r="K7" s="307">
        <f t="shared" si="0"/>
        <v>92086</v>
      </c>
      <c r="L7" s="307">
        <f t="shared" si="0"/>
        <v>0</v>
      </c>
      <c r="M7" s="307">
        <f t="shared" si="0"/>
        <v>0</v>
      </c>
      <c r="N7" s="174">
        <f>SUM(N8:N13)</f>
        <v>92086</v>
      </c>
    </row>
    <row r="8" spans="1:14">
      <c r="A8" s="173">
        <v>1.1000000000000001</v>
      </c>
      <c r="B8" s="115" t="s">
        <v>81</v>
      </c>
      <c r="C8" s="308">
        <v>4604300</v>
      </c>
      <c r="D8" s="116">
        <v>0.02</v>
      </c>
      <c r="E8" s="310">
        <f>C8*D8</f>
        <v>92086</v>
      </c>
      <c r="F8" s="308"/>
      <c r="G8" s="308"/>
      <c r="H8" s="308"/>
      <c r="I8" s="308"/>
      <c r="J8" s="308"/>
      <c r="K8" s="308">
        <v>92086</v>
      </c>
      <c r="L8" s="308"/>
      <c r="M8" s="308"/>
      <c r="N8" s="174">
        <f>SUMPRODUCT($F$6:$M$6,F8:M8)</f>
        <v>92086</v>
      </c>
    </row>
    <row r="9" spans="1:14">
      <c r="A9" s="173">
        <v>1.2</v>
      </c>
      <c r="B9" s="115" t="s">
        <v>82</v>
      </c>
      <c r="C9" s="308">
        <v>0</v>
      </c>
      <c r="D9" s="116">
        <v>0.05</v>
      </c>
      <c r="E9" s="310">
        <f>C9*D9</f>
        <v>0</v>
      </c>
      <c r="F9" s="308"/>
      <c r="G9" s="308"/>
      <c r="H9" s="308"/>
      <c r="I9" s="308"/>
      <c r="J9" s="308"/>
      <c r="K9" s="308"/>
      <c r="L9" s="308"/>
      <c r="M9" s="308"/>
      <c r="N9" s="174">
        <f t="shared" ref="N9:N12" si="1">SUMPRODUCT($F$6:$M$6,F9:M9)</f>
        <v>0</v>
      </c>
    </row>
    <row r="10" spans="1:14">
      <c r="A10" s="173">
        <v>1.3</v>
      </c>
      <c r="B10" s="115" t="s">
        <v>83</v>
      </c>
      <c r="C10" s="308">
        <v>0</v>
      </c>
      <c r="D10" s="116">
        <v>0.08</v>
      </c>
      <c r="E10" s="310">
        <f>C10*D10</f>
        <v>0</v>
      </c>
      <c r="F10" s="308"/>
      <c r="G10" s="308"/>
      <c r="H10" s="308"/>
      <c r="I10" s="308"/>
      <c r="J10" s="308"/>
      <c r="K10" s="308"/>
      <c r="L10" s="308"/>
      <c r="M10" s="308"/>
      <c r="N10" s="174">
        <f>SUMPRODUCT($F$6:$M$6,F10:M10)</f>
        <v>0</v>
      </c>
    </row>
    <row r="11" spans="1:14">
      <c r="A11" s="173">
        <v>1.4</v>
      </c>
      <c r="B11" s="115" t="s">
        <v>84</v>
      </c>
      <c r="C11" s="308">
        <v>0</v>
      </c>
      <c r="D11" s="116">
        <v>0.11</v>
      </c>
      <c r="E11" s="310">
        <f>C11*D11</f>
        <v>0</v>
      </c>
      <c r="F11" s="308"/>
      <c r="G11" s="308"/>
      <c r="H11" s="308"/>
      <c r="I11" s="308"/>
      <c r="J11" s="308"/>
      <c r="K11" s="308"/>
      <c r="L11" s="308"/>
      <c r="M11" s="308"/>
      <c r="N11" s="174">
        <f t="shared" si="1"/>
        <v>0</v>
      </c>
    </row>
    <row r="12" spans="1:14">
      <c r="A12" s="173">
        <v>1.5</v>
      </c>
      <c r="B12" s="115" t="s">
        <v>85</v>
      </c>
      <c r="C12" s="308">
        <v>0</v>
      </c>
      <c r="D12" s="116">
        <v>0.14000000000000001</v>
      </c>
      <c r="E12" s="310">
        <f>C12*D12</f>
        <v>0</v>
      </c>
      <c r="F12" s="308"/>
      <c r="G12" s="308"/>
      <c r="H12" s="308"/>
      <c r="I12" s="308"/>
      <c r="J12" s="308"/>
      <c r="K12" s="308"/>
      <c r="L12" s="308"/>
      <c r="M12" s="308"/>
      <c r="N12" s="174">
        <f t="shared" si="1"/>
        <v>0</v>
      </c>
    </row>
    <row r="13" spans="1:14">
      <c r="A13" s="173">
        <v>1.6</v>
      </c>
      <c r="B13" s="117" t="s">
        <v>86</v>
      </c>
      <c r="C13" s="308">
        <v>0</v>
      </c>
      <c r="D13" s="118"/>
      <c r="E13" s="308"/>
      <c r="F13" s="308"/>
      <c r="G13" s="308"/>
      <c r="H13" s="308"/>
      <c r="I13" s="308"/>
      <c r="J13" s="308"/>
      <c r="K13" s="308"/>
      <c r="L13" s="308"/>
      <c r="M13" s="308"/>
      <c r="N13" s="174">
        <f>SUMPRODUCT($F$6:$M$6,F13:M13)</f>
        <v>0</v>
      </c>
    </row>
    <row r="14" spans="1:14">
      <c r="A14" s="173">
        <v>2</v>
      </c>
      <c r="B14" s="119" t="s">
        <v>87</v>
      </c>
      <c r="C14" s="307">
        <f>SUM(C15:C20)</f>
        <v>0</v>
      </c>
      <c r="D14" s="109"/>
      <c r="E14" s="310">
        <f t="shared" ref="E14:M14" si="2">SUM(E15:E20)</f>
        <v>0</v>
      </c>
      <c r="F14" s="308">
        <f t="shared" si="2"/>
        <v>0</v>
      </c>
      <c r="G14" s="308">
        <f t="shared" si="2"/>
        <v>0</v>
      </c>
      <c r="H14" s="308">
        <f t="shared" si="2"/>
        <v>0</v>
      </c>
      <c r="I14" s="308">
        <f t="shared" si="2"/>
        <v>0</v>
      </c>
      <c r="J14" s="308">
        <f t="shared" si="2"/>
        <v>0</v>
      </c>
      <c r="K14" s="308">
        <f t="shared" si="2"/>
        <v>0</v>
      </c>
      <c r="L14" s="308">
        <f t="shared" si="2"/>
        <v>0</v>
      </c>
      <c r="M14" s="308">
        <f t="shared" si="2"/>
        <v>0</v>
      </c>
      <c r="N14" s="174">
        <f>SUM(N15:N20)</f>
        <v>0</v>
      </c>
    </row>
    <row r="15" spans="1:14">
      <c r="A15" s="173">
        <v>2.1</v>
      </c>
      <c r="B15" s="117" t="s">
        <v>81</v>
      </c>
      <c r="C15" s="308"/>
      <c r="D15" s="116">
        <v>5.0000000000000001E-3</v>
      </c>
      <c r="E15" s="310">
        <f>C15*D15</f>
        <v>0</v>
      </c>
      <c r="F15" s="308"/>
      <c r="G15" s="308"/>
      <c r="H15" s="308"/>
      <c r="I15" s="308"/>
      <c r="J15" s="308"/>
      <c r="K15" s="308"/>
      <c r="L15" s="308"/>
      <c r="M15" s="308"/>
      <c r="N15" s="174">
        <f>SUMPRODUCT($F$6:$M$6,F15:M15)</f>
        <v>0</v>
      </c>
    </row>
    <row r="16" spans="1:14">
      <c r="A16" s="173">
        <v>2.2000000000000002</v>
      </c>
      <c r="B16" s="117" t="s">
        <v>82</v>
      </c>
      <c r="C16" s="308"/>
      <c r="D16" s="116">
        <v>0.01</v>
      </c>
      <c r="E16" s="310">
        <f>C16*D16</f>
        <v>0</v>
      </c>
      <c r="F16" s="308"/>
      <c r="G16" s="308"/>
      <c r="H16" s="308"/>
      <c r="I16" s="308"/>
      <c r="J16" s="308"/>
      <c r="K16" s="308"/>
      <c r="L16" s="308"/>
      <c r="M16" s="308"/>
      <c r="N16" s="174">
        <f t="shared" ref="N16:N20" si="3">SUMPRODUCT($F$6:$M$6,F16:M16)</f>
        <v>0</v>
      </c>
    </row>
    <row r="17" spans="1:14">
      <c r="A17" s="173">
        <v>2.2999999999999998</v>
      </c>
      <c r="B17" s="117" t="s">
        <v>83</v>
      </c>
      <c r="C17" s="308"/>
      <c r="D17" s="116">
        <v>0.02</v>
      </c>
      <c r="E17" s="310">
        <f>C17*D17</f>
        <v>0</v>
      </c>
      <c r="F17" s="308"/>
      <c r="G17" s="308"/>
      <c r="H17" s="308"/>
      <c r="I17" s="308"/>
      <c r="J17" s="308"/>
      <c r="K17" s="308"/>
      <c r="L17" s="308"/>
      <c r="M17" s="308"/>
      <c r="N17" s="174">
        <f t="shared" si="3"/>
        <v>0</v>
      </c>
    </row>
    <row r="18" spans="1:14">
      <c r="A18" s="173">
        <v>2.4</v>
      </c>
      <c r="B18" s="117" t="s">
        <v>84</v>
      </c>
      <c r="C18" s="308"/>
      <c r="D18" s="116">
        <v>0.03</v>
      </c>
      <c r="E18" s="310">
        <f>C18*D18</f>
        <v>0</v>
      </c>
      <c r="F18" s="308"/>
      <c r="G18" s="308"/>
      <c r="H18" s="308"/>
      <c r="I18" s="308"/>
      <c r="J18" s="308"/>
      <c r="K18" s="308"/>
      <c r="L18" s="308"/>
      <c r="M18" s="308"/>
      <c r="N18" s="174">
        <f t="shared" si="3"/>
        <v>0</v>
      </c>
    </row>
    <row r="19" spans="1:14">
      <c r="A19" s="173">
        <v>2.5</v>
      </c>
      <c r="B19" s="117" t="s">
        <v>85</v>
      </c>
      <c r="C19" s="308"/>
      <c r="D19" s="116">
        <v>0.04</v>
      </c>
      <c r="E19" s="310">
        <f>C19*D19</f>
        <v>0</v>
      </c>
      <c r="F19" s="308"/>
      <c r="G19" s="308"/>
      <c r="H19" s="308"/>
      <c r="I19" s="308"/>
      <c r="J19" s="308"/>
      <c r="K19" s="308"/>
      <c r="L19" s="308"/>
      <c r="M19" s="308"/>
      <c r="N19" s="174">
        <f t="shared" si="3"/>
        <v>0</v>
      </c>
    </row>
    <row r="20" spans="1:14">
      <c r="A20" s="173">
        <v>2.6</v>
      </c>
      <c r="B20" s="117" t="s">
        <v>86</v>
      </c>
      <c r="C20" s="308"/>
      <c r="D20" s="118"/>
      <c r="E20" s="311"/>
      <c r="F20" s="308"/>
      <c r="G20" s="308"/>
      <c r="H20" s="308"/>
      <c r="I20" s="308"/>
      <c r="J20" s="308"/>
      <c r="K20" s="308"/>
      <c r="L20" s="308"/>
      <c r="M20" s="308"/>
      <c r="N20" s="174">
        <f t="shared" si="3"/>
        <v>0</v>
      </c>
    </row>
    <row r="21" spans="1:14" ht="15.75" thickBot="1">
      <c r="A21" s="175">
        <v>3</v>
      </c>
      <c r="B21" s="176" t="s">
        <v>70</v>
      </c>
      <c r="C21" s="309">
        <f>C14+C7</f>
        <v>4604300</v>
      </c>
      <c r="D21" s="177"/>
      <c r="E21" s="312">
        <f>E14+E7</f>
        <v>92086</v>
      </c>
      <c r="F21" s="313">
        <f>F7+F14</f>
        <v>0</v>
      </c>
      <c r="G21" s="313">
        <f t="shared" ref="G21:L21" si="4">G7+G14</f>
        <v>0</v>
      </c>
      <c r="H21" s="313">
        <f t="shared" si="4"/>
        <v>0</v>
      </c>
      <c r="I21" s="313">
        <f t="shared" si="4"/>
        <v>0</v>
      </c>
      <c r="J21" s="313">
        <f t="shared" si="4"/>
        <v>0</v>
      </c>
      <c r="K21" s="313">
        <f t="shared" si="4"/>
        <v>92086</v>
      </c>
      <c r="L21" s="313">
        <f t="shared" si="4"/>
        <v>0</v>
      </c>
      <c r="M21" s="313">
        <f>M7+M14</f>
        <v>0</v>
      </c>
      <c r="N21" s="178">
        <f>N14+N7</f>
        <v>92086</v>
      </c>
    </row>
    <row r="22" spans="1:14">
      <c r="E22" s="314"/>
      <c r="F22" s="314"/>
      <c r="G22" s="314"/>
      <c r="H22" s="314"/>
      <c r="I22" s="314"/>
      <c r="J22" s="314"/>
      <c r="K22" s="314"/>
      <c r="L22" s="314"/>
      <c r="M22" s="314"/>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1"/>
  <sheetViews>
    <sheetView zoomScale="70" zoomScaleNormal="70" workbookViewId="0">
      <pane xSplit="1" ySplit="5" topLeftCell="B12" activePane="bottomRight" state="frozen"/>
      <selection pane="topRight" activeCell="B1" sqref="B1"/>
      <selection pane="bottomLeft" activeCell="A6" sqref="A6"/>
      <selection pane="bottomRight" activeCell="F41" sqref="F41"/>
    </sheetView>
  </sheetViews>
  <sheetFormatPr defaultRowHeight="15.75"/>
  <cols>
    <col min="1" max="1" width="9.5703125" style="19" bestFit="1" customWidth="1"/>
    <col min="2" max="2" width="86" style="16" customWidth="1"/>
    <col min="3" max="3" width="12.7109375" style="16" customWidth="1"/>
    <col min="4" max="7" width="12.7109375" style="2" customWidth="1"/>
    <col min="8" max="13" width="6.7109375" customWidth="1"/>
  </cols>
  <sheetData>
    <row r="1" spans="1:8">
      <c r="A1" s="17" t="s">
        <v>192</v>
      </c>
      <c r="B1" s="16" t="s">
        <v>416</v>
      </c>
    </row>
    <row r="2" spans="1:8">
      <c r="A2" s="17" t="s">
        <v>193</v>
      </c>
      <c r="B2" s="431">
        <v>43190</v>
      </c>
      <c r="C2" s="28"/>
      <c r="D2" s="18"/>
      <c r="E2" s="18"/>
      <c r="F2" s="18"/>
      <c r="G2" s="18"/>
      <c r="H2" s="1"/>
    </row>
    <row r="3" spans="1:8">
      <c r="A3" s="17"/>
      <c r="C3" s="28"/>
      <c r="D3" s="18"/>
      <c r="E3" s="18"/>
      <c r="F3" s="18"/>
      <c r="G3" s="18"/>
      <c r="H3" s="1"/>
    </row>
    <row r="4" spans="1:8" ht="16.5" thickBot="1">
      <c r="A4" s="74" t="s">
        <v>333</v>
      </c>
      <c r="B4" s="213" t="s">
        <v>227</v>
      </c>
      <c r="C4" s="214"/>
      <c r="D4" s="215"/>
      <c r="E4" s="215"/>
      <c r="F4" s="215"/>
      <c r="G4" s="215"/>
      <c r="H4" s="1"/>
    </row>
    <row r="5" spans="1:8" ht="15">
      <c r="A5" s="334" t="s">
        <v>28</v>
      </c>
      <c r="B5" s="335"/>
      <c r="C5" s="336" t="s">
        <v>424</v>
      </c>
      <c r="D5" s="337" t="s">
        <v>420</v>
      </c>
      <c r="E5" s="337" t="s">
        <v>421</v>
      </c>
      <c r="F5" s="337" t="s">
        <v>422</v>
      </c>
      <c r="G5" s="338" t="s">
        <v>423</v>
      </c>
    </row>
    <row r="6" spans="1:8" ht="15">
      <c r="A6" s="126"/>
      <c r="B6" s="31" t="s">
        <v>189</v>
      </c>
      <c r="C6" s="339"/>
      <c r="D6" s="339"/>
      <c r="E6" s="339"/>
      <c r="F6" s="339"/>
      <c r="G6" s="340"/>
    </row>
    <row r="7" spans="1:8" ht="15">
      <c r="A7" s="126"/>
      <c r="B7" s="32" t="s">
        <v>194</v>
      </c>
      <c r="C7" s="339"/>
      <c r="D7" s="339"/>
      <c r="E7" s="339"/>
      <c r="F7" s="339"/>
      <c r="G7" s="340"/>
    </row>
    <row r="8" spans="1:8" ht="15">
      <c r="A8" s="127">
        <v>1</v>
      </c>
      <c r="B8" s="238" t="s">
        <v>25</v>
      </c>
      <c r="C8" s="240">
        <v>22221881.149999995</v>
      </c>
      <c r="D8" s="241">
        <v>22236889.359999996</v>
      </c>
      <c r="E8" s="241">
        <v>22388357.359999996</v>
      </c>
      <c r="F8" s="241">
        <v>22988357.759999994</v>
      </c>
      <c r="G8" s="242">
        <v>22769443.010000002</v>
      </c>
    </row>
    <row r="9" spans="1:8" ht="15">
      <c r="A9" s="127">
        <v>2</v>
      </c>
      <c r="B9" s="238" t="s">
        <v>91</v>
      </c>
      <c r="C9" s="240">
        <v>22221881.149999995</v>
      </c>
      <c r="D9" s="241">
        <v>22236889.359999996</v>
      </c>
      <c r="E9" s="241">
        <v>22388357.359999996</v>
      </c>
      <c r="F9" s="241">
        <v>22988357.759999994</v>
      </c>
      <c r="G9" s="242">
        <v>22769443.010000002</v>
      </c>
    </row>
    <row r="10" spans="1:8" ht="15">
      <c r="A10" s="127">
        <v>3</v>
      </c>
      <c r="B10" s="238" t="s">
        <v>90</v>
      </c>
      <c r="C10" s="240">
        <v>30778153.389999993</v>
      </c>
      <c r="D10" s="241">
        <v>31369273.908599995</v>
      </c>
      <c r="E10" s="241">
        <v>22424799.378799997</v>
      </c>
      <c r="F10" s="241">
        <v>23015022.658599995</v>
      </c>
      <c r="G10" s="242">
        <v>22804273.330200002</v>
      </c>
    </row>
    <row r="11" spans="1:8" ht="15">
      <c r="A11" s="126"/>
      <c r="B11" s="31" t="s">
        <v>190</v>
      </c>
      <c r="C11" s="339"/>
      <c r="D11" s="339"/>
      <c r="E11" s="339"/>
      <c r="F11" s="339"/>
      <c r="G11" s="340"/>
    </row>
    <row r="12" spans="1:8" ht="15" customHeight="1">
      <c r="A12" s="127">
        <v>4</v>
      </c>
      <c r="B12" s="238" t="s">
        <v>347</v>
      </c>
      <c r="C12" s="381">
        <v>50073951.032459274</v>
      </c>
      <c r="D12" s="241">
        <v>48908864</v>
      </c>
      <c r="E12" s="241">
        <v>39943185.597603239</v>
      </c>
      <c r="F12" s="241">
        <v>46583961.53716328</v>
      </c>
      <c r="G12" s="242">
        <v>45985044.456595242</v>
      </c>
    </row>
    <row r="13" spans="1:8" ht="15">
      <c r="A13" s="126"/>
      <c r="B13" s="31" t="s">
        <v>92</v>
      </c>
      <c r="C13" s="339"/>
      <c r="D13" s="339"/>
      <c r="E13" s="339"/>
      <c r="F13" s="339"/>
      <c r="G13" s="340"/>
    </row>
    <row r="14" spans="1:8" s="3" customFormat="1" ht="15">
      <c r="A14" s="127"/>
      <c r="B14" s="32" t="s">
        <v>405</v>
      </c>
      <c r="C14" s="339"/>
      <c r="D14" s="339"/>
      <c r="E14" s="339"/>
      <c r="F14" s="339"/>
      <c r="G14" s="340"/>
    </row>
    <row r="15" spans="1:8" ht="15">
      <c r="A15" s="125">
        <v>5</v>
      </c>
      <c r="B15" s="30" t="s">
        <v>406</v>
      </c>
      <c r="C15" s="421">
        <v>0.44378126135074059</v>
      </c>
      <c r="D15" s="421">
        <v>0.45469999999999999</v>
      </c>
      <c r="E15" s="421">
        <v>0.56050505299065057</v>
      </c>
      <c r="F15" s="421">
        <v>0.49348224155776393</v>
      </c>
      <c r="G15" s="422">
        <v>0.49514887457577256</v>
      </c>
    </row>
    <row r="16" spans="1:8" ht="15" customHeight="1">
      <c r="A16" s="125">
        <v>6</v>
      </c>
      <c r="B16" s="30" t="s">
        <v>407</v>
      </c>
      <c r="C16" s="421">
        <v>0.44378126135074059</v>
      </c>
      <c r="D16" s="421">
        <v>0.45469999999999999</v>
      </c>
      <c r="E16" s="421">
        <v>0.56050505299065057</v>
      </c>
      <c r="F16" s="421">
        <v>0.49348224155776393</v>
      </c>
      <c r="G16" s="422">
        <v>0.49514887457577256</v>
      </c>
    </row>
    <row r="17" spans="1:9" ht="15">
      <c r="A17" s="125">
        <v>7</v>
      </c>
      <c r="B17" s="30" t="s">
        <v>408</v>
      </c>
      <c r="C17" s="421">
        <v>0.61465398186871201</v>
      </c>
      <c r="D17" s="421">
        <v>0.64139999999999997</v>
      </c>
      <c r="E17" s="421">
        <v>0.56141739932093904</v>
      </c>
      <c r="F17" s="421">
        <v>0.4940546466886313</v>
      </c>
      <c r="G17" s="422">
        <v>0.49590630170477912</v>
      </c>
    </row>
    <row r="18" spans="1:9" ht="15">
      <c r="A18" s="126"/>
      <c r="B18" s="31" t="s">
        <v>7</v>
      </c>
      <c r="C18" s="339"/>
      <c r="D18" s="339"/>
      <c r="E18" s="339"/>
      <c r="F18" s="339"/>
      <c r="G18" s="340"/>
    </row>
    <row r="19" spans="1:9" ht="15" customHeight="1">
      <c r="A19" s="128">
        <v>8</v>
      </c>
      <c r="B19" s="33" t="s">
        <v>8</v>
      </c>
      <c r="C19" s="423">
        <v>5.20317174040398E-2</v>
      </c>
      <c r="D19" s="423">
        <v>5.1513969400858464E-2</v>
      </c>
      <c r="E19" s="423">
        <v>5.1125802654511374E-2</v>
      </c>
      <c r="F19" s="423">
        <v>5.1437992650049405E-2</v>
      </c>
      <c r="G19" s="424">
        <v>5.2027128064191401E-2</v>
      </c>
    </row>
    <row r="20" spans="1:9" ht="15">
      <c r="A20" s="128">
        <v>9</v>
      </c>
      <c r="B20" s="33" t="s">
        <v>9</v>
      </c>
      <c r="C20" s="423">
        <v>1.2917904760324344E-2</v>
      </c>
      <c r="D20" s="423">
        <v>1.1600756829130086E-2</v>
      </c>
      <c r="E20" s="423">
        <v>1.2523992958820935E-2</v>
      </c>
      <c r="F20" s="423">
        <v>1.3784671444860116E-2</v>
      </c>
      <c r="G20" s="424">
        <v>1.2584509667904814E-2</v>
      </c>
    </row>
    <row r="21" spans="1:9" ht="15">
      <c r="A21" s="128">
        <v>10</v>
      </c>
      <c r="B21" s="33" t="s">
        <v>10</v>
      </c>
      <c r="C21" s="423">
        <v>-3.2072626420085133E-2</v>
      </c>
      <c r="D21" s="423">
        <v>-1.6982033631432303E-2</v>
      </c>
      <c r="E21" s="423">
        <v>-1.5997315282738338E-2</v>
      </c>
      <c r="F21" s="423">
        <v>-1.4881444152923249E-2</v>
      </c>
      <c r="G21" s="424">
        <v>-1.6853417667281659E-2</v>
      </c>
    </row>
    <row r="22" spans="1:9" ht="15">
      <c r="A22" s="128">
        <v>11</v>
      </c>
      <c r="B22" s="33" t="s">
        <v>228</v>
      </c>
      <c r="C22" s="423">
        <v>3.9113812643715447E-2</v>
      </c>
      <c r="D22" s="423">
        <v>3.9913212571728383E-2</v>
      </c>
      <c r="E22" s="423">
        <v>3.8601809695690437E-2</v>
      </c>
      <c r="F22" s="423">
        <v>3.7653321205189293E-2</v>
      </c>
      <c r="G22" s="424">
        <v>3.9442618396286586E-2</v>
      </c>
    </row>
    <row r="23" spans="1:9" ht="15">
      <c r="A23" s="128">
        <v>12</v>
      </c>
      <c r="B23" s="33" t="s">
        <v>11</v>
      </c>
      <c r="C23" s="423">
        <v>-1.4895871396322625E-3</v>
      </c>
      <c r="D23" s="423">
        <v>-8.6756856043989136E-3</v>
      </c>
      <c r="E23" s="423">
        <v>-7.6473750675502593E-3</v>
      </c>
      <c r="F23" s="423">
        <v>8.2600166859475195E-3</v>
      </c>
      <c r="G23" s="424">
        <v>8.8830645608517814E-4</v>
      </c>
    </row>
    <row r="24" spans="1:9" ht="15">
      <c r="A24" s="128">
        <v>13</v>
      </c>
      <c r="B24" s="33" t="s">
        <v>12</v>
      </c>
      <c r="C24" s="423">
        <v>-2.9622484263887032E-3</v>
      </c>
      <c r="D24" s="423">
        <v>-1.795049512864165E-2</v>
      </c>
      <c r="E24" s="423">
        <v>-1.6279236881896586E-2</v>
      </c>
      <c r="F24" s="423">
        <v>1.9161090225362512E-2</v>
      </c>
      <c r="G24" s="424">
        <v>2.2075211806285612E-3</v>
      </c>
    </row>
    <row r="25" spans="1:9" ht="15">
      <c r="A25" s="126"/>
      <c r="B25" s="31" t="s">
        <v>13</v>
      </c>
      <c r="C25" s="339"/>
      <c r="D25" s="425"/>
      <c r="E25" s="425"/>
      <c r="F25" s="425"/>
      <c r="G25" s="426"/>
    </row>
    <row r="26" spans="1:9" ht="15">
      <c r="A26" s="128">
        <v>14</v>
      </c>
      <c r="B26" s="33" t="s">
        <v>14</v>
      </c>
      <c r="C26" s="423">
        <v>0.19811766436093997</v>
      </c>
      <c r="D26" s="423">
        <v>0.25525555468151145</v>
      </c>
      <c r="E26" s="423">
        <v>0.31339797788541668</v>
      </c>
      <c r="F26" s="423">
        <v>0.31617519307197872</v>
      </c>
      <c r="G26" s="424">
        <v>0.28695157822693013</v>
      </c>
      <c r="I26" s="460"/>
    </row>
    <row r="27" spans="1:9" ht="15" customHeight="1">
      <c r="A27" s="128">
        <v>15</v>
      </c>
      <c r="B27" s="33" t="s">
        <v>15</v>
      </c>
      <c r="C27" s="423">
        <v>0.13237568631614918</v>
      </c>
      <c r="D27" s="423">
        <v>0.17755708480841034</v>
      </c>
      <c r="E27" s="423">
        <v>0.1718000354387807</v>
      </c>
      <c r="F27" s="423">
        <v>0.18158273981814421</v>
      </c>
      <c r="G27" s="424">
        <v>0.17040039276091901</v>
      </c>
      <c r="I27" s="460"/>
    </row>
    <row r="28" spans="1:9" ht="15">
      <c r="A28" s="128">
        <v>16</v>
      </c>
      <c r="B28" s="33" t="s">
        <v>16</v>
      </c>
      <c r="C28" s="423">
        <v>0.28614739340054146</v>
      </c>
      <c r="D28" s="423">
        <v>0.41790283103249104</v>
      </c>
      <c r="E28" s="423">
        <v>0.57277557120673406</v>
      </c>
      <c r="F28" s="423">
        <v>0.61192009603425734</v>
      </c>
      <c r="G28" s="424">
        <v>0.62794113874272672</v>
      </c>
      <c r="I28" s="460"/>
    </row>
    <row r="29" spans="1:9" ht="15" customHeight="1">
      <c r="A29" s="128">
        <v>17</v>
      </c>
      <c r="B29" s="33" t="s">
        <v>17</v>
      </c>
      <c r="C29" s="423">
        <v>0.29387143267439464</v>
      </c>
      <c r="D29" s="423">
        <v>0.3273566201146475</v>
      </c>
      <c r="E29" s="423">
        <v>0.21877193974254119</v>
      </c>
      <c r="F29" s="423">
        <v>0.33452769676632027</v>
      </c>
      <c r="G29" s="424">
        <v>0.2449605865384521</v>
      </c>
      <c r="I29" s="460"/>
    </row>
    <row r="30" spans="1:9" ht="15">
      <c r="A30" s="128">
        <v>18</v>
      </c>
      <c r="B30" s="33" t="s">
        <v>18</v>
      </c>
      <c r="C30" s="423">
        <v>0.25854928839775171</v>
      </c>
      <c r="D30" s="423">
        <v>-0.20478480921536105</v>
      </c>
      <c r="E30" s="423">
        <v>-0.36462041874515388</v>
      </c>
      <c r="F30" s="423">
        <v>-0.35443152663704452</v>
      </c>
      <c r="G30" s="424">
        <v>-0.27712033610761122</v>
      </c>
      <c r="I30" s="460"/>
    </row>
    <row r="31" spans="1:9" ht="15" customHeight="1">
      <c r="A31" s="126"/>
      <c r="B31" s="31" t="s">
        <v>19</v>
      </c>
      <c r="C31" s="339"/>
      <c r="D31" s="425"/>
      <c r="E31" s="425"/>
      <c r="F31" s="425"/>
      <c r="G31" s="426"/>
    </row>
    <row r="32" spans="1:9" ht="15" customHeight="1">
      <c r="A32" s="128">
        <v>19</v>
      </c>
      <c r="B32" s="33" t="s">
        <v>20</v>
      </c>
      <c r="C32" s="427">
        <v>0.43091112252438835</v>
      </c>
      <c r="D32" s="427">
        <v>0.51298465088577161</v>
      </c>
      <c r="E32" s="427">
        <v>0.43931983875729591</v>
      </c>
      <c r="F32" s="427">
        <v>0.42181138189342771</v>
      </c>
      <c r="G32" s="428">
        <v>0.26390376243932728</v>
      </c>
    </row>
    <row r="33" spans="1:7" ht="15" customHeight="1">
      <c r="A33" s="128">
        <v>20</v>
      </c>
      <c r="B33" s="33" t="s">
        <v>21</v>
      </c>
      <c r="C33" s="427">
        <v>0.79396429307872884</v>
      </c>
      <c r="D33" s="427">
        <v>0.78743775892817736</v>
      </c>
      <c r="E33" s="427">
        <v>0.69237384007133707</v>
      </c>
      <c r="F33" s="427">
        <v>0.64761797487375028</v>
      </c>
      <c r="G33" s="428">
        <v>0.55604569489722855</v>
      </c>
    </row>
    <row r="34" spans="1:7" ht="15" customHeight="1">
      <c r="A34" s="128">
        <v>21</v>
      </c>
      <c r="B34" s="243" t="s">
        <v>22</v>
      </c>
      <c r="C34" s="427">
        <v>0.24903035793997585</v>
      </c>
      <c r="D34" s="427">
        <v>0.20641119051917436</v>
      </c>
      <c r="E34" s="427">
        <v>0.22790021426568069</v>
      </c>
      <c r="F34" s="427">
        <v>0.31648223753791105</v>
      </c>
      <c r="G34" s="428">
        <v>0.26579028572519137</v>
      </c>
    </row>
    <row r="35" spans="1:7" ht="15" customHeight="1">
      <c r="A35" s="342"/>
      <c r="B35" s="31" t="s">
        <v>404</v>
      </c>
      <c r="C35" s="339"/>
      <c r="D35" s="339"/>
      <c r="E35" s="339"/>
      <c r="F35" s="339"/>
      <c r="G35" s="340"/>
    </row>
    <row r="36" spans="1:7" ht="15" customHeight="1">
      <c r="A36" s="128">
        <v>22</v>
      </c>
      <c r="B36" s="333" t="s">
        <v>397</v>
      </c>
      <c r="C36" s="243">
        <f>'14. LCR'!H23</f>
        <v>27468161.832222223</v>
      </c>
      <c r="D36" s="243">
        <v>27057877.602499999</v>
      </c>
      <c r="E36" s="243"/>
      <c r="F36" s="243"/>
      <c r="G36" s="341"/>
    </row>
    <row r="37" spans="1:7" ht="15">
      <c r="A37" s="128">
        <v>23</v>
      </c>
      <c r="B37" s="33" t="s">
        <v>398</v>
      </c>
      <c r="C37" s="243">
        <f>'14. LCR'!H24</f>
        <v>12846876.252491109</v>
      </c>
      <c r="D37" s="244">
        <v>6588725.9692499992</v>
      </c>
      <c r="E37" s="244"/>
      <c r="F37" s="244"/>
      <c r="G37" s="245"/>
    </row>
    <row r="38" spans="1:7" thickBot="1">
      <c r="A38" s="129">
        <v>24</v>
      </c>
      <c r="B38" s="246" t="s">
        <v>396</v>
      </c>
      <c r="C38" s="429">
        <f>'14. LCR'!H25</f>
        <v>2.138119904976584</v>
      </c>
      <c r="D38" s="429">
        <v>4.1066934227923308</v>
      </c>
      <c r="E38" s="429"/>
      <c r="F38" s="429"/>
      <c r="G38" s="430"/>
    </row>
    <row r="39" spans="1:7">
      <c r="A39" s="20"/>
    </row>
    <row r="40" spans="1:7" ht="39.75">
      <c r="B40" s="332" t="s">
        <v>409</v>
      </c>
    </row>
    <row r="41" spans="1:7" ht="65.25">
      <c r="B41" s="397" t="s">
        <v>403</v>
      </c>
      <c r="D41" s="367"/>
      <c r="E41" s="367"/>
      <c r="F41" s="367"/>
      <c r="G41" s="36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3"/>
  <sheetViews>
    <sheetView workbookViewId="0">
      <pane xSplit="1" ySplit="5" topLeftCell="B6" activePane="bottomRight" state="frozen"/>
      <selection pane="topRight" activeCell="B1" sqref="B1"/>
      <selection pane="bottomLeft" activeCell="A5" sqref="A5"/>
      <selection pane="bottomRight" activeCell="H41" sqref="C7:H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7" t="s">
        <v>192</v>
      </c>
      <c r="B1" s="16" t="s">
        <v>416</v>
      </c>
    </row>
    <row r="2" spans="1:8" ht="15.75">
      <c r="A2" s="17" t="s">
        <v>193</v>
      </c>
      <c r="B2" s="431">
        <v>43190</v>
      </c>
    </row>
    <row r="3" spans="1:8" ht="15.75">
      <c r="A3" s="17"/>
    </row>
    <row r="4" spans="1:8" ht="16.5" thickBot="1">
      <c r="A4" s="34" t="s">
        <v>334</v>
      </c>
      <c r="B4" s="75" t="s">
        <v>248</v>
      </c>
      <c r="C4" s="34"/>
      <c r="D4" s="35"/>
      <c r="E4" s="35"/>
      <c r="F4" s="36"/>
      <c r="G4" s="36"/>
      <c r="H4" s="37" t="s">
        <v>96</v>
      </c>
    </row>
    <row r="5" spans="1:8" ht="15.75">
      <c r="A5" s="38"/>
      <c r="B5" s="39"/>
      <c r="C5" s="463" t="s">
        <v>198</v>
      </c>
      <c r="D5" s="464"/>
      <c r="E5" s="465"/>
      <c r="F5" s="463" t="s">
        <v>199</v>
      </c>
      <c r="G5" s="464"/>
      <c r="H5" s="466"/>
    </row>
    <row r="6" spans="1:8" ht="15.75">
      <c r="A6" s="40" t="s">
        <v>28</v>
      </c>
      <c r="B6" s="41" t="s">
        <v>156</v>
      </c>
      <c r="C6" s="42" t="s">
        <v>29</v>
      </c>
      <c r="D6" s="42" t="s">
        <v>97</v>
      </c>
      <c r="E6" s="42" t="s">
        <v>70</v>
      </c>
      <c r="F6" s="42" t="s">
        <v>29</v>
      </c>
      <c r="G6" s="42" t="s">
        <v>97</v>
      </c>
      <c r="H6" s="43" t="s">
        <v>70</v>
      </c>
    </row>
    <row r="7" spans="1:8" ht="15.75">
      <c r="A7" s="40">
        <v>1</v>
      </c>
      <c r="B7" s="44" t="s">
        <v>157</v>
      </c>
      <c r="C7" s="247">
        <v>951972.49</v>
      </c>
      <c r="D7" s="247">
        <v>2887671.2399999998</v>
      </c>
      <c r="E7" s="248">
        <f>C7+D7</f>
        <v>3839643.7299999995</v>
      </c>
      <c r="F7" s="249">
        <v>886372.15</v>
      </c>
      <c r="G7" s="250">
        <v>2514101.39</v>
      </c>
      <c r="H7" s="251">
        <f>F7+G7</f>
        <v>3400473.54</v>
      </c>
    </row>
    <row r="8" spans="1:8" ht="15.75">
      <c r="A8" s="40">
        <v>2</v>
      </c>
      <c r="B8" s="44" t="s">
        <v>158</v>
      </c>
      <c r="C8" s="247">
        <v>539203.04</v>
      </c>
      <c r="D8" s="247">
        <v>2890519.89</v>
      </c>
      <c r="E8" s="248">
        <f t="shared" ref="E8:E20" si="0">C8+D8</f>
        <v>3429722.93</v>
      </c>
      <c r="F8" s="249">
        <v>3816.99</v>
      </c>
      <c r="G8" s="250">
        <v>6266760.7299999995</v>
      </c>
      <c r="H8" s="251">
        <f t="shared" ref="H8:H40" si="1">F8+G8</f>
        <v>6270577.7199999997</v>
      </c>
    </row>
    <row r="9" spans="1:8" ht="15.75">
      <c r="A9" s="40">
        <v>3</v>
      </c>
      <c r="B9" s="44" t="s">
        <v>159</v>
      </c>
      <c r="C9" s="247">
        <v>6671374.6699999999</v>
      </c>
      <c r="D9" s="247">
        <v>6591447.75</v>
      </c>
      <c r="E9" s="248">
        <f t="shared" si="0"/>
        <v>13262822.42</v>
      </c>
      <c r="F9" s="249">
        <v>9131450.6999999993</v>
      </c>
      <c r="G9" s="250">
        <v>1451887.4100000001</v>
      </c>
      <c r="H9" s="251">
        <f t="shared" si="1"/>
        <v>10583338.109999999</v>
      </c>
    </row>
    <row r="10" spans="1:8" ht="15.75">
      <c r="A10" s="40">
        <v>4</v>
      </c>
      <c r="B10" s="44" t="s">
        <v>188</v>
      </c>
      <c r="C10" s="247">
        <v>0</v>
      </c>
      <c r="D10" s="247">
        <v>0</v>
      </c>
      <c r="E10" s="248">
        <f t="shared" si="0"/>
        <v>0</v>
      </c>
      <c r="F10" s="249">
        <v>0</v>
      </c>
      <c r="G10" s="250">
        <v>0</v>
      </c>
      <c r="H10" s="251">
        <f t="shared" si="1"/>
        <v>0</v>
      </c>
    </row>
    <row r="11" spans="1:8" ht="15.75">
      <c r="A11" s="40">
        <v>5</v>
      </c>
      <c r="B11" s="44" t="s">
        <v>160</v>
      </c>
      <c r="C11" s="247">
        <v>5459731.3900000006</v>
      </c>
      <c r="D11" s="247">
        <v>0</v>
      </c>
      <c r="E11" s="248">
        <f t="shared" si="0"/>
        <v>5459731.3900000006</v>
      </c>
      <c r="F11" s="249">
        <v>11301386.920000002</v>
      </c>
      <c r="G11" s="250">
        <v>0</v>
      </c>
      <c r="H11" s="251">
        <f t="shared" si="1"/>
        <v>11301386.920000002</v>
      </c>
    </row>
    <row r="12" spans="1:8" ht="15.75">
      <c r="A12" s="40">
        <v>6.1</v>
      </c>
      <c r="B12" s="45" t="s">
        <v>161</v>
      </c>
      <c r="C12" s="247">
        <v>6808267.54</v>
      </c>
      <c r="D12" s="247">
        <v>2729090</v>
      </c>
      <c r="E12" s="248">
        <f t="shared" si="0"/>
        <v>9537357.5399999991</v>
      </c>
      <c r="F12" s="249">
        <v>2563013.11</v>
      </c>
      <c r="G12" s="250">
        <v>4325717.08</v>
      </c>
      <c r="H12" s="251">
        <f t="shared" si="1"/>
        <v>6888730.1899999995</v>
      </c>
    </row>
    <row r="13" spans="1:8" ht="15.75">
      <c r="A13" s="40">
        <v>6.2</v>
      </c>
      <c r="B13" s="45" t="s">
        <v>162</v>
      </c>
      <c r="C13" s="247">
        <v>-424121.41</v>
      </c>
      <c r="D13" s="247">
        <v>-838392.84</v>
      </c>
      <c r="E13" s="248">
        <f t="shared" si="0"/>
        <v>-1262514.25</v>
      </c>
      <c r="F13" s="249">
        <v>-277383.71000000002</v>
      </c>
      <c r="G13" s="250">
        <v>-896458.62</v>
      </c>
      <c r="H13" s="251">
        <f t="shared" si="1"/>
        <v>-1173842.33</v>
      </c>
    </row>
    <row r="14" spans="1:8" ht="15.75">
      <c r="A14" s="40">
        <v>6</v>
      </c>
      <c r="B14" s="44" t="s">
        <v>163</v>
      </c>
      <c r="C14" s="248">
        <f>C12+C13</f>
        <v>6384146.1299999999</v>
      </c>
      <c r="D14" s="248">
        <f>D12+D13</f>
        <v>1890697.1600000001</v>
      </c>
      <c r="E14" s="248">
        <f t="shared" si="0"/>
        <v>8274843.29</v>
      </c>
      <c r="F14" s="248">
        <f>F12+F13</f>
        <v>2285629.4</v>
      </c>
      <c r="G14" s="248">
        <f>G12+G13</f>
        <v>3429258.46</v>
      </c>
      <c r="H14" s="251">
        <f t="shared" si="1"/>
        <v>5714887.8599999994</v>
      </c>
    </row>
    <row r="15" spans="1:8" ht="15.75">
      <c r="A15" s="40">
        <v>7</v>
      </c>
      <c r="B15" s="44" t="s">
        <v>164</v>
      </c>
      <c r="C15" s="247">
        <v>273895.87</v>
      </c>
      <c r="D15" s="247">
        <v>8233.02</v>
      </c>
      <c r="E15" s="248">
        <f t="shared" si="0"/>
        <v>282128.89</v>
      </c>
      <c r="F15" s="249">
        <v>491680.36000000004</v>
      </c>
      <c r="G15" s="250">
        <v>27142.03</v>
      </c>
      <c r="H15" s="251">
        <f t="shared" si="1"/>
        <v>518822.39</v>
      </c>
    </row>
    <row r="16" spans="1:8" ht="15.75">
      <c r="A16" s="40">
        <v>8</v>
      </c>
      <c r="B16" s="44" t="s">
        <v>165</v>
      </c>
      <c r="C16" s="247">
        <v>1125233.8400000001</v>
      </c>
      <c r="D16" s="247"/>
      <c r="E16" s="248">
        <f t="shared" si="0"/>
        <v>1125233.8400000001</v>
      </c>
      <c r="F16" s="249">
        <v>1647917.5000000002</v>
      </c>
      <c r="G16" s="250"/>
      <c r="H16" s="251">
        <f t="shared" si="1"/>
        <v>1647917.5000000002</v>
      </c>
    </row>
    <row r="17" spans="1:8" ht="15.75">
      <c r="A17" s="40">
        <v>9</v>
      </c>
      <c r="B17" s="44" t="s">
        <v>166</v>
      </c>
      <c r="C17" s="247">
        <v>20000</v>
      </c>
      <c r="D17" s="247">
        <v>0</v>
      </c>
      <c r="E17" s="248">
        <f t="shared" si="0"/>
        <v>20000</v>
      </c>
      <c r="F17" s="249">
        <v>20000</v>
      </c>
      <c r="G17" s="250">
        <v>0</v>
      </c>
      <c r="H17" s="251">
        <f t="shared" si="1"/>
        <v>20000</v>
      </c>
    </row>
    <row r="18" spans="1:8" ht="15.75">
      <c r="A18" s="40">
        <v>10</v>
      </c>
      <c r="B18" s="44" t="s">
        <v>167</v>
      </c>
      <c r="C18" s="247">
        <v>15031457.210000001</v>
      </c>
      <c r="D18" s="247"/>
      <c r="E18" s="248">
        <f t="shared" si="0"/>
        <v>15031457.210000001</v>
      </c>
      <c r="F18" s="249">
        <v>15863000.520000003</v>
      </c>
      <c r="G18" s="250"/>
      <c r="H18" s="251">
        <f t="shared" si="1"/>
        <v>15863000.520000003</v>
      </c>
    </row>
    <row r="19" spans="1:8" ht="15.75">
      <c r="A19" s="40">
        <v>11</v>
      </c>
      <c r="B19" s="44" t="s">
        <v>168</v>
      </c>
      <c r="C19" s="247">
        <v>1384349.3800000001</v>
      </c>
      <c r="D19" s="247">
        <v>1479973.59</v>
      </c>
      <c r="E19" s="248">
        <f t="shared" si="0"/>
        <v>2864322.97</v>
      </c>
      <c r="F19" s="249">
        <v>967374.72</v>
      </c>
      <c r="G19" s="250">
        <v>131300.97</v>
      </c>
      <c r="H19" s="251">
        <f t="shared" si="1"/>
        <v>1098675.69</v>
      </c>
    </row>
    <row r="20" spans="1:8" ht="15.75">
      <c r="A20" s="40">
        <v>12</v>
      </c>
      <c r="B20" s="46" t="s">
        <v>169</v>
      </c>
      <c r="C20" s="248">
        <f>SUM(C7:C11)+SUM(C14:C19)</f>
        <v>37841364.019999996</v>
      </c>
      <c r="D20" s="248">
        <f>SUM(D7:D11)+SUM(D14:D19)</f>
        <v>15748542.649999999</v>
      </c>
      <c r="E20" s="248">
        <f t="shared" si="0"/>
        <v>53589906.669999994</v>
      </c>
      <c r="F20" s="248">
        <f>SUM(F7:F11)+SUM(F14:F19)</f>
        <v>42598629.260000005</v>
      </c>
      <c r="G20" s="248">
        <f>SUM(G7:G11)+SUM(G14:G19)</f>
        <v>13820450.989999998</v>
      </c>
      <c r="H20" s="251">
        <f t="shared" si="1"/>
        <v>56419080.25</v>
      </c>
    </row>
    <row r="21" spans="1:8" ht="15.75">
      <c r="A21" s="40"/>
      <c r="B21" s="41" t="s">
        <v>186</v>
      </c>
      <c r="C21" s="252"/>
      <c r="D21" s="252"/>
      <c r="E21" s="252"/>
      <c r="F21" s="253"/>
      <c r="G21" s="254"/>
      <c r="H21" s="255"/>
    </row>
    <row r="22" spans="1:8" ht="15.75">
      <c r="A22" s="40">
        <v>13</v>
      </c>
      <c r="B22" s="44" t="s">
        <v>170</v>
      </c>
      <c r="C22" s="247">
        <v>0</v>
      </c>
      <c r="D22" s="247">
        <v>0</v>
      </c>
      <c r="E22" s="248">
        <f>C22+D22</f>
        <v>0</v>
      </c>
      <c r="F22" s="249">
        <v>0</v>
      </c>
      <c r="G22" s="250">
        <v>0</v>
      </c>
      <c r="H22" s="251">
        <f t="shared" si="1"/>
        <v>0</v>
      </c>
    </row>
    <row r="23" spans="1:8" ht="15.75">
      <c r="A23" s="40">
        <v>14</v>
      </c>
      <c r="B23" s="44" t="s">
        <v>171</v>
      </c>
      <c r="C23" s="247">
        <v>3285068.27</v>
      </c>
      <c r="D23" s="247">
        <v>8529962.0700000003</v>
      </c>
      <c r="E23" s="248">
        <f t="shared" ref="E23:E40" si="2">C23+D23</f>
        <v>11815030.34</v>
      </c>
      <c r="F23" s="249">
        <v>2991447.66</v>
      </c>
      <c r="G23" s="250">
        <v>10813839.08</v>
      </c>
      <c r="H23" s="251">
        <f t="shared" si="1"/>
        <v>13805286.74</v>
      </c>
    </row>
    <row r="24" spans="1:8" ht="15.75">
      <c r="A24" s="40">
        <v>15</v>
      </c>
      <c r="B24" s="44" t="s">
        <v>172</v>
      </c>
      <c r="C24" s="247">
        <v>127204.03</v>
      </c>
      <c r="D24" s="247">
        <v>1403279.27</v>
      </c>
      <c r="E24" s="248">
        <f t="shared" si="2"/>
        <v>1530483.3</v>
      </c>
      <c r="F24" s="249">
        <v>436026.69999999995</v>
      </c>
      <c r="G24" s="250">
        <v>754330.02</v>
      </c>
      <c r="H24" s="251">
        <f t="shared" si="1"/>
        <v>1190356.72</v>
      </c>
    </row>
    <row r="25" spans="1:8" ht="15.75">
      <c r="A25" s="40">
        <v>16</v>
      </c>
      <c r="B25" s="44" t="s">
        <v>173</v>
      </c>
      <c r="C25" s="247">
        <v>864624</v>
      </c>
      <c r="D25" s="247">
        <v>1174721.8</v>
      </c>
      <c r="E25" s="248">
        <f t="shared" si="2"/>
        <v>2039345.8</v>
      </c>
      <c r="F25" s="249">
        <v>880854.88</v>
      </c>
      <c r="G25" s="250">
        <v>4206518.9800000004</v>
      </c>
      <c r="H25" s="251">
        <f t="shared" si="1"/>
        <v>5087373.8600000003</v>
      </c>
    </row>
    <row r="26" spans="1:8" ht="15.75">
      <c r="A26" s="40">
        <v>17</v>
      </c>
      <c r="B26" s="44" t="s">
        <v>174</v>
      </c>
      <c r="C26" s="252"/>
      <c r="D26" s="252"/>
      <c r="E26" s="248">
        <f t="shared" si="2"/>
        <v>0</v>
      </c>
      <c r="F26" s="253"/>
      <c r="G26" s="254"/>
      <c r="H26" s="251">
        <f t="shared" si="1"/>
        <v>0</v>
      </c>
    </row>
    <row r="27" spans="1:8" ht="15.75">
      <c r="A27" s="40">
        <v>18</v>
      </c>
      <c r="B27" s="44" t="s">
        <v>175</v>
      </c>
      <c r="C27" s="247">
        <v>0</v>
      </c>
      <c r="D27" s="247">
        <v>0</v>
      </c>
      <c r="E27" s="248">
        <f t="shared" si="2"/>
        <v>0</v>
      </c>
      <c r="F27" s="249">
        <v>7505000</v>
      </c>
      <c r="G27" s="250">
        <v>0</v>
      </c>
      <c r="H27" s="251">
        <f t="shared" si="1"/>
        <v>7505000</v>
      </c>
    </row>
    <row r="28" spans="1:8" ht="15.75">
      <c r="A28" s="40">
        <v>19</v>
      </c>
      <c r="B28" s="44" t="s">
        <v>176</v>
      </c>
      <c r="C28" s="247">
        <v>2697.67</v>
      </c>
      <c r="D28" s="247">
        <v>120436.61000000002</v>
      </c>
      <c r="E28" s="248">
        <f t="shared" si="2"/>
        <v>123134.28000000001</v>
      </c>
      <c r="F28" s="249">
        <v>16039.55</v>
      </c>
      <c r="G28" s="250">
        <v>73798.58</v>
      </c>
      <c r="H28" s="251">
        <f t="shared" si="1"/>
        <v>89838.13</v>
      </c>
    </row>
    <row r="29" spans="1:8" ht="15.75">
      <c r="A29" s="40">
        <v>20</v>
      </c>
      <c r="B29" s="44" t="s">
        <v>98</v>
      </c>
      <c r="C29" s="247">
        <v>1146033.52</v>
      </c>
      <c r="D29" s="247">
        <v>1229005.7899999998</v>
      </c>
      <c r="E29" s="248">
        <f t="shared" si="2"/>
        <v>2375039.3099999996</v>
      </c>
      <c r="F29" s="249">
        <v>881765.15000000014</v>
      </c>
      <c r="G29" s="250">
        <v>72006.11</v>
      </c>
      <c r="H29" s="251">
        <f t="shared" si="1"/>
        <v>953771.26000000013</v>
      </c>
    </row>
    <row r="30" spans="1:8" ht="15.75">
      <c r="A30" s="40">
        <v>21</v>
      </c>
      <c r="B30" s="44" t="s">
        <v>177</v>
      </c>
      <c r="C30" s="247">
        <v>0</v>
      </c>
      <c r="D30" s="247">
        <v>8450400</v>
      </c>
      <c r="E30" s="248">
        <f t="shared" si="2"/>
        <v>8450400</v>
      </c>
      <c r="F30" s="249">
        <v>0</v>
      </c>
      <c r="G30" s="250">
        <v>0</v>
      </c>
      <c r="H30" s="251">
        <f t="shared" si="1"/>
        <v>0</v>
      </c>
    </row>
    <row r="31" spans="1:8" ht="15.75">
      <c r="A31" s="40">
        <v>22</v>
      </c>
      <c r="B31" s="46" t="s">
        <v>178</v>
      </c>
      <c r="C31" s="248">
        <f>SUM(C22:C30)</f>
        <v>5425627.4900000002</v>
      </c>
      <c r="D31" s="248">
        <f>SUM(D22:D30)</f>
        <v>20907805.539999999</v>
      </c>
      <c r="E31" s="248">
        <f>C31+D31</f>
        <v>26333433.030000001</v>
      </c>
      <c r="F31" s="248">
        <f>SUM(F22:F30)</f>
        <v>12711133.940000001</v>
      </c>
      <c r="G31" s="248">
        <f>SUM(G22:G30)</f>
        <v>15920492.77</v>
      </c>
      <c r="H31" s="251">
        <f t="shared" si="1"/>
        <v>28631626.710000001</v>
      </c>
    </row>
    <row r="32" spans="1:8" ht="15.75">
      <c r="A32" s="40"/>
      <c r="B32" s="41" t="s">
        <v>187</v>
      </c>
      <c r="C32" s="252"/>
      <c r="D32" s="252"/>
      <c r="E32" s="247"/>
      <c r="F32" s="253"/>
      <c r="G32" s="254"/>
      <c r="H32" s="255"/>
    </row>
    <row r="33" spans="1:9" ht="15.75">
      <c r="A33" s="40">
        <v>23</v>
      </c>
      <c r="B33" s="44" t="s">
        <v>179</v>
      </c>
      <c r="C33" s="247">
        <v>30000000</v>
      </c>
      <c r="D33" s="252"/>
      <c r="E33" s="248">
        <f t="shared" si="2"/>
        <v>30000000</v>
      </c>
      <c r="F33" s="249">
        <v>30000000</v>
      </c>
      <c r="G33" s="254"/>
      <c r="H33" s="251">
        <f t="shared" si="1"/>
        <v>30000000</v>
      </c>
    </row>
    <row r="34" spans="1:9" ht="15.75">
      <c r="A34" s="40">
        <v>24</v>
      </c>
      <c r="B34" s="44" t="s">
        <v>180</v>
      </c>
      <c r="C34" s="247">
        <v>0</v>
      </c>
      <c r="D34" s="252"/>
      <c r="E34" s="248">
        <f t="shared" si="2"/>
        <v>0</v>
      </c>
      <c r="F34" s="249">
        <v>0</v>
      </c>
      <c r="G34" s="254"/>
      <c r="H34" s="251">
        <f t="shared" si="1"/>
        <v>0</v>
      </c>
    </row>
    <row r="35" spans="1:9" ht="15.75">
      <c r="A35" s="40">
        <v>25</v>
      </c>
      <c r="B35" s="45" t="s">
        <v>181</v>
      </c>
      <c r="C35" s="247">
        <v>0</v>
      </c>
      <c r="D35" s="252"/>
      <c r="E35" s="248">
        <f t="shared" si="2"/>
        <v>0</v>
      </c>
      <c r="F35" s="249">
        <v>0</v>
      </c>
      <c r="G35" s="254"/>
      <c r="H35" s="251">
        <f t="shared" si="1"/>
        <v>0</v>
      </c>
    </row>
    <row r="36" spans="1:9" ht="15.75">
      <c r="A36" s="40">
        <v>26</v>
      </c>
      <c r="B36" s="44" t="s">
        <v>182</v>
      </c>
      <c r="C36" s="247">
        <v>0</v>
      </c>
      <c r="D36" s="252"/>
      <c r="E36" s="248">
        <f t="shared" si="2"/>
        <v>0</v>
      </c>
      <c r="F36" s="249">
        <v>0</v>
      </c>
      <c r="G36" s="254"/>
      <c r="H36" s="251">
        <f t="shared" si="1"/>
        <v>0</v>
      </c>
    </row>
    <row r="37" spans="1:9" ht="15.75">
      <c r="A37" s="40">
        <v>27</v>
      </c>
      <c r="B37" s="44" t="s">
        <v>183</v>
      </c>
      <c r="C37" s="247">
        <v>0</v>
      </c>
      <c r="D37" s="252"/>
      <c r="E37" s="248">
        <f t="shared" si="2"/>
        <v>0</v>
      </c>
      <c r="F37" s="249">
        <v>0</v>
      </c>
      <c r="G37" s="254"/>
      <c r="H37" s="251">
        <f t="shared" si="1"/>
        <v>0</v>
      </c>
    </row>
    <row r="38" spans="1:9" ht="15.75">
      <c r="A38" s="40">
        <v>28</v>
      </c>
      <c r="B38" s="44" t="s">
        <v>184</v>
      </c>
      <c r="C38" s="247">
        <v>-7725957.8499999996</v>
      </c>
      <c r="D38" s="252"/>
      <c r="E38" s="248">
        <f t="shared" si="2"/>
        <v>-7725957.8499999996</v>
      </c>
      <c r="F38" s="249">
        <v>-7194978.9900000002</v>
      </c>
      <c r="G38" s="254"/>
      <c r="H38" s="251">
        <f t="shared" si="1"/>
        <v>-7194978.9900000002</v>
      </c>
    </row>
    <row r="39" spans="1:9" ht="15.75">
      <c r="A39" s="40">
        <v>29</v>
      </c>
      <c r="B39" s="44" t="s">
        <v>200</v>
      </c>
      <c r="C39" s="247">
        <v>4982432.3</v>
      </c>
      <c r="D39" s="252"/>
      <c r="E39" s="248">
        <f t="shared" si="2"/>
        <v>4982432.3</v>
      </c>
      <c r="F39" s="249">
        <v>4982432.3</v>
      </c>
      <c r="G39" s="254"/>
      <c r="H39" s="251">
        <f t="shared" si="1"/>
        <v>4982432.3</v>
      </c>
    </row>
    <row r="40" spans="1:9" ht="15.75">
      <c r="A40" s="40">
        <v>30</v>
      </c>
      <c r="B40" s="46" t="s">
        <v>185</v>
      </c>
      <c r="C40" s="247">
        <v>27256474.449999999</v>
      </c>
      <c r="D40" s="252"/>
      <c r="E40" s="248">
        <f t="shared" si="2"/>
        <v>27256474.449999999</v>
      </c>
      <c r="F40" s="249">
        <v>27787453.309999999</v>
      </c>
      <c r="G40" s="254"/>
      <c r="H40" s="251">
        <f t="shared" si="1"/>
        <v>27787453.309999999</v>
      </c>
    </row>
    <row r="41" spans="1:9" ht="16.5" thickBot="1">
      <c r="A41" s="47">
        <v>31</v>
      </c>
      <c r="B41" s="48" t="s">
        <v>201</v>
      </c>
      <c r="C41" s="256">
        <f>C31+C40</f>
        <v>32682101.939999998</v>
      </c>
      <c r="D41" s="256">
        <f>D31+D40</f>
        <v>20907805.539999999</v>
      </c>
      <c r="E41" s="256">
        <f>C41+D41</f>
        <v>53589907.479999997</v>
      </c>
      <c r="F41" s="256">
        <f>F31+F40</f>
        <v>40498587.25</v>
      </c>
      <c r="G41" s="256">
        <f>G31+G40</f>
        <v>15920492.77</v>
      </c>
      <c r="H41" s="257">
        <f>F41+G41</f>
        <v>56419080.019999996</v>
      </c>
    </row>
    <row r="43" spans="1:9">
      <c r="B43" s="49"/>
      <c r="E43" s="458"/>
      <c r="F43" s="458"/>
      <c r="G43" s="458"/>
      <c r="H43" s="458"/>
      <c r="I43" s="458"/>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pane="topRight" activeCell="B1" sqref="B1"/>
      <selection pane="bottomLeft" activeCell="A6" sqref="A6"/>
      <selection pane="bottomRight" activeCell="H67" sqref="C8: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7" t="s">
        <v>192</v>
      </c>
      <c r="B1" s="16" t="s">
        <v>416</v>
      </c>
      <c r="C1" s="16"/>
    </row>
    <row r="2" spans="1:8" ht="15.75">
      <c r="A2" s="17" t="s">
        <v>193</v>
      </c>
      <c r="B2" s="431">
        <v>43190</v>
      </c>
      <c r="C2" s="28"/>
      <c r="D2" s="18"/>
      <c r="E2" s="18"/>
      <c r="F2" s="18"/>
      <c r="G2" s="18"/>
      <c r="H2" s="18"/>
    </row>
    <row r="3" spans="1:8" ht="15.75">
      <c r="A3" s="17"/>
      <c r="B3" s="16"/>
      <c r="C3" s="28"/>
      <c r="D3" s="18"/>
      <c r="E3" s="18"/>
      <c r="F3" s="18"/>
      <c r="G3" s="18"/>
      <c r="H3" s="18"/>
    </row>
    <row r="4" spans="1:8" ht="16.5" thickBot="1">
      <c r="A4" s="50" t="s">
        <v>335</v>
      </c>
      <c r="B4" s="29" t="s">
        <v>226</v>
      </c>
      <c r="C4" s="36"/>
      <c r="D4" s="36"/>
      <c r="E4" s="36"/>
      <c r="F4" s="50"/>
      <c r="G4" s="50"/>
      <c r="H4" s="51" t="s">
        <v>96</v>
      </c>
    </row>
    <row r="5" spans="1:8" ht="15.75">
      <c r="A5" s="130"/>
      <c r="B5" s="131"/>
      <c r="C5" s="463" t="s">
        <v>198</v>
      </c>
      <c r="D5" s="464"/>
      <c r="E5" s="465"/>
      <c r="F5" s="463" t="s">
        <v>199</v>
      </c>
      <c r="G5" s="464"/>
      <c r="H5" s="466"/>
    </row>
    <row r="6" spans="1:8">
      <c r="A6" s="132" t="s">
        <v>28</v>
      </c>
      <c r="B6" s="52"/>
      <c r="C6" s="53" t="s">
        <v>29</v>
      </c>
      <c r="D6" s="53" t="s">
        <v>99</v>
      </c>
      <c r="E6" s="53" t="s">
        <v>70</v>
      </c>
      <c r="F6" s="53" t="s">
        <v>29</v>
      </c>
      <c r="G6" s="53" t="s">
        <v>99</v>
      </c>
      <c r="H6" s="133" t="s">
        <v>70</v>
      </c>
    </row>
    <row r="7" spans="1:8">
      <c r="A7" s="134"/>
      <c r="B7" s="55" t="s">
        <v>95</v>
      </c>
      <c r="C7" s="56"/>
      <c r="D7" s="56"/>
      <c r="E7" s="56"/>
      <c r="F7" s="56"/>
      <c r="G7" s="56"/>
      <c r="H7" s="135"/>
    </row>
    <row r="8" spans="1:8" ht="15.75">
      <c r="A8" s="134">
        <v>1</v>
      </c>
      <c r="B8" s="57" t="s">
        <v>100</v>
      </c>
      <c r="C8" s="258">
        <v>109266.05</v>
      </c>
      <c r="D8" s="258">
        <v>14649.8</v>
      </c>
      <c r="E8" s="248">
        <f>C8+D8</f>
        <v>123915.85</v>
      </c>
      <c r="F8" s="258">
        <v>174002.44</v>
      </c>
      <c r="G8" s="258">
        <v>4677.9799999999996</v>
      </c>
      <c r="H8" s="259">
        <f>F8+G8</f>
        <v>178680.42</v>
      </c>
    </row>
    <row r="9" spans="1:8" ht="15.75">
      <c r="A9" s="134">
        <v>2</v>
      </c>
      <c r="B9" s="57" t="s">
        <v>101</v>
      </c>
      <c r="C9" s="260">
        <f>SUM(C10:C18)</f>
        <v>313448.38999999996</v>
      </c>
      <c r="D9" s="260">
        <f>SUM(D10:D18)</f>
        <v>74774.509999999995</v>
      </c>
      <c r="E9" s="248">
        <f t="shared" ref="E9:E67" si="0">C9+D9</f>
        <v>388222.89999999997</v>
      </c>
      <c r="F9" s="260">
        <f>SUM(F10:F18)</f>
        <v>85155.97</v>
      </c>
      <c r="G9" s="260">
        <f>SUM(G10:G18)</f>
        <v>221491.69999999998</v>
      </c>
      <c r="H9" s="259">
        <f t="shared" ref="H9:H67" si="1">F9+G9</f>
        <v>306647.67</v>
      </c>
    </row>
    <row r="10" spans="1:8" ht="15.75">
      <c r="A10" s="134">
        <v>2.1</v>
      </c>
      <c r="B10" s="58" t="s">
        <v>102</v>
      </c>
      <c r="C10" s="258">
        <v>0</v>
      </c>
      <c r="D10" s="258">
        <v>0</v>
      </c>
      <c r="E10" s="248">
        <f t="shared" si="0"/>
        <v>0</v>
      </c>
      <c r="F10" s="258">
        <v>0</v>
      </c>
      <c r="G10" s="258">
        <v>0</v>
      </c>
      <c r="H10" s="259">
        <f t="shared" si="1"/>
        <v>0</v>
      </c>
    </row>
    <row r="11" spans="1:8" ht="15.75">
      <c r="A11" s="134">
        <v>2.2000000000000002</v>
      </c>
      <c r="B11" s="58" t="s">
        <v>103</v>
      </c>
      <c r="C11" s="258">
        <v>-9.0949470177292824E-12</v>
      </c>
      <c r="D11" s="258">
        <v>34944.519999999997</v>
      </c>
      <c r="E11" s="248">
        <f t="shared" si="0"/>
        <v>34944.51999999999</v>
      </c>
      <c r="F11" s="258">
        <v>968.83999999999651</v>
      </c>
      <c r="G11" s="258">
        <v>39130.719999999994</v>
      </c>
      <c r="H11" s="259">
        <f t="shared" si="1"/>
        <v>40099.55999999999</v>
      </c>
    </row>
    <row r="12" spans="1:8" ht="15.75">
      <c r="A12" s="134">
        <v>2.2999999999999998</v>
      </c>
      <c r="B12" s="58" t="s">
        <v>104</v>
      </c>
      <c r="C12" s="258">
        <v>0</v>
      </c>
      <c r="D12" s="258">
        <v>0</v>
      </c>
      <c r="E12" s="248">
        <f t="shared" si="0"/>
        <v>0</v>
      </c>
      <c r="F12" s="258">
        <v>10864.29</v>
      </c>
      <c r="G12" s="258">
        <v>0</v>
      </c>
      <c r="H12" s="259">
        <f t="shared" si="1"/>
        <v>10864.29</v>
      </c>
    </row>
    <row r="13" spans="1:8" ht="15.75">
      <c r="A13" s="134">
        <v>2.4</v>
      </c>
      <c r="B13" s="58" t="s">
        <v>105</v>
      </c>
      <c r="C13" s="258">
        <v>0</v>
      </c>
      <c r="D13" s="258">
        <v>0</v>
      </c>
      <c r="E13" s="248">
        <f t="shared" si="0"/>
        <v>0</v>
      </c>
      <c r="F13" s="258">
        <v>0</v>
      </c>
      <c r="G13" s="258">
        <v>0</v>
      </c>
      <c r="H13" s="259">
        <f t="shared" si="1"/>
        <v>0</v>
      </c>
    </row>
    <row r="14" spans="1:8" ht="15.75">
      <c r="A14" s="134">
        <v>2.5</v>
      </c>
      <c r="B14" s="58" t="s">
        <v>106</v>
      </c>
      <c r="C14" s="258">
        <v>0</v>
      </c>
      <c r="D14" s="258">
        <v>0</v>
      </c>
      <c r="E14" s="248">
        <f t="shared" si="0"/>
        <v>0</v>
      </c>
      <c r="F14" s="258">
        <v>0</v>
      </c>
      <c r="G14" s="258">
        <v>0</v>
      </c>
      <c r="H14" s="259">
        <f t="shared" si="1"/>
        <v>0</v>
      </c>
    </row>
    <row r="15" spans="1:8" ht="15.75">
      <c r="A15" s="134">
        <v>2.6</v>
      </c>
      <c r="B15" s="58" t="s">
        <v>107</v>
      </c>
      <c r="C15" s="258">
        <v>31446.880000000001</v>
      </c>
      <c r="D15" s="258">
        <v>0</v>
      </c>
      <c r="E15" s="248">
        <f t="shared" si="0"/>
        <v>31446.880000000001</v>
      </c>
      <c r="F15" s="258">
        <v>0</v>
      </c>
      <c r="G15" s="258">
        <v>0</v>
      </c>
      <c r="H15" s="259">
        <f t="shared" si="1"/>
        <v>0</v>
      </c>
    </row>
    <row r="16" spans="1:8" ht="15.75">
      <c r="A16" s="134">
        <v>2.7</v>
      </c>
      <c r="B16" s="58" t="s">
        <v>108</v>
      </c>
      <c r="C16" s="258">
        <v>36699.78</v>
      </c>
      <c r="D16" s="258">
        <v>0</v>
      </c>
      <c r="E16" s="248">
        <f t="shared" si="0"/>
        <v>36699.78</v>
      </c>
      <c r="F16" s="258">
        <v>46671.32</v>
      </c>
      <c r="G16" s="258">
        <v>0</v>
      </c>
      <c r="H16" s="259">
        <f t="shared" si="1"/>
        <v>46671.32</v>
      </c>
    </row>
    <row r="17" spans="1:8" ht="15.75">
      <c r="A17" s="134">
        <v>2.8</v>
      </c>
      <c r="B17" s="58" t="s">
        <v>109</v>
      </c>
      <c r="C17" s="258">
        <v>241396.74</v>
      </c>
      <c r="D17" s="258">
        <v>39829.99</v>
      </c>
      <c r="E17" s="248">
        <f t="shared" si="0"/>
        <v>281226.73</v>
      </c>
      <c r="F17" s="258">
        <v>24185.77</v>
      </c>
      <c r="G17" s="258">
        <v>133257.82999999999</v>
      </c>
      <c r="H17" s="259">
        <f t="shared" si="1"/>
        <v>157443.59999999998</v>
      </c>
    </row>
    <row r="18" spans="1:8" ht="15.75">
      <c r="A18" s="134">
        <v>2.9</v>
      </c>
      <c r="B18" s="58" t="s">
        <v>110</v>
      </c>
      <c r="C18" s="258">
        <v>3904.99</v>
      </c>
      <c r="D18" s="258">
        <v>0</v>
      </c>
      <c r="E18" s="248">
        <f t="shared" si="0"/>
        <v>3904.99</v>
      </c>
      <c r="F18" s="258">
        <v>2465.75</v>
      </c>
      <c r="G18" s="258">
        <v>49103.15</v>
      </c>
      <c r="H18" s="259">
        <f t="shared" si="1"/>
        <v>51568.9</v>
      </c>
    </row>
    <row r="19" spans="1:8" ht="15.75">
      <c r="A19" s="134">
        <v>3</v>
      </c>
      <c r="B19" s="57" t="s">
        <v>111</v>
      </c>
      <c r="C19" s="258">
        <v>21130.52</v>
      </c>
      <c r="D19" s="258">
        <v>6110.6</v>
      </c>
      <c r="E19" s="248">
        <f t="shared" si="0"/>
        <v>27241.120000000003</v>
      </c>
      <c r="F19" s="258">
        <v>7104.67</v>
      </c>
      <c r="G19" s="258">
        <v>34127.089999999997</v>
      </c>
      <c r="H19" s="259">
        <f t="shared" si="1"/>
        <v>41231.759999999995</v>
      </c>
    </row>
    <row r="20" spans="1:8" ht="15.75">
      <c r="A20" s="134">
        <v>4</v>
      </c>
      <c r="B20" s="57" t="s">
        <v>112</v>
      </c>
      <c r="C20" s="258">
        <v>163995.04999999999</v>
      </c>
      <c r="D20" s="258"/>
      <c r="E20" s="248">
        <f t="shared" si="0"/>
        <v>163995.04999999999</v>
      </c>
      <c r="F20" s="258">
        <v>367456.88</v>
      </c>
      <c r="G20" s="258"/>
      <c r="H20" s="259">
        <f t="shared" si="1"/>
        <v>367456.88</v>
      </c>
    </row>
    <row r="21" spans="1:8" ht="15.75">
      <c r="A21" s="134">
        <v>5</v>
      </c>
      <c r="B21" s="57" t="s">
        <v>113</v>
      </c>
      <c r="C21" s="258">
        <v>71.510000000000005</v>
      </c>
      <c r="D21" s="258">
        <v>520.91</v>
      </c>
      <c r="E21" s="248">
        <f t="shared" si="0"/>
        <v>592.41999999999996</v>
      </c>
      <c r="F21" s="258">
        <v>389.46</v>
      </c>
      <c r="G21" s="258">
        <v>0</v>
      </c>
      <c r="H21" s="259">
        <f>F21+G21</f>
        <v>389.46</v>
      </c>
    </row>
    <row r="22" spans="1:8" ht="15.75">
      <c r="A22" s="134">
        <v>6</v>
      </c>
      <c r="B22" s="59" t="s">
        <v>114</v>
      </c>
      <c r="C22" s="260">
        <f>C8+C9+C19+C20+C21</f>
        <v>607911.52</v>
      </c>
      <c r="D22" s="260">
        <f>D8+D9+D19+D20+D21</f>
        <v>96055.82</v>
      </c>
      <c r="E22" s="248">
        <f>C22+D22</f>
        <v>703967.34000000008</v>
      </c>
      <c r="F22" s="260">
        <f>F8+F9+F19+F20+F21</f>
        <v>634109.41999999993</v>
      </c>
      <c r="G22" s="260">
        <f>G8+G9+G19+G20+G21</f>
        <v>260296.77</v>
      </c>
      <c r="H22" s="259">
        <f>F22+G22</f>
        <v>894406.19</v>
      </c>
    </row>
    <row r="23" spans="1:8" ht="15.75">
      <c r="A23" s="134"/>
      <c r="B23" s="55" t="s">
        <v>93</v>
      </c>
      <c r="C23" s="258"/>
      <c r="D23" s="258"/>
      <c r="E23" s="247"/>
      <c r="F23" s="258"/>
      <c r="G23" s="258"/>
      <c r="H23" s="261"/>
    </row>
    <row r="24" spans="1:8" ht="15.75">
      <c r="A24" s="134">
        <v>7</v>
      </c>
      <c r="B24" s="57" t="s">
        <v>115</v>
      </c>
      <c r="C24" s="258">
        <v>939.41</v>
      </c>
      <c r="D24" s="258">
        <v>11.05</v>
      </c>
      <c r="E24" s="248">
        <f t="shared" si="0"/>
        <v>950.45999999999992</v>
      </c>
      <c r="F24" s="258">
        <v>570.6</v>
      </c>
      <c r="G24" s="258">
        <v>386.23</v>
      </c>
      <c r="H24" s="259">
        <f t="shared" si="1"/>
        <v>956.83</v>
      </c>
    </row>
    <row r="25" spans="1:8" ht="15.75">
      <c r="A25" s="134">
        <v>8</v>
      </c>
      <c r="B25" s="57" t="s">
        <v>116</v>
      </c>
      <c r="C25" s="258">
        <v>17994.310000000001</v>
      </c>
      <c r="D25" s="258">
        <v>45316.83</v>
      </c>
      <c r="E25" s="248">
        <f t="shared" si="0"/>
        <v>63311.14</v>
      </c>
      <c r="F25" s="258">
        <v>9716.7199999999993</v>
      </c>
      <c r="G25" s="258">
        <v>75466.94</v>
      </c>
      <c r="H25" s="259">
        <f t="shared" si="1"/>
        <v>85183.66</v>
      </c>
    </row>
    <row r="26" spans="1:8" ht="15.75">
      <c r="A26" s="134">
        <v>9</v>
      </c>
      <c r="B26" s="57" t="s">
        <v>117</v>
      </c>
      <c r="C26" s="258">
        <v>1409.59</v>
      </c>
      <c r="D26" s="258">
        <v>104.5</v>
      </c>
      <c r="E26" s="248">
        <f t="shared" si="0"/>
        <v>1514.09</v>
      </c>
      <c r="F26" s="258">
        <v>550.67999999999995</v>
      </c>
      <c r="G26" s="258">
        <v>0</v>
      </c>
      <c r="H26" s="259">
        <f t="shared" si="1"/>
        <v>550.67999999999995</v>
      </c>
    </row>
    <row r="27" spans="1:8" ht="15.75">
      <c r="A27" s="134">
        <v>10</v>
      </c>
      <c r="B27" s="57" t="s">
        <v>118</v>
      </c>
      <c r="C27" s="258">
        <v>1277.8800000000001</v>
      </c>
      <c r="D27" s="258"/>
      <c r="E27" s="248">
        <f t="shared" si="0"/>
        <v>1277.8800000000001</v>
      </c>
      <c r="F27" s="258">
        <v>7682.93</v>
      </c>
      <c r="G27" s="258"/>
      <c r="H27" s="259">
        <f t="shared" si="1"/>
        <v>7682.93</v>
      </c>
    </row>
    <row r="28" spans="1:8" ht="15.75">
      <c r="A28" s="134">
        <v>11</v>
      </c>
      <c r="B28" s="57" t="s">
        <v>119</v>
      </c>
      <c r="C28" s="258">
        <v>474.66</v>
      </c>
      <c r="D28" s="258">
        <v>107245.61</v>
      </c>
      <c r="E28" s="248">
        <f t="shared" si="0"/>
        <v>107720.27</v>
      </c>
      <c r="F28" s="258">
        <v>121968.1</v>
      </c>
      <c r="G28" s="258">
        <v>0</v>
      </c>
      <c r="H28" s="259">
        <f t="shared" si="1"/>
        <v>121968.1</v>
      </c>
    </row>
    <row r="29" spans="1:8" ht="15.75">
      <c r="A29" s="134">
        <v>12</v>
      </c>
      <c r="B29" s="57" t="s">
        <v>120</v>
      </c>
      <c r="C29" s="258"/>
      <c r="D29" s="258"/>
      <c r="E29" s="248">
        <f t="shared" si="0"/>
        <v>0</v>
      </c>
      <c r="F29" s="258"/>
      <c r="G29" s="258"/>
      <c r="H29" s="259">
        <f t="shared" si="1"/>
        <v>0</v>
      </c>
    </row>
    <row r="30" spans="1:8" ht="15.75">
      <c r="A30" s="134">
        <v>13</v>
      </c>
      <c r="B30" s="60" t="s">
        <v>121</v>
      </c>
      <c r="C30" s="260">
        <f>SUM(C24:C29)</f>
        <v>22095.850000000002</v>
      </c>
      <c r="D30" s="260">
        <f>SUM(D24:D29)</f>
        <v>152677.99</v>
      </c>
      <c r="E30" s="248">
        <f t="shared" si="0"/>
        <v>174773.84</v>
      </c>
      <c r="F30" s="260">
        <f>SUM(F24:F29)</f>
        <v>140489.03</v>
      </c>
      <c r="G30" s="260">
        <f>SUM(G24:G29)</f>
        <v>75853.17</v>
      </c>
      <c r="H30" s="259">
        <f t="shared" si="1"/>
        <v>216342.2</v>
      </c>
    </row>
    <row r="31" spans="1:8" ht="15.75">
      <c r="A31" s="134">
        <v>14</v>
      </c>
      <c r="B31" s="60" t="s">
        <v>122</v>
      </c>
      <c r="C31" s="260">
        <f>C22-C30</f>
        <v>585815.67000000004</v>
      </c>
      <c r="D31" s="260">
        <f>D22-D30</f>
        <v>-56622.169999999984</v>
      </c>
      <c r="E31" s="248">
        <f t="shared" si="0"/>
        <v>529193.5</v>
      </c>
      <c r="F31" s="260">
        <f>F22-F30</f>
        <v>493620.3899999999</v>
      </c>
      <c r="G31" s="260">
        <f>G22-G30</f>
        <v>184443.59999999998</v>
      </c>
      <c r="H31" s="259">
        <f t="shared" si="1"/>
        <v>678063.98999999987</v>
      </c>
    </row>
    <row r="32" spans="1:8">
      <c r="A32" s="134"/>
      <c r="B32" s="55"/>
      <c r="C32" s="262"/>
      <c r="D32" s="262"/>
      <c r="E32" s="262"/>
      <c r="F32" s="262"/>
      <c r="G32" s="262"/>
      <c r="H32" s="263"/>
    </row>
    <row r="33" spans="1:8" ht="15.75">
      <c r="A33" s="134"/>
      <c r="B33" s="55" t="s">
        <v>123</v>
      </c>
      <c r="C33" s="258"/>
      <c r="D33" s="258"/>
      <c r="E33" s="247"/>
      <c r="F33" s="258"/>
      <c r="G33" s="258"/>
      <c r="H33" s="261"/>
    </row>
    <row r="34" spans="1:8" ht="15.75">
      <c r="A34" s="134">
        <v>15</v>
      </c>
      <c r="B34" s="54" t="s">
        <v>94</v>
      </c>
      <c r="C34" s="264">
        <f>C35-C36</f>
        <v>211560.42</v>
      </c>
      <c r="D34" s="264">
        <f>D35-D36</f>
        <v>10899.879999999997</v>
      </c>
      <c r="E34" s="248">
        <f t="shared" si="0"/>
        <v>222460.30000000002</v>
      </c>
      <c r="F34" s="264">
        <f>F35-F36</f>
        <v>24616.85</v>
      </c>
      <c r="G34" s="264">
        <f>G35-G36</f>
        <v>156468.53</v>
      </c>
      <c r="H34" s="259">
        <f t="shared" si="1"/>
        <v>181085.38</v>
      </c>
    </row>
    <row r="35" spans="1:8" ht="15.75">
      <c r="A35" s="134">
        <v>15.1</v>
      </c>
      <c r="B35" s="58" t="s">
        <v>124</v>
      </c>
      <c r="C35" s="258">
        <v>231152.47</v>
      </c>
      <c r="D35" s="258">
        <v>49421.06</v>
      </c>
      <c r="E35" s="248">
        <f t="shared" si="0"/>
        <v>280573.53000000003</v>
      </c>
      <c r="F35" s="258">
        <v>40696.07</v>
      </c>
      <c r="G35" s="258">
        <v>191184.78</v>
      </c>
      <c r="H35" s="259">
        <f t="shared" si="1"/>
        <v>231880.85</v>
      </c>
    </row>
    <row r="36" spans="1:8" ht="15.75">
      <c r="A36" s="134">
        <v>15.2</v>
      </c>
      <c r="B36" s="58" t="s">
        <v>125</v>
      </c>
      <c r="C36" s="258">
        <v>19592.05</v>
      </c>
      <c r="D36" s="258">
        <v>38521.18</v>
      </c>
      <c r="E36" s="248">
        <f t="shared" si="0"/>
        <v>58113.229999999996</v>
      </c>
      <c r="F36" s="258">
        <v>16079.22</v>
      </c>
      <c r="G36" s="258">
        <v>34716.25</v>
      </c>
      <c r="H36" s="259">
        <f t="shared" si="1"/>
        <v>50795.47</v>
      </c>
    </row>
    <row r="37" spans="1:8" ht="15.75">
      <c r="A37" s="134">
        <v>16</v>
      </c>
      <c r="B37" s="57" t="s">
        <v>126</v>
      </c>
      <c r="C37" s="258">
        <v>0</v>
      </c>
      <c r="D37" s="258">
        <v>0</v>
      </c>
      <c r="E37" s="248">
        <f t="shared" si="0"/>
        <v>0</v>
      </c>
      <c r="F37" s="258">
        <v>0</v>
      </c>
      <c r="G37" s="258">
        <v>0</v>
      </c>
      <c r="H37" s="259">
        <f t="shared" si="1"/>
        <v>0</v>
      </c>
    </row>
    <row r="38" spans="1:8" ht="15.75">
      <c r="A38" s="134">
        <v>17</v>
      </c>
      <c r="B38" s="57" t="s">
        <v>127</v>
      </c>
      <c r="C38" s="258"/>
      <c r="D38" s="258"/>
      <c r="E38" s="248">
        <f t="shared" si="0"/>
        <v>0</v>
      </c>
      <c r="F38" s="258"/>
      <c r="G38" s="258"/>
      <c r="H38" s="259">
        <f t="shared" si="1"/>
        <v>0</v>
      </c>
    </row>
    <row r="39" spans="1:8" ht="15.75">
      <c r="A39" s="134">
        <v>18</v>
      </c>
      <c r="B39" s="57" t="s">
        <v>128</v>
      </c>
      <c r="C39" s="258">
        <v>0</v>
      </c>
      <c r="D39" s="258"/>
      <c r="E39" s="248">
        <f t="shared" si="0"/>
        <v>0</v>
      </c>
      <c r="F39" s="258">
        <v>0</v>
      </c>
      <c r="G39" s="258"/>
      <c r="H39" s="259">
        <f t="shared" si="1"/>
        <v>0</v>
      </c>
    </row>
    <row r="40" spans="1:8" ht="15.75">
      <c r="A40" s="134">
        <v>19</v>
      </c>
      <c r="B40" s="57" t="s">
        <v>129</v>
      </c>
      <c r="C40" s="258">
        <v>22882.73</v>
      </c>
      <c r="D40" s="258"/>
      <c r="E40" s="248">
        <f t="shared" si="0"/>
        <v>22882.73</v>
      </c>
      <c r="F40" s="258">
        <v>54592.54</v>
      </c>
      <c r="G40" s="258"/>
      <c r="H40" s="259">
        <f t="shared" si="1"/>
        <v>54592.54</v>
      </c>
    </row>
    <row r="41" spans="1:8" ht="15.75">
      <c r="A41" s="134">
        <v>20</v>
      </c>
      <c r="B41" s="57" t="s">
        <v>130</v>
      </c>
      <c r="C41" s="258">
        <v>75478.850000000006</v>
      </c>
      <c r="D41" s="258"/>
      <c r="E41" s="248">
        <f t="shared" si="0"/>
        <v>75478.850000000006</v>
      </c>
      <c r="F41" s="258">
        <v>70309.850000000006</v>
      </c>
      <c r="G41" s="258"/>
      <c r="H41" s="259">
        <f t="shared" si="1"/>
        <v>70309.850000000006</v>
      </c>
    </row>
    <row r="42" spans="1:8" ht="15.75">
      <c r="A42" s="134">
        <v>21</v>
      </c>
      <c r="B42" s="57" t="s">
        <v>131</v>
      </c>
      <c r="C42" s="258">
        <v>50068.28</v>
      </c>
      <c r="D42" s="258"/>
      <c r="E42" s="248">
        <f t="shared" si="0"/>
        <v>50068.28</v>
      </c>
      <c r="F42" s="258">
        <v>-21209.48</v>
      </c>
      <c r="G42" s="258"/>
      <c r="H42" s="259">
        <f t="shared" si="1"/>
        <v>-21209.48</v>
      </c>
    </row>
    <row r="43" spans="1:8" ht="15.75">
      <c r="A43" s="134">
        <v>22</v>
      </c>
      <c r="B43" s="57" t="s">
        <v>132</v>
      </c>
      <c r="C43" s="258">
        <v>2020.39</v>
      </c>
      <c r="D43" s="258"/>
      <c r="E43" s="248">
        <f t="shared" si="0"/>
        <v>2020.39</v>
      </c>
      <c r="F43" s="258">
        <v>72076.08</v>
      </c>
      <c r="G43" s="258"/>
      <c r="H43" s="259">
        <f t="shared" si="1"/>
        <v>72076.08</v>
      </c>
    </row>
    <row r="44" spans="1:8" ht="15.75">
      <c r="A44" s="134">
        <v>23</v>
      </c>
      <c r="B44" s="57" t="s">
        <v>133</v>
      </c>
      <c r="C44" s="258">
        <v>17700.86</v>
      </c>
      <c r="D44" s="258">
        <v>0</v>
      </c>
      <c r="E44" s="248">
        <f t="shared" si="0"/>
        <v>17700.86</v>
      </c>
      <c r="F44" s="258">
        <v>36530.5</v>
      </c>
      <c r="G44" s="258">
        <v>0</v>
      </c>
      <c r="H44" s="259">
        <f t="shared" si="1"/>
        <v>36530.5</v>
      </c>
    </row>
    <row r="45" spans="1:8" ht="15.75">
      <c r="A45" s="134">
        <v>24</v>
      </c>
      <c r="B45" s="60" t="s">
        <v>134</v>
      </c>
      <c r="C45" s="260">
        <f>C34+C37+C38+C39+C40+C41+C42+C43+C44</f>
        <v>379711.53</v>
      </c>
      <c r="D45" s="260">
        <f>D34+D37+D38+D39+D40+D41+D42+D43+D44</f>
        <v>10899.879999999997</v>
      </c>
      <c r="E45" s="248">
        <f t="shared" si="0"/>
        <v>390611.41000000003</v>
      </c>
      <c r="F45" s="260">
        <f>F34+F37+F38+F39+F40+F41+F42+F43+F44</f>
        <v>236916.34</v>
      </c>
      <c r="G45" s="260">
        <f>G34+G37+G38+G39+G40+G41+G42+G43+G44</f>
        <v>156468.53</v>
      </c>
      <c r="H45" s="259">
        <f t="shared" si="1"/>
        <v>393384.87</v>
      </c>
    </row>
    <row r="46" spans="1:8">
      <c r="A46" s="134"/>
      <c r="B46" s="55" t="s">
        <v>135</v>
      </c>
      <c r="C46" s="258"/>
      <c r="D46" s="258"/>
      <c r="E46" s="258"/>
      <c r="F46" s="258"/>
      <c r="G46" s="258"/>
      <c r="H46" s="265"/>
    </row>
    <row r="47" spans="1:8" ht="15.75">
      <c r="A47" s="134">
        <v>25</v>
      </c>
      <c r="B47" s="57" t="s">
        <v>136</v>
      </c>
      <c r="C47" s="258">
        <v>17947.45</v>
      </c>
      <c r="D47" s="258">
        <v>32323.18</v>
      </c>
      <c r="E47" s="248">
        <f t="shared" si="0"/>
        <v>50270.630000000005</v>
      </c>
      <c r="F47" s="258">
        <v>14190.66</v>
      </c>
      <c r="G47" s="258">
        <v>12526.23</v>
      </c>
      <c r="H47" s="259">
        <f t="shared" si="1"/>
        <v>26716.89</v>
      </c>
    </row>
    <row r="48" spans="1:8" ht="15.75">
      <c r="A48" s="134">
        <v>26</v>
      </c>
      <c r="B48" s="57" t="s">
        <v>137</v>
      </c>
      <c r="C48" s="258">
        <v>157106.14000000001</v>
      </c>
      <c r="D48" s="258">
        <v>51547.13</v>
      </c>
      <c r="E48" s="248">
        <f t="shared" si="0"/>
        <v>208653.27000000002</v>
      </c>
      <c r="F48" s="258">
        <v>47969.79</v>
      </c>
      <c r="G48" s="258">
        <v>54557.45</v>
      </c>
      <c r="H48" s="259">
        <f t="shared" si="1"/>
        <v>102527.23999999999</v>
      </c>
    </row>
    <row r="49" spans="1:9" ht="15.75">
      <c r="A49" s="134">
        <v>27</v>
      </c>
      <c r="B49" s="57" t="s">
        <v>138</v>
      </c>
      <c r="C49" s="258">
        <v>424587.03</v>
      </c>
      <c r="D49" s="258"/>
      <c r="E49" s="248">
        <f t="shared" si="0"/>
        <v>424587.03</v>
      </c>
      <c r="F49" s="258">
        <v>671737.16</v>
      </c>
      <c r="G49" s="258"/>
      <c r="H49" s="259">
        <f t="shared" si="1"/>
        <v>671737.16</v>
      </c>
    </row>
    <row r="50" spans="1:9" ht="15.75">
      <c r="A50" s="134">
        <v>28</v>
      </c>
      <c r="B50" s="57" t="s">
        <v>276</v>
      </c>
      <c r="C50" s="258">
        <v>10008.99</v>
      </c>
      <c r="D50" s="258"/>
      <c r="E50" s="248">
        <f t="shared" si="0"/>
        <v>10008.99</v>
      </c>
      <c r="F50" s="258">
        <v>4153.6899999999996</v>
      </c>
      <c r="G50" s="258"/>
      <c r="H50" s="259">
        <f t="shared" si="1"/>
        <v>4153.6899999999996</v>
      </c>
    </row>
    <row r="51" spans="1:9" ht="15.75">
      <c r="A51" s="134">
        <v>29</v>
      </c>
      <c r="B51" s="57" t="s">
        <v>139</v>
      </c>
      <c r="C51" s="258">
        <v>140964.43</v>
      </c>
      <c r="D51" s="258"/>
      <c r="E51" s="248">
        <f t="shared" si="0"/>
        <v>140964.43</v>
      </c>
      <c r="F51" s="258">
        <v>140160.70000000001</v>
      </c>
      <c r="G51" s="258"/>
      <c r="H51" s="259">
        <f t="shared" si="1"/>
        <v>140160.70000000001</v>
      </c>
    </row>
    <row r="52" spans="1:9" ht="15.75">
      <c r="A52" s="134">
        <v>30</v>
      </c>
      <c r="B52" s="57" t="s">
        <v>140</v>
      </c>
      <c r="C52" s="258">
        <v>393702.63</v>
      </c>
      <c r="D52" s="258">
        <v>0</v>
      </c>
      <c r="E52" s="248">
        <f t="shared" si="0"/>
        <v>393702.63</v>
      </c>
      <c r="F52" s="258">
        <v>366782.45</v>
      </c>
      <c r="G52" s="258">
        <v>0</v>
      </c>
      <c r="H52" s="259">
        <f t="shared" si="1"/>
        <v>366782.45</v>
      </c>
    </row>
    <row r="53" spans="1:9" ht="15.75">
      <c r="A53" s="134">
        <v>31</v>
      </c>
      <c r="B53" s="60" t="s">
        <v>141</v>
      </c>
      <c r="C53" s="260">
        <f>C47+C48+C49+C50+C51+C52</f>
        <v>1144316.67</v>
      </c>
      <c r="D53" s="260">
        <f>D47+D48+D49+D50+D51+D52</f>
        <v>83870.31</v>
      </c>
      <c r="E53" s="248">
        <f t="shared" si="0"/>
        <v>1228186.98</v>
      </c>
      <c r="F53" s="260">
        <f>F47+F48+F49+F50+F51+F52</f>
        <v>1244994.45</v>
      </c>
      <c r="G53" s="260">
        <f>G47+G48+G49+G50+G51+G52</f>
        <v>67083.679999999993</v>
      </c>
      <c r="H53" s="259">
        <f t="shared" si="1"/>
        <v>1312078.1299999999</v>
      </c>
    </row>
    <row r="54" spans="1:9" ht="15.75">
      <c r="A54" s="134">
        <v>32</v>
      </c>
      <c r="B54" s="60" t="s">
        <v>142</v>
      </c>
      <c r="C54" s="260">
        <f>C45-C53</f>
        <v>-764605.1399999999</v>
      </c>
      <c r="D54" s="260">
        <f>D45-D53</f>
        <v>-72970.429999999993</v>
      </c>
      <c r="E54" s="248">
        <f t="shared" si="0"/>
        <v>-837575.56999999983</v>
      </c>
      <c r="F54" s="260">
        <f>F45-F53</f>
        <v>-1008078.11</v>
      </c>
      <c r="G54" s="260">
        <f>G45-G53</f>
        <v>89384.85</v>
      </c>
      <c r="H54" s="259">
        <f t="shared" si="1"/>
        <v>-918693.26</v>
      </c>
    </row>
    <row r="55" spans="1:9">
      <c r="A55" s="134"/>
      <c r="B55" s="55"/>
      <c r="C55" s="262"/>
      <c r="D55" s="262"/>
      <c r="E55" s="262"/>
      <c r="F55" s="262"/>
      <c r="G55" s="262"/>
      <c r="H55" s="263"/>
    </row>
    <row r="56" spans="1:9" ht="15.75">
      <c r="A56" s="134">
        <v>33</v>
      </c>
      <c r="B56" s="60" t="s">
        <v>143</v>
      </c>
      <c r="C56" s="260">
        <f>C31+C54</f>
        <v>-178789.46999999986</v>
      </c>
      <c r="D56" s="260">
        <f>D31+D54</f>
        <v>-129592.59999999998</v>
      </c>
      <c r="E56" s="248">
        <f t="shared" si="0"/>
        <v>-308382.06999999983</v>
      </c>
      <c r="F56" s="260">
        <f>F31+F54</f>
        <v>-514457.72000000009</v>
      </c>
      <c r="G56" s="260">
        <f>G31+G54</f>
        <v>273828.44999999995</v>
      </c>
      <c r="H56" s="259">
        <f t="shared" si="1"/>
        <v>-240629.27000000014</v>
      </c>
    </row>
    <row r="57" spans="1:9">
      <c r="A57" s="134"/>
      <c r="B57" s="55"/>
      <c r="C57" s="262"/>
      <c r="D57" s="262"/>
      <c r="E57" s="262"/>
      <c r="F57" s="262"/>
      <c r="G57" s="262"/>
      <c r="H57" s="263"/>
    </row>
    <row r="58" spans="1:9" ht="15.75">
      <c r="A58" s="134">
        <v>34</v>
      </c>
      <c r="B58" s="57" t="s">
        <v>144</v>
      </c>
      <c r="C58" s="258">
        <v>-212830.19</v>
      </c>
      <c r="D58" s="258"/>
      <c r="E58" s="248">
        <f t="shared" si="0"/>
        <v>-212830.19</v>
      </c>
      <c r="F58" s="258">
        <v>-318057.05</v>
      </c>
      <c r="G58" s="258"/>
      <c r="H58" s="259">
        <f t="shared" si="1"/>
        <v>-318057.05</v>
      </c>
    </row>
    <row r="59" spans="1:9" s="212" customFormat="1" ht="15.75">
      <c r="A59" s="134">
        <v>35</v>
      </c>
      <c r="B59" s="54" t="s">
        <v>145</v>
      </c>
      <c r="C59" s="266">
        <v>0</v>
      </c>
      <c r="D59" s="266"/>
      <c r="E59" s="267">
        <f t="shared" si="0"/>
        <v>0</v>
      </c>
      <c r="F59" s="268">
        <v>0</v>
      </c>
      <c r="G59" s="268"/>
      <c r="H59" s="269">
        <f t="shared" si="1"/>
        <v>0</v>
      </c>
      <c r="I59" s="211"/>
    </row>
    <row r="60" spans="1:9" ht="15.75">
      <c r="A60" s="134">
        <v>36</v>
      </c>
      <c r="B60" s="57" t="s">
        <v>146</v>
      </c>
      <c r="C60" s="258">
        <v>-75398.39</v>
      </c>
      <c r="D60" s="258"/>
      <c r="E60" s="248">
        <f t="shared" si="0"/>
        <v>-75398.39</v>
      </c>
      <c r="F60" s="258">
        <v>62156.77</v>
      </c>
      <c r="G60" s="258"/>
      <c r="H60" s="259">
        <f t="shared" si="1"/>
        <v>62156.77</v>
      </c>
    </row>
    <row r="61" spans="1:9" ht="15.75">
      <c r="A61" s="134">
        <v>37</v>
      </c>
      <c r="B61" s="60" t="s">
        <v>147</v>
      </c>
      <c r="C61" s="260">
        <f>C58+C59+C60</f>
        <v>-288228.58</v>
      </c>
      <c r="D61" s="260">
        <f>D58+D59+D60</f>
        <v>0</v>
      </c>
      <c r="E61" s="248">
        <f t="shared" si="0"/>
        <v>-288228.58</v>
      </c>
      <c r="F61" s="260">
        <f>F58+F59+F60</f>
        <v>-255900.28</v>
      </c>
      <c r="G61" s="260">
        <f>G58+G59+G60</f>
        <v>0</v>
      </c>
      <c r="H61" s="259">
        <f t="shared" si="1"/>
        <v>-255900.28</v>
      </c>
    </row>
    <row r="62" spans="1:9">
      <c r="A62" s="134"/>
      <c r="B62" s="61"/>
      <c r="C62" s="258"/>
      <c r="D62" s="258"/>
      <c r="E62" s="258"/>
      <c r="F62" s="258"/>
      <c r="G62" s="258"/>
      <c r="H62" s="265"/>
    </row>
    <row r="63" spans="1:9" ht="15.75">
      <c r="A63" s="134">
        <v>38</v>
      </c>
      <c r="B63" s="62" t="s">
        <v>277</v>
      </c>
      <c r="C63" s="260">
        <f>C56-C61</f>
        <v>109439.11000000016</v>
      </c>
      <c r="D63" s="260">
        <f>D56-D61</f>
        <v>-129592.59999999998</v>
      </c>
      <c r="E63" s="248">
        <f t="shared" si="0"/>
        <v>-20153.489999999816</v>
      </c>
      <c r="F63" s="260">
        <f>F56-F61</f>
        <v>-258557.44000000009</v>
      </c>
      <c r="G63" s="260">
        <f>G56-G61</f>
        <v>273828.44999999995</v>
      </c>
      <c r="H63" s="259">
        <f t="shared" si="1"/>
        <v>15271.009999999864</v>
      </c>
    </row>
    <row r="64" spans="1:9" ht="15.75">
      <c r="A64" s="132">
        <v>39</v>
      </c>
      <c r="B64" s="57" t="s">
        <v>148</v>
      </c>
      <c r="C64" s="270"/>
      <c r="D64" s="270"/>
      <c r="E64" s="248">
        <f t="shared" si="0"/>
        <v>0</v>
      </c>
      <c r="F64" s="270"/>
      <c r="G64" s="270"/>
      <c r="H64" s="259">
        <f t="shared" si="1"/>
        <v>0</v>
      </c>
    </row>
    <row r="65" spans="1:8" ht="15.75">
      <c r="A65" s="134">
        <v>40</v>
      </c>
      <c r="B65" s="60" t="s">
        <v>149</v>
      </c>
      <c r="C65" s="260">
        <f>C63-C64</f>
        <v>109439.11000000016</v>
      </c>
      <c r="D65" s="260">
        <f>D63-D64</f>
        <v>-129592.59999999998</v>
      </c>
      <c r="E65" s="248">
        <f t="shared" si="0"/>
        <v>-20153.489999999816</v>
      </c>
      <c r="F65" s="260">
        <f>F63-F64</f>
        <v>-258557.44000000009</v>
      </c>
      <c r="G65" s="260">
        <f>G63-G64</f>
        <v>273828.44999999995</v>
      </c>
      <c r="H65" s="259">
        <f t="shared" si="1"/>
        <v>15271.009999999864</v>
      </c>
    </row>
    <row r="66" spans="1:8" ht="15.75">
      <c r="A66" s="132">
        <v>41</v>
      </c>
      <c r="B66" s="57" t="s">
        <v>150</v>
      </c>
      <c r="C66" s="270"/>
      <c r="D66" s="270"/>
      <c r="E66" s="248">
        <f t="shared" si="0"/>
        <v>0</v>
      </c>
      <c r="F66" s="270"/>
      <c r="G66" s="270"/>
      <c r="H66" s="259">
        <f t="shared" si="1"/>
        <v>0</v>
      </c>
    </row>
    <row r="67" spans="1:8" ht="16.5" thickBot="1">
      <c r="A67" s="136">
        <v>42</v>
      </c>
      <c r="B67" s="137" t="s">
        <v>151</v>
      </c>
      <c r="C67" s="271">
        <f>C65+C66</f>
        <v>109439.11000000016</v>
      </c>
      <c r="D67" s="271">
        <f>D65+D66</f>
        <v>-129592.59999999998</v>
      </c>
      <c r="E67" s="256">
        <f t="shared" si="0"/>
        <v>-20153.489999999816</v>
      </c>
      <c r="F67" s="271">
        <f>F65+F66</f>
        <v>-258557.44000000009</v>
      </c>
      <c r="G67" s="271">
        <f>G65+G66</f>
        <v>273828.44999999995</v>
      </c>
      <c r="H67" s="272">
        <f t="shared" si="1"/>
        <v>15271.009999999864</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C42" zoomScaleNormal="100" workbookViewId="0">
      <selection activeCell="H53" sqref="C7:H53"/>
    </sheetView>
  </sheetViews>
  <sheetFormatPr defaultRowHeight="15"/>
  <cols>
    <col min="1" max="1" width="9.5703125" bestFit="1" customWidth="1"/>
    <col min="2" max="2" width="72.28515625" customWidth="1"/>
    <col min="3" max="8" width="12.7109375" customWidth="1"/>
  </cols>
  <sheetData>
    <row r="1" spans="1:8">
      <c r="A1" s="2" t="s">
        <v>192</v>
      </c>
      <c r="B1" s="16" t="s">
        <v>416</v>
      </c>
    </row>
    <row r="2" spans="1:8">
      <c r="A2" s="2" t="s">
        <v>193</v>
      </c>
      <c r="B2" s="431">
        <v>43190</v>
      </c>
    </row>
    <row r="3" spans="1:8">
      <c r="A3" s="2"/>
    </row>
    <row r="4" spans="1:8" ht="16.5" thickBot="1">
      <c r="A4" s="2" t="s">
        <v>336</v>
      </c>
      <c r="B4" s="2"/>
      <c r="C4" s="223"/>
      <c r="D4" s="223"/>
      <c r="E4" s="223"/>
      <c r="F4" s="224"/>
      <c r="G4" s="224"/>
      <c r="H4" s="225" t="s">
        <v>96</v>
      </c>
    </row>
    <row r="5" spans="1:8" ht="15.75">
      <c r="A5" s="467" t="s">
        <v>28</v>
      </c>
      <c r="B5" s="469" t="s">
        <v>249</v>
      </c>
      <c r="C5" s="471" t="s">
        <v>198</v>
      </c>
      <c r="D5" s="471"/>
      <c r="E5" s="471"/>
      <c r="F5" s="471" t="s">
        <v>199</v>
      </c>
      <c r="G5" s="471"/>
      <c r="H5" s="472"/>
    </row>
    <row r="6" spans="1:8">
      <c r="A6" s="468"/>
      <c r="B6" s="470"/>
      <c r="C6" s="42" t="s">
        <v>29</v>
      </c>
      <c r="D6" s="42" t="s">
        <v>97</v>
      </c>
      <c r="E6" s="42" t="s">
        <v>70</v>
      </c>
      <c r="F6" s="42" t="s">
        <v>29</v>
      </c>
      <c r="G6" s="42" t="s">
        <v>97</v>
      </c>
      <c r="H6" s="43" t="s">
        <v>70</v>
      </c>
    </row>
    <row r="7" spans="1:8" s="3" customFormat="1" ht="15.75">
      <c r="A7" s="226">
        <v>1</v>
      </c>
      <c r="B7" s="227" t="s">
        <v>373</v>
      </c>
      <c r="C7" s="250"/>
      <c r="D7" s="250"/>
      <c r="E7" s="273">
        <f>C7+D7</f>
        <v>0</v>
      </c>
      <c r="F7" s="250"/>
      <c r="G7" s="250"/>
      <c r="H7" s="251">
        <f t="shared" ref="H7:H53" si="0">F7+G7</f>
        <v>0</v>
      </c>
    </row>
    <row r="8" spans="1:8" s="3" customFormat="1" ht="15.75">
      <c r="A8" s="226">
        <v>1.1000000000000001</v>
      </c>
      <c r="B8" s="228" t="s">
        <v>281</v>
      </c>
      <c r="C8" s="250">
        <v>0</v>
      </c>
      <c r="D8" s="250">
        <v>24144</v>
      </c>
      <c r="E8" s="273">
        <f t="shared" ref="E8:E53" si="1">C8+D8</f>
        <v>24144</v>
      </c>
      <c r="F8" s="250">
        <v>23499.5</v>
      </c>
      <c r="G8" s="250">
        <v>0</v>
      </c>
      <c r="H8" s="251">
        <f t="shared" si="0"/>
        <v>23499.5</v>
      </c>
    </row>
    <row r="9" spans="1:8" s="3" customFormat="1" ht="15.75">
      <c r="A9" s="226">
        <v>1.2</v>
      </c>
      <c r="B9" s="228" t="s">
        <v>282</v>
      </c>
      <c r="C9" s="250"/>
      <c r="D9" s="250"/>
      <c r="E9" s="273">
        <f t="shared" si="1"/>
        <v>0</v>
      </c>
      <c r="F9" s="250"/>
      <c r="G9" s="250"/>
      <c r="H9" s="251">
        <f t="shared" si="0"/>
        <v>0</v>
      </c>
    </row>
    <row r="10" spans="1:8" s="3" customFormat="1" ht="15.75">
      <c r="A10" s="226">
        <v>1.3</v>
      </c>
      <c r="B10" s="228" t="s">
        <v>283</v>
      </c>
      <c r="C10" s="250">
        <v>194306.4</v>
      </c>
      <c r="D10" s="250">
        <v>24144</v>
      </c>
      <c r="E10" s="273">
        <f t="shared" si="1"/>
        <v>218450.4</v>
      </c>
      <c r="F10" s="250">
        <v>107969.22</v>
      </c>
      <c r="G10" s="250">
        <v>24452</v>
      </c>
      <c r="H10" s="251">
        <f t="shared" si="0"/>
        <v>132421.22</v>
      </c>
    </row>
    <row r="11" spans="1:8" s="3" customFormat="1" ht="15.75">
      <c r="A11" s="226">
        <v>1.4</v>
      </c>
      <c r="B11" s="228" t="s">
        <v>284</v>
      </c>
      <c r="C11" s="250"/>
      <c r="D11" s="250"/>
      <c r="E11" s="273">
        <f t="shared" si="1"/>
        <v>0</v>
      </c>
      <c r="F11" s="250"/>
      <c r="G11" s="250"/>
      <c r="H11" s="251">
        <f t="shared" si="0"/>
        <v>0</v>
      </c>
    </row>
    <row r="12" spans="1:8" s="3" customFormat="1" ht="29.25" customHeight="1">
      <c r="A12" s="226">
        <v>2</v>
      </c>
      <c r="B12" s="227" t="s">
        <v>285</v>
      </c>
      <c r="C12" s="250"/>
      <c r="D12" s="250"/>
      <c r="E12" s="273">
        <f t="shared" si="1"/>
        <v>0</v>
      </c>
      <c r="F12" s="250"/>
      <c r="G12" s="250"/>
      <c r="H12" s="251">
        <f t="shared" si="0"/>
        <v>0</v>
      </c>
    </row>
    <row r="13" spans="1:8" s="3" customFormat="1" ht="25.5">
      <c r="A13" s="226">
        <v>3</v>
      </c>
      <c r="B13" s="227" t="s">
        <v>286</v>
      </c>
      <c r="C13" s="250"/>
      <c r="D13" s="250"/>
      <c r="E13" s="273">
        <f t="shared" si="1"/>
        <v>0</v>
      </c>
      <c r="F13" s="250"/>
      <c r="G13" s="250"/>
      <c r="H13" s="251">
        <f t="shared" si="0"/>
        <v>0</v>
      </c>
    </row>
    <row r="14" spans="1:8" s="3" customFormat="1" ht="15.75">
      <c r="A14" s="226">
        <v>3.1</v>
      </c>
      <c r="B14" s="228" t="s">
        <v>287</v>
      </c>
      <c r="C14" s="250"/>
      <c r="D14" s="250"/>
      <c r="E14" s="273">
        <f t="shared" si="1"/>
        <v>0</v>
      </c>
      <c r="F14" s="250"/>
      <c r="G14" s="250"/>
      <c r="H14" s="251">
        <f t="shared" si="0"/>
        <v>0</v>
      </c>
    </row>
    <row r="15" spans="1:8" s="3" customFormat="1" ht="15.75">
      <c r="A15" s="226">
        <v>3.2</v>
      </c>
      <c r="B15" s="228" t="s">
        <v>288</v>
      </c>
      <c r="C15" s="250"/>
      <c r="D15" s="250"/>
      <c r="E15" s="273">
        <f t="shared" si="1"/>
        <v>0</v>
      </c>
      <c r="F15" s="250"/>
      <c r="G15" s="250"/>
      <c r="H15" s="251">
        <f t="shared" si="0"/>
        <v>0</v>
      </c>
    </row>
    <row r="16" spans="1:8" s="3" customFormat="1" ht="15.75">
      <c r="A16" s="226">
        <v>4</v>
      </c>
      <c r="B16" s="227" t="s">
        <v>289</v>
      </c>
      <c r="C16" s="250"/>
      <c r="D16" s="250"/>
      <c r="E16" s="273">
        <f t="shared" si="1"/>
        <v>0</v>
      </c>
      <c r="F16" s="250"/>
      <c r="G16" s="250"/>
      <c r="H16" s="251">
        <f t="shared" si="0"/>
        <v>0</v>
      </c>
    </row>
    <row r="17" spans="1:8" s="3" customFormat="1" ht="15.75">
      <c r="A17" s="226">
        <v>4.0999999999999996</v>
      </c>
      <c r="B17" s="228" t="s">
        <v>290</v>
      </c>
      <c r="C17" s="250">
        <v>15500</v>
      </c>
      <c r="D17" s="250">
        <v>1653139.68</v>
      </c>
      <c r="E17" s="273">
        <f t="shared" si="1"/>
        <v>1668639.68</v>
      </c>
      <c r="F17" s="250">
        <v>8000</v>
      </c>
      <c r="G17" s="250">
        <v>12090780.439999999</v>
      </c>
      <c r="H17" s="251">
        <f t="shared" si="0"/>
        <v>12098780.439999999</v>
      </c>
    </row>
    <row r="18" spans="1:8" s="3" customFormat="1" ht="15.75">
      <c r="A18" s="226">
        <v>4.2</v>
      </c>
      <c r="B18" s="228" t="s">
        <v>291</v>
      </c>
      <c r="C18" s="250"/>
      <c r="D18" s="250"/>
      <c r="E18" s="273">
        <f t="shared" si="1"/>
        <v>0</v>
      </c>
      <c r="F18" s="250"/>
      <c r="G18" s="250"/>
      <c r="H18" s="251">
        <f t="shared" si="0"/>
        <v>0</v>
      </c>
    </row>
    <row r="19" spans="1:8" s="3" customFormat="1" ht="25.5">
      <c r="A19" s="226">
        <v>5</v>
      </c>
      <c r="B19" s="227" t="s">
        <v>292</v>
      </c>
      <c r="C19" s="250"/>
      <c r="D19" s="250"/>
      <c r="E19" s="273">
        <f t="shared" si="1"/>
        <v>0</v>
      </c>
      <c r="F19" s="250"/>
      <c r="G19" s="250"/>
      <c r="H19" s="251">
        <f t="shared" si="0"/>
        <v>0</v>
      </c>
    </row>
    <row r="20" spans="1:8" s="3" customFormat="1" ht="15.75">
      <c r="A20" s="226">
        <v>5.0999999999999996</v>
      </c>
      <c r="B20" s="228" t="s">
        <v>293</v>
      </c>
      <c r="C20" s="250"/>
      <c r="D20" s="250">
        <v>28972.799999999999</v>
      </c>
      <c r="E20" s="273">
        <f t="shared" si="1"/>
        <v>28972.799999999999</v>
      </c>
      <c r="F20" s="250">
        <v>24820</v>
      </c>
      <c r="G20" s="250"/>
      <c r="H20" s="251">
        <f t="shared" si="0"/>
        <v>24820</v>
      </c>
    </row>
    <row r="21" spans="1:8" s="3" customFormat="1" ht="15.75">
      <c r="A21" s="226">
        <v>5.2</v>
      </c>
      <c r="B21" s="228" t="s">
        <v>294</v>
      </c>
      <c r="C21" s="250"/>
      <c r="D21" s="250">
        <v>7047633.6100000003</v>
      </c>
      <c r="E21" s="273">
        <f t="shared" si="1"/>
        <v>7047633.6100000003</v>
      </c>
      <c r="F21" s="250"/>
      <c r="G21" s="250">
        <v>13388692.6</v>
      </c>
      <c r="H21" s="251">
        <f t="shared" si="0"/>
        <v>13388692.6</v>
      </c>
    </row>
    <row r="22" spans="1:8" s="3" customFormat="1" ht="15.75">
      <c r="A22" s="226">
        <v>5.3</v>
      </c>
      <c r="B22" s="228" t="s">
        <v>295</v>
      </c>
      <c r="C22" s="250"/>
      <c r="D22" s="250">
        <v>1931519.97</v>
      </c>
      <c r="E22" s="273">
        <f t="shared" si="1"/>
        <v>1931519.97</v>
      </c>
      <c r="F22" s="250"/>
      <c r="G22" s="250">
        <v>1980612.03</v>
      </c>
      <c r="H22" s="251">
        <f t="shared" si="0"/>
        <v>1980612.03</v>
      </c>
    </row>
    <row r="23" spans="1:8" s="3" customFormat="1" ht="15.75">
      <c r="A23" s="226" t="s">
        <v>296</v>
      </c>
      <c r="B23" s="229" t="s">
        <v>297</v>
      </c>
      <c r="C23" s="250"/>
      <c r="D23" s="250">
        <v>379060.8</v>
      </c>
      <c r="E23" s="273">
        <f t="shared" si="1"/>
        <v>379060.8</v>
      </c>
      <c r="F23" s="250"/>
      <c r="G23" s="250">
        <v>591738.4</v>
      </c>
      <c r="H23" s="251">
        <f t="shared" si="0"/>
        <v>591738.4</v>
      </c>
    </row>
    <row r="24" spans="1:8" s="3" customFormat="1" ht="15.75">
      <c r="A24" s="226" t="s">
        <v>298</v>
      </c>
      <c r="B24" s="229" t="s">
        <v>299</v>
      </c>
      <c r="C24" s="250"/>
      <c r="D24" s="250">
        <v>1635756</v>
      </c>
      <c r="E24" s="273">
        <f t="shared" si="1"/>
        <v>1635756</v>
      </c>
      <c r="F24" s="250"/>
      <c r="G24" s="250">
        <v>2964805</v>
      </c>
      <c r="H24" s="251">
        <f t="shared" si="0"/>
        <v>2964805</v>
      </c>
    </row>
    <row r="25" spans="1:8" s="3" customFormat="1" ht="15.75">
      <c r="A25" s="226" t="s">
        <v>300</v>
      </c>
      <c r="B25" s="230" t="s">
        <v>301</v>
      </c>
      <c r="C25" s="250"/>
      <c r="D25" s="250"/>
      <c r="E25" s="273">
        <f t="shared" si="1"/>
        <v>0</v>
      </c>
      <c r="F25" s="250"/>
      <c r="G25" s="250"/>
      <c r="H25" s="251">
        <f t="shared" si="0"/>
        <v>0</v>
      </c>
    </row>
    <row r="26" spans="1:8" s="3" customFormat="1" ht="15.75">
      <c r="A26" s="226" t="s">
        <v>302</v>
      </c>
      <c r="B26" s="229" t="s">
        <v>303</v>
      </c>
      <c r="C26" s="250"/>
      <c r="D26" s="250">
        <v>71707.679999999993</v>
      </c>
      <c r="E26" s="273">
        <f t="shared" si="1"/>
        <v>71707.679999999993</v>
      </c>
      <c r="F26" s="250"/>
      <c r="G26" s="250">
        <v>182656.44</v>
      </c>
      <c r="H26" s="251">
        <f t="shared" si="0"/>
        <v>182656.44</v>
      </c>
    </row>
    <row r="27" spans="1:8" s="3" customFormat="1" ht="15.75">
      <c r="A27" s="226" t="s">
        <v>304</v>
      </c>
      <c r="B27" s="229" t="s">
        <v>305</v>
      </c>
      <c r="C27" s="250"/>
      <c r="D27" s="250"/>
      <c r="E27" s="273">
        <f t="shared" si="1"/>
        <v>0</v>
      </c>
      <c r="F27" s="250"/>
      <c r="G27" s="250"/>
      <c r="H27" s="251">
        <f t="shared" si="0"/>
        <v>0</v>
      </c>
    </row>
    <row r="28" spans="1:8" s="3" customFormat="1" ht="15.75">
      <c r="A28" s="226">
        <v>5.4</v>
      </c>
      <c r="B28" s="228" t="s">
        <v>306</v>
      </c>
      <c r="C28" s="250"/>
      <c r="D28" s="250"/>
      <c r="E28" s="273">
        <f t="shared" si="1"/>
        <v>0</v>
      </c>
      <c r="F28" s="250"/>
      <c r="G28" s="250"/>
      <c r="H28" s="251">
        <f t="shared" si="0"/>
        <v>0</v>
      </c>
    </row>
    <row r="29" spans="1:8" s="3" customFormat="1" ht="15.75">
      <c r="A29" s="226">
        <v>5.5</v>
      </c>
      <c r="B29" s="228" t="s">
        <v>307</v>
      </c>
      <c r="C29" s="250"/>
      <c r="D29" s="250">
        <v>651888</v>
      </c>
      <c r="E29" s="273">
        <f t="shared" si="1"/>
        <v>651888</v>
      </c>
      <c r="F29" s="250"/>
      <c r="G29" s="250">
        <v>2469652</v>
      </c>
      <c r="H29" s="251">
        <f t="shared" si="0"/>
        <v>2469652</v>
      </c>
    </row>
    <row r="30" spans="1:8" s="3" customFormat="1" ht="15.75">
      <c r="A30" s="226">
        <v>5.6</v>
      </c>
      <c r="B30" s="228" t="s">
        <v>308</v>
      </c>
      <c r="C30" s="250"/>
      <c r="D30" s="250"/>
      <c r="E30" s="273">
        <f t="shared" si="1"/>
        <v>0</v>
      </c>
      <c r="F30" s="250"/>
      <c r="G30" s="250"/>
      <c r="H30" s="251">
        <f t="shared" si="0"/>
        <v>0</v>
      </c>
    </row>
    <row r="31" spans="1:8" s="3" customFormat="1" ht="15.75">
      <c r="A31" s="226">
        <v>5.7</v>
      </c>
      <c r="B31" s="228" t="s">
        <v>309</v>
      </c>
      <c r="C31" s="250"/>
      <c r="D31" s="250"/>
      <c r="E31" s="273">
        <f t="shared" si="1"/>
        <v>0</v>
      </c>
      <c r="F31" s="250"/>
      <c r="G31" s="250"/>
      <c r="H31" s="251">
        <f t="shared" si="0"/>
        <v>0</v>
      </c>
    </row>
    <row r="32" spans="1:8" s="3" customFormat="1" ht="15.75">
      <c r="A32" s="226">
        <v>6</v>
      </c>
      <c r="B32" s="227" t="s">
        <v>310</v>
      </c>
      <c r="C32" s="250"/>
      <c r="D32" s="250"/>
      <c r="E32" s="273">
        <f t="shared" si="1"/>
        <v>0</v>
      </c>
      <c r="F32" s="250"/>
      <c r="G32" s="250"/>
      <c r="H32" s="251">
        <f t="shared" si="0"/>
        <v>0</v>
      </c>
    </row>
    <row r="33" spans="1:8" s="3" customFormat="1" ht="25.5">
      <c r="A33" s="226">
        <v>6.1</v>
      </c>
      <c r="B33" s="228" t="s">
        <v>374</v>
      </c>
      <c r="C33" s="250">
        <v>0</v>
      </c>
      <c r="D33" s="250">
        <v>4587360</v>
      </c>
      <c r="E33" s="273">
        <f t="shared" si="1"/>
        <v>4587360</v>
      </c>
      <c r="F33" s="250">
        <v>0</v>
      </c>
      <c r="G33" s="250">
        <v>1467120</v>
      </c>
      <c r="H33" s="251">
        <f t="shared" si="0"/>
        <v>1467120</v>
      </c>
    </row>
    <row r="34" spans="1:8" s="3" customFormat="1" ht="25.5">
      <c r="A34" s="226">
        <v>6.2</v>
      </c>
      <c r="B34" s="228" t="s">
        <v>311</v>
      </c>
      <c r="C34" s="250">
        <v>4604300</v>
      </c>
      <c r="D34" s="250">
        <v>0</v>
      </c>
      <c r="E34" s="273">
        <f t="shared" si="1"/>
        <v>4604300</v>
      </c>
      <c r="F34" s="250">
        <v>1458900</v>
      </c>
      <c r="G34" s="250">
        <v>0</v>
      </c>
      <c r="H34" s="251">
        <f t="shared" si="0"/>
        <v>1458900</v>
      </c>
    </row>
    <row r="35" spans="1:8" s="3" customFormat="1" ht="25.5">
      <c r="A35" s="226">
        <v>6.3</v>
      </c>
      <c r="B35" s="228" t="s">
        <v>312</v>
      </c>
      <c r="C35" s="250"/>
      <c r="D35" s="250"/>
      <c r="E35" s="273">
        <f t="shared" si="1"/>
        <v>0</v>
      </c>
      <c r="F35" s="250"/>
      <c r="G35" s="250"/>
      <c r="H35" s="251">
        <f t="shared" si="0"/>
        <v>0</v>
      </c>
    </row>
    <row r="36" spans="1:8" s="3" customFormat="1" ht="15.75">
      <c r="A36" s="226">
        <v>6.4</v>
      </c>
      <c r="B36" s="228" t="s">
        <v>313</v>
      </c>
      <c r="C36" s="250"/>
      <c r="D36" s="250"/>
      <c r="E36" s="273">
        <f t="shared" si="1"/>
        <v>0</v>
      </c>
      <c r="F36" s="250"/>
      <c r="G36" s="250"/>
      <c r="H36" s="251">
        <f t="shared" si="0"/>
        <v>0</v>
      </c>
    </row>
    <row r="37" spans="1:8" s="3" customFormat="1" ht="15.75">
      <c r="A37" s="226">
        <v>6.5</v>
      </c>
      <c r="B37" s="228" t="s">
        <v>314</v>
      </c>
      <c r="C37" s="250"/>
      <c r="D37" s="250"/>
      <c r="E37" s="273">
        <f t="shared" si="1"/>
        <v>0</v>
      </c>
      <c r="F37" s="250"/>
      <c r="G37" s="250"/>
      <c r="H37" s="251">
        <f t="shared" si="0"/>
        <v>0</v>
      </c>
    </row>
    <row r="38" spans="1:8" s="3" customFormat="1" ht="25.5">
      <c r="A38" s="226">
        <v>6.6</v>
      </c>
      <c r="B38" s="228" t="s">
        <v>315</v>
      </c>
      <c r="C38" s="250"/>
      <c r="D38" s="250"/>
      <c r="E38" s="273">
        <f t="shared" si="1"/>
        <v>0</v>
      </c>
      <c r="F38" s="250"/>
      <c r="G38" s="250"/>
      <c r="H38" s="251">
        <f t="shared" si="0"/>
        <v>0</v>
      </c>
    </row>
    <row r="39" spans="1:8" s="3" customFormat="1" ht="25.5">
      <c r="A39" s="226">
        <v>6.7</v>
      </c>
      <c r="B39" s="228" t="s">
        <v>316</v>
      </c>
      <c r="C39" s="250"/>
      <c r="D39" s="250"/>
      <c r="E39" s="273">
        <f t="shared" si="1"/>
        <v>0</v>
      </c>
      <c r="F39" s="250"/>
      <c r="G39" s="250"/>
      <c r="H39" s="251">
        <f t="shared" si="0"/>
        <v>0</v>
      </c>
    </row>
    <row r="40" spans="1:8" s="3" customFormat="1" ht="15.75">
      <c r="A40" s="226">
        <v>7</v>
      </c>
      <c r="B40" s="227" t="s">
        <v>317</v>
      </c>
      <c r="C40" s="250"/>
      <c r="D40" s="250"/>
      <c r="E40" s="273">
        <f t="shared" si="1"/>
        <v>0</v>
      </c>
      <c r="F40" s="250"/>
      <c r="G40" s="250"/>
      <c r="H40" s="251">
        <f t="shared" si="0"/>
        <v>0</v>
      </c>
    </row>
    <row r="41" spans="1:8" s="3" customFormat="1" ht="25.5">
      <c r="A41" s="226">
        <v>7.1</v>
      </c>
      <c r="B41" s="228" t="s">
        <v>318</v>
      </c>
      <c r="C41" s="250">
        <v>0</v>
      </c>
      <c r="D41" s="250">
        <v>47899</v>
      </c>
      <c r="E41" s="273">
        <f t="shared" si="1"/>
        <v>47899</v>
      </c>
      <c r="F41" s="250">
        <v>460983</v>
      </c>
      <c r="G41" s="250">
        <v>150678</v>
      </c>
      <c r="H41" s="251">
        <f t="shared" si="0"/>
        <v>611661</v>
      </c>
    </row>
    <row r="42" spans="1:8" s="3" customFormat="1" ht="25.5">
      <c r="A42" s="226">
        <v>7.2</v>
      </c>
      <c r="B42" s="228" t="s">
        <v>319</v>
      </c>
      <c r="C42" s="250">
        <v>1295699</v>
      </c>
      <c r="D42" s="250">
        <v>2242975</v>
      </c>
      <c r="E42" s="273">
        <f t="shared" si="1"/>
        <v>3538674</v>
      </c>
      <c r="F42" s="250">
        <v>1775582</v>
      </c>
      <c r="G42" s="250">
        <v>2252471</v>
      </c>
      <c r="H42" s="251">
        <f t="shared" si="0"/>
        <v>4028053</v>
      </c>
    </row>
    <row r="43" spans="1:8" s="3" customFormat="1" ht="25.5">
      <c r="A43" s="226">
        <v>7.3</v>
      </c>
      <c r="B43" s="228" t="s">
        <v>320</v>
      </c>
      <c r="C43" s="250">
        <v>1393780</v>
      </c>
      <c r="D43" s="250">
        <v>3478948</v>
      </c>
      <c r="E43" s="273">
        <f t="shared" si="1"/>
        <v>4872728</v>
      </c>
      <c r="F43" s="250">
        <v>1419577</v>
      </c>
      <c r="G43" s="250">
        <v>4129821</v>
      </c>
      <c r="H43" s="251">
        <f t="shared" si="0"/>
        <v>5549398</v>
      </c>
    </row>
    <row r="44" spans="1:8" s="3" customFormat="1" ht="25.5">
      <c r="A44" s="226">
        <v>7.4</v>
      </c>
      <c r="B44" s="228" t="s">
        <v>321</v>
      </c>
      <c r="C44" s="250">
        <v>1283280</v>
      </c>
      <c r="D44" s="250">
        <v>971119</v>
      </c>
      <c r="E44" s="273">
        <f t="shared" si="1"/>
        <v>2254399</v>
      </c>
      <c r="F44" s="250">
        <v>1661817</v>
      </c>
      <c r="G44" s="250">
        <v>1022686</v>
      </c>
      <c r="H44" s="251">
        <f t="shared" si="0"/>
        <v>2684503</v>
      </c>
    </row>
    <row r="45" spans="1:8" s="3" customFormat="1" ht="15.75">
      <c r="A45" s="226">
        <v>8</v>
      </c>
      <c r="B45" s="227" t="s">
        <v>322</v>
      </c>
      <c r="C45" s="250"/>
      <c r="D45" s="250"/>
      <c r="E45" s="273">
        <f t="shared" si="1"/>
        <v>0</v>
      </c>
      <c r="F45" s="250"/>
      <c r="G45" s="250"/>
      <c r="H45" s="251">
        <f t="shared" si="0"/>
        <v>0</v>
      </c>
    </row>
    <row r="46" spans="1:8" s="3" customFormat="1" ht="15.75">
      <c r="A46" s="226">
        <v>8.1</v>
      </c>
      <c r="B46" s="228" t="s">
        <v>323</v>
      </c>
      <c r="C46" s="250"/>
      <c r="D46" s="250"/>
      <c r="E46" s="273">
        <f t="shared" si="1"/>
        <v>0</v>
      </c>
      <c r="F46" s="250"/>
      <c r="G46" s="250"/>
      <c r="H46" s="251">
        <f t="shared" si="0"/>
        <v>0</v>
      </c>
    </row>
    <row r="47" spans="1:8" s="3" customFormat="1" ht="15.75">
      <c r="A47" s="226">
        <v>8.1999999999999993</v>
      </c>
      <c r="B47" s="228" t="s">
        <v>324</v>
      </c>
      <c r="C47" s="250"/>
      <c r="D47" s="250"/>
      <c r="E47" s="273">
        <f t="shared" si="1"/>
        <v>0</v>
      </c>
      <c r="F47" s="250"/>
      <c r="G47" s="250"/>
      <c r="H47" s="251">
        <f t="shared" si="0"/>
        <v>0</v>
      </c>
    </row>
    <row r="48" spans="1:8" s="3" customFormat="1" ht="15.75">
      <c r="A48" s="226">
        <v>8.3000000000000007</v>
      </c>
      <c r="B48" s="228" t="s">
        <v>325</v>
      </c>
      <c r="C48" s="250"/>
      <c r="D48" s="250"/>
      <c r="E48" s="273">
        <f t="shared" si="1"/>
        <v>0</v>
      </c>
      <c r="F48" s="250"/>
      <c r="G48" s="250"/>
      <c r="H48" s="251">
        <f t="shared" si="0"/>
        <v>0</v>
      </c>
    </row>
    <row r="49" spans="1:8" s="3" customFormat="1" ht="15.75">
      <c r="A49" s="226">
        <v>8.4</v>
      </c>
      <c r="B49" s="228" t="s">
        <v>326</v>
      </c>
      <c r="C49" s="250"/>
      <c r="D49" s="250"/>
      <c r="E49" s="273">
        <f t="shared" si="1"/>
        <v>0</v>
      </c>
      <c r="F49" s="250"/>
      <c r="G49" s="250"/>
      <c r="H49" s="251">
        <f t="shared" si="0"/>
        <v>0</v>
      </c>
    </row>
    <row r="50" spans="1:8" s="3" customFormat="1" ht="15.75">
      <c r="A50" s="226">
        <v>8.5</v>
      </c>
      <c r="B50" s="228" t="s">
        <v>327</v>
      </c>
      <c r="C50" s="250"/>
      <c r="D50" s="250"/>
      <c r="E50" s="273">
        <f t="shared" si="1"/>
        <v>0</v>
      </c>
      <c r="F50" s="250"/>
      <c r="G50" s="250"/>
      <c r="H50" s="251">
        <f t="shared" si="0"/>
        <v>0</v>
      </c>
    </row>
    <row r="51" spans="1:8" s="3" customFormat="1" ht="15.75">
      <c r="A51" s="226">
        <v>8.6</v>
      </c>
      <c r="B51" s="228" t="s">
        <v>328</v>
      </c>
      <c r="C51" s="250"/>
      <c r="D51" s="250"/>
      <c r="E51" s="273">
        <f t="shared" si="1"/>
        <v>0</v>
      </c>
      <c r="F51" s="250"/>
      <c r="G51" s="250"/>
      <c r="H51" s="251">
        <f t="shared" si="0"/>
        <v>0</v>
      </c>
    </row>
    <row r="52" spans="1:8" s="3" customFormat="1" ht="15.75">
      <c r="A52" s="226">
        <v>8.6999999999999993</v>
      </c>
      <c r="B52" s="228" t="s">
        <v>329</v>
      </c>
      <c r="C52" s="250"/>
      <c r="D52" s="250"/>
      <c r="E52" s="273">
        <f t="shared" si="1"/>
        <v>0</v>
      </c>
      <c r="F52" s="250"/>
      <c r="G52" s="250"/>
      <c r="H52" s="251">
        <f t="shared" si="0"/>
        <v>0</v>
      </c>
    </row>
    <row r="53" spans="1:8" s="3" customFormat="1" ht="26.25" thickBot="1">
      <c r="A53" s="231">
        <v>9</v>
      </c>
      <c r="B53" s="232" t="s">
        <v>330</v>
      </c>
      <c r="C53" s="274"/>
      <c r="D53" s="274"/>
      <c r="E53" s="275">
        <f t="shared" si="1"/>
        <v>0</v>
      </c>
      <c r="F53" s="274"/>
      <c r="G53" s="274"/>
      <c r="H53" s="257">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5" sqref="C5:D13"/>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7" t="s">
        <v>192</v>
      </c>
      <c r="B1" s="16" t="s">
        <v>416</v>
      </c>
      <c r="C1" s="16"/>
      <c r="D1" s="367"/>
    </row>
    <row r="2" spans="1:8" ht="15">
      <c r="A2" s="17" t="s">
        <v>193</v>
      </c>
      <c r="B2" s="431">
        <v>43190</v>
      </c>
      <c r="C2" s="28"/>
      <c r="D2" s="18"/>
      <c r="E2" s="12"/>
      <c r="F2" s="12"/>
      <c r="G2" s="12"/>
      <c r="H2" s="12"/>
    </row>
    <row r="3" spans="1:8" ht="15">
      <c r="A3" s="17"/>
      <c r="B3" s="16"/>
      <c r="C3" s="28"/>
      <c r="D3" s="18"/>
      <c r="E3" s="12"/>
      <c r="F3" s="12"/>
      <c r="G3" s="12"/>
      <c r="H3" s="12"/>
    </row>
    <row r="4" spans="1:8" ht="15" customHeight="1" thickBot="1">
      <c r="A4" s="220" t="s">
        <v>337</v>
      </c>
      <c r="B4" s="221" t="s">
        <v>191</v>
      </c>
      <c r="C4" s="220"/>
      <c r="D4" s="222" t="s">
        <v>96</v>
      </c>
    </row>
    <row r="5" spans="1:8" ht="15" customHeight="1">
      <c r="A5" s="216" t="s">
        <v>28</v>
      </c>
      <c r="B5" s="217"/>
      <c r="C5" s="218" t="s">
        <v>424</v>
      </c>
      <c r="D5" s="219" t="s">
        <v>420</v>
      </c>
    </row>
    <row r="6" spans="1:8" ht="15" customHeight="1">
      <c r="A6" s="398">
        <v>1</v>
      </c>
      <c r="B6" s="399" t="s">
        <v>196</v>
      </c>
      <c r="C6" s="400">
        <f>C7+C9+C10</f>
        <v>40260021.744000033</v>
      </c>
      <c r="D6" s="401">
        <f>D7+D9+D10</f>
        <v>37782647.886800006</v>
      </c>
    </row>
    <row r="7" spans="1:8" ht="15" customHeight="1">
      <c r="A7" s="398">
        <v>1.1000000000000001</v>
      </c>
      <c r="B7" s="402" t="s">
        <v>23</v>
      </c>
      <c r="C7" s="403">
        <v>40143791.744000033</v>
      </c>
      <c r="D7" s="404">
        <v>37703605.886800006</v>
      </c>
    </row>
    <row r="8" spans="1:8" ht="25.5">
      <c r="A8" s="398" t="s">
        <v>256</v>
      </c>
      <c r="B8" s="405" t="s">
        <v>331</v>
      </c>
      <c r="C8" s="403"/>
      <c r="D8" s="404"/>
    </row>
    <row r="9" spans="1:8" ht="15" customHeight="1">
      <c r="A9" s="398">
        <v>1.2</v>
      </c>
      <c r="B9" s="402" t="s">
        <v>24</v>
      </c>
      <c r="C9" s="403">
        <v>24144</v>
      </c>
      <c r="D9" s="404">
        <v>42642</v>
      </c>
    </row>
    <row r="10" spans="1:8" ht="15" customHeight="1">
      <c r="A10" s="398">
        <v>1.3</v>
      </c>
      <c r="B10" s="407" t="s">
        <v>79</v>
      </c>
      <c r="C10" s="406">
        <v>92086</v>
      </c>
      <c r="D10" s="404">
        <v>36400</v>
      </c>
    </row>
    <row r="11" spans="1:8" ht="15" customHeight="1">
      <c r="A11" s="398">
        <v>2</v>
      </c>
      <c r="B11" s="399" t="s">
        <v>197</v>
      </c>
      <c r="C11" s="403">
        <v>720591.61970923969</v>
      </c>
      <c r="D11" s="404">
        <v>160549.91209500012</v>
      </c>
    </row>
    <row r="12" spans="1:8" ht="15" customHeight="1">
      <c r="A12" s="417">
        <v>3</v>
      </c>
      <c r="B12" s="418" t="s">
        <v>195</v>
      </c>
      <c r="C12" s="406">
        <v>9093337.6687499993</v>
      </c>
      <c r="D12" s="419">
        <v>10965666.387500001</v>
      </c>
    </row>
    <row r="13" spans="1:8" ht="15" customHeight="1" thickBot="1">
      <c r="A13" s="139">
        <v>4</v>
      </c>
      <c r="B13" s="140" t="s">
        <v>257</v>
      </c>
      <c r="C13" s="276">
        <f>C6+C11+C12</f>
        <v>50073951.032459274</v>
      </c>
      <c r="D13" s="277">
        <f>D6+D11+D12</f>
        <v>48908864.186395012</v>
      </c>
    </row>
    <row r="14" spans="1:8">
      <c r="B14" s="23"/>
    </row>
    <row r="15" spans="1:8">
      <c r="B15" s="108"/>
    </row>
    <row r="16" spans="1:8">
      <c r="B16" s="108"/>
    </row>
    <row r="17" spans="2:2">
      <c r="B17" s="108"/>
    </row>
    <row r="18" spans="2:2">
      <c r="B18" s="10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7"/>
  <sheetViews>
    <sheetView zoomScaleNormal="100" workbookViewId="0">
      <pane xSplit="1" ySplit="4" topLeftCell="B14" activePane="bottomRight" state="frozen"/>
      <selection pane="topRight" activeCell="B1" sqref="B1"/>
      <selection pane="bottomLeft" activeCell="A4" sqref="A4"/>
      <selection pane="bottomRight" activeCell="B16" sqref="B16"/>
    </sheetView>
  </sheetViews>
  <sheetFormatPr defaultRowHeight="15"/>
  <cols>
    <col min="1" max="1" width="9.5703125" style="2" bestFit="1" customWidth="1"/>
    <col min="2" max="2" width="90.42578125" style="2" bestFit="1" customWidth="1"/>
    <col min="3" max="3" width="9.140625" style="2"/>
  </cols>
  <sheetData>
    <row r="1" spans="1:3">
      <c r="A1" s="2" t="s">
        <v>192</v>
      </c>
      <c r="B1" s="16" t="s">
        <v>416</v>
      </c>
    </row>
    <row r="2" spans="1:3">
      <c r="A2" s="2" t="s">
        <v>193</v>
      </c>
      <c r="B2" s="431">
        <v>43190</v>
      </c>
    </row>
    <row r="4" spans="1:3" ht="16.5" customHeight="1" thickBot="1">
      <c r="A4" s="233" t="s">
        <v>338</v>
      </c>
      <c r="B4" s="64" t="s">
        <v>152</v>
      </c>
      <c r="C4" s="14"/>
    </row>
    <row r="5" spans="1:3" ht="15.75">
      <c r="A5" s="11"/>
      <c r="B5" s="473" t="s">
        <v>153</v>
      </c>
      <c r="C5" s="474"/>
    </row>
    <row r="6" spans="1:3">
      <c r="A6" s="432">
        <v>1</v>
      </c>
      <c r="B6" s="433" t="s">
        <v>425</v>
      </c>
      <c r="C6" s="66"/>
    </row>
    <row r="7" spans="1:3">
      <c r="A7" s="432">
        <v>2</v>
      </c>
      <c r="B7" s="433" t="s">
        <v>426</v>
      </c>
      <c r="C7" s="66"/>
    </row>
    <row r="8" spans="1:3">
      <c r="A8" s="432">
        <v>3</v>
      </c>
      <c r="B8" s="433" t="s">
        <v>427</v>
      </c>
      <c r="C8" s="66"/>
    </row>
    <row r="9" spans="1:3">
      <c r="A9" s="432">
        <v>4</v>
      </c>
      <c r="B9" s="433" t="s">
        <v>428</v>
      </c>
      <c r="C9" s="66"/>
    </row>
    <row r="10" spans="1:3">
      <c r="A10" s="432"/>
      <c r="B10" s="433"/>
      <c r="C10" s="66"/>
    </row>
    <row r="11" spans="1:3">
      <c r="A11" s="432"/>
      <c r="B11" s="475"/>
      <c r="C11" s="476"/>
    </row>
    <row r="12" spans="1:3" ht="15.75">
      <c r="A12" s="432"/>
      <c r="B12" s="477" t="s">
        <v>154</v>
      </c>
      <c r="C12" s="478"/>
    </row>
    <row r="13" spans="1:3" ht="15.75">
      <c r="A13" s="432">
        <v>1</v>
      </c>
      <c r="B13" s="434" t="s">
        <v>429</v>
      </c>
      <c r="C13" s="65"/>
    </row>
    <row r="14" spans="1:3" ht="15.75">
      <c r="A14" s="432">
        <v>2</v>
      </c>
      <c r="B14" s="434" t="s">
        <v>430</v>
      </c>
      <c r="C14" s="65"/>
    </row>
    <row r="15" spans="1:3" ht="15.75">
      <c r="A15" s="432">
        <v>3</v>
      </c>
      <c r="B15" s="434" t="s">
        <v>431</v>
      </c>
      <c r="C15" s="65"/>
    </row>
    <row r="16" spans="1:3" ht="15.75">
      <c r="A16" s="432"/>
      <c r="B16" s="434"/>
      <c r="C16" s="65"/>
    </row>
    <row r="17" spans="1:3" ht="15.75">
      <c r="A17" s="432"/>
      <c r="B17" s="434"/>
      <c r="C17" s="65"/>
    </row>
    <row r="18" spans="1:3" ht="15.75" customHeight="1">
      <c r="A18" s="432"/>
      <c r="B18" s="434"/>
      <c r="C18" s="27"/>
    </row>
    <row r="19" spans="1:3" ht="30" customHeight="1">
      <c r="A19" s="432"/>
      <c r="B19" s="479" t="s">
        <v>155</v>
      </c>
      <c r="C19" s="480"/>
    </row>
    <row r="20" spans="1:3">
      <c r="A20" s="432">
        <v>1</v>
      </c>
      <c r="B20" s="433" t="s">
        <v>432</v>
      </c>
      <c r="C20" s="435">
        <v>0.99987669999999995</v>
      </c>
    </row>
    <row r="21" spans="1:3" ht="15.75" customHeight="1">
      <c r="A21" s="432"/>
      <c r="B21" s="433"/>
      <c r="C21" s="66"/>
    </row>
    <row r="22" spans="1:3" ht="29.25" customHeight="1">
      <c r="A22" s="432"/>
      <c r="B22" s="479" t="s">
        <v>278</v>
      </c>
      <c r="C22" s="480"/>
    </row>
    <row r="23" spans="1:3">
      <c r="A23" s="432">
        <v>1</v>
      </c>
      <c r="B23" s="433" t="s">
        <v>433</v>
      </c>
      <c r="C23" s="436">
        <v>0.99987669999999995</v>
      </c>
    </row>
    <row r="24" spans="1:3">
      <c r="A24" s="437">
        <v>1.1000000000000001</v>
      </c>
      <c r="B24" s="438" t="s">
        <v>434</v>
      </c>
      <c r="C24" s="439">
        <v>0.61992355399999999</v>
      </c>
    </row>
    <row r="25" spans="1:3">
      <c r="A25" s="437">
        <v>1.2</v>
      </c>
      <c r="B25" s="438" t="s">
        <v>435</v>
      </c>
      <c r="C25" s="439">
        <v>0.2849648595</v>
      </c>
    </row>
    <row r="26" spans="1:3">
      <c r="A26" s="437">
        <v>1.3</v>
      </c>
      <c r="B26" s="438" t="s">
        <v>436</v>
      </c>
      <c r="C26" s="439">
        <v>9.4988286500000005E-2</v>
      </c>
    </row>
    <row r="27" spans="1:3" ht="16.5" thickBot="1">
      <c r="A27" s="15"/>
      <c r="B27" s="67"/>
      <c r="C27" s="68"/>
    </row>
  </sheetData>
  <mergeCells count="5">
    <mergeCell ref="B5:C5"/>
    <mergeCell ref="B11:C11"/>
    <mergeCell ref="B12:C12"/>
    <mergeCell ref="B22:C22"/>
    <mergeCell ref="B19:C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8" activePane="bottomRight" state="frozen"/>
      <selection activeCell="H6" sqref="H6"/>
      <selection pane="topRight" activeCell="H6" sqref="H6"/>
      <selection pane="bottomLeft" activeCell="H6" sqref="H6"/>
      <selection pane="bottomRight" activeCell="C8" sqref="C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192</v>
      </c>
      <c r="B1" s="16" t="s">
        <v>416</v>
      </c>
    </row>
    <row r="2" spans="1:7" s="21" customFormat="1" ht="15.75" customHeight="1">
      <c r="A2" s="21" t="s">
        <v>193</v>
      </c>
      <c r="B2" s="431">
        <v>43190</v>
      </c>
    </row>
    <row r="3" spans="1:7" s="21" customFormat="1" ht="15.75" customHeight="1"/>
    <row r="4" spans="1:7" s="21" customFormat="1" ht="15.75" customHeight="1" thickBot="1">
      <c r="A4" s="234" t="s">
        <v>339</v>
      </c>
      <c r="B4" s="235" t="s">
        <v>267</v>
      </c>
      <c r="C4" s="195"/>
      <c r="D4" s="195"/>
      <c r="E4" s="196" t="s">
        <v>96</v>
      </c>
    </row>
    <row r="5" spans="1:7" s="123" customFormat="1" ht="17.45" customHeight="1">
      <c r="A5" s="383"/>
      <c r="B5" s="384"/>
      <c r="C5" s="194" t="s">
        <v>0</v>
      </c>
      <c r="D5" s="194" t="s">
        <v>1</v>
      </c>
      <c r="E5" s="385" t="s">
        <v>2</v>
      </c>
    </row>
    <row r="6" spans="1:7" s="160" customFormat="1" ht="14.45" customHeight="1">
      <c r="A6" s="386"/>
      <c r="B6" s="481" t="s">
        <v>235</v>
      </c>
      <c r="C6" s="481" t="s">
        <v>234</v>
      </c>
      <c r="D6" s="482" t="s">
        <v>233</v>
      </c>
      <c r="E6" s="483"/>
      <c r="G6"/>
    </row>
    <row r="7" spans="1:7" s="160" customFormat="1" ht="99.6" customHeight="1">
      <c r="A7" s="386"/>
      <c r="B7" s="481"/>
      <c r="C7" s="481"/>
      <c r="D7" s="379" t="s">
        <v>232</v>
      </c>
      <c r="E7" s="380" t="s">
        <v>402</v>
      </c>
      <c r="G7"/>
    </row>
    <row r="8" spans="1:7">
      <c r="A8" s="387">
        <v>1</v>
      </c>
      <c r="B8" s="388" t="s">
        <v>157</v>
      </c>
      <c r="C8" s="389">
        <v>3839643.7299999995</v>
      </c>
      <c r="D8" s="389"/>
      <c r="E8" s="390">
        <f>C8-D8</f>
        <v>3839643.7299999995</v>
      </c>
    </row>
    <row r="9" spans="1:7">
      <c r="A9" s="387">
        <v>2</v>
      </c>
      <c r="B9" s="388" t="s">
        <v>158</v>
      </c>
      <c r="C9" s="389">
        <v>3429722.93</v>
      </c>
      <c r="D9" s="389"/>
      <c r="E9" s="390">
        <f t="shared" ref="E9:E20" si="0">C9-D9</f>
        <v>3429722.93</v>
      </c>
    </row>
    <row r="10" spans="1:7">
      <c r="A10" s="387">
        <v>3</v>
      </c>
      <c r="B10" s="388" t="s">
        <v>231</v>
      </c>
      <c r="C10" s="389">
        <v>13262822.42</v>
      </c>
      <c r="D10" s="389"/>
      <c r="E10" s="390">
        <f t="shared" si="0"/>
        <v>13262822.42</v>
      </c>
    </row>
    <row r="11" spans="1:7" ht="25.5">
      <c r="A11" s="387">
        <v>4</v>
      </c>
      <c r="B11" s="388" t="s">
        <v>188</v>
      </c>
      <c r="C11" s="389">
        <v>0</v>
      </c>
      <c r="D11" s="389"/>
      <c r="E11" s="390">
        <f t="shared" si="0"/>
        <v>0</v>
      </c>
    </row>
    <row r="12" spans="1:7">
      <c r="A12" s="387">
        <v>5</v>
      </c>
      <c r="B12" s="388" t="s">
        <v>160</v>
      </c>
      <c r="C12" s="389">
        <v>5459731.3900000006</v>
      </c>
      <c r="D12" s="389"/>
      <c r="E12" s="390">
        <f t="shared" si="0"/>
        <v>5459731.3900000006</v>
      </c>
    </row>
    <row r="13" spans="1:7">
      <c r="A13" s="387">
        <v>6.1</v>
      </c>
      <c r="B13" s="388" t="s">
        <v>161</v>
      </c>
      <c r="C13" s="391">
        <v>9537357.5399999991</v>
      </c>
      <c r="D13" s="389"/>
      <c r="E13" s="390">
        <f t="shared" si="0"/>
        <v>9537357.5399999991</v>
      </c>
    </row>
    <row r="14" spans="1:7">
      <c r="A14" s="387">
        <v>6.2</v>
      </c>
      <c r="B14" s="392" t="s">
        <v>162</v>
      </c>
      <c r="C14" s="391">
        <v>-1262514.25</v>
      </c>
      <c r="D14" s="389"/>
      <c r="E14" s="390">
        <f t="shared" si="0"/>
        <v>-1262514.25</v>
      </c>
    </row>
    <row r="15" spans="1:7">
      <c r="A15" s="387">
        <v>6</v>
      </c>
      <c r="B15" s="388" t="s">
        <v>230</v>
      </c>
      <c r="C15" s="389">
        <v>8274843.29</v>
      </c>
      <c r="D15" s="389"/>
      <c r="E15" s="390">
        <f t="shared" si="0"/>
        <v>8274843.29</v>
      </c>
    </row>
    <row r="16" spans="1:7" ht="25.5">
      <c r="A16" s="387">
        <v>7</v>
      </c>
      <c r="B16" s="388" t="s">
        <v>164</v>
      </c>
      <c r="C16" s="389">
        <v>282128.89</v>
      </c>
      <c r="D16" s="389"/>
      <c r="E16" s="390">
        <f t="shared" si="0"/>
        <v>282128.89</v>
      </c>
    </row>
    <row r="17" spans="1:7">
      <c r="A17" s="387">
        <v>8</v>
      </c>
      <c r="B17" s="388" t="s">
        <v>165</v>
      </c>
      <c r="C17" s="389">
        <v>1125233.8400000001</v>
      </c>
      <c r="D17" s="389"/>
      <c r="E17" s="390">
        <f t="shared" si="0"/>
        <v>1125233.8400000001</v>
      </c>
      <c r="F17" s="6"/>
      <c r="G17" s="6"/>
    </row>
    <row r="18" spans="1:7">
      <c r="A18" s="387">
        <v>9</v>
      </c>
      <c r="B18" s="388" t="s">
        <v>166</v>
      </c>
      <c r="C18" s="389">
        <v>20000</v>
      </c>
      <c r="D18" s="389"/>
      <c r="E18" s="390">
        <f t="shared" si="0"/>
        <v>20000</v>
      </c>
      <c r="G18" s="6"/>
    </row>
    <row r="19" spans="1:7" ht="25.5">
      <c r="A19" s="387">
        <v>10</v>
      </c>
      <c r="B19" s="388" t="s">
        <v>167</v>
      </c>
      <c r="C19" s="389">
        <v>15031457.210000001</v>
      </c>
      <c r="D19" s="389">
        <v>52161</v>
      </c>
      <c r="E19" s="390">
        <f t="shared" si="0"/>
        <v>14979296.210000001</v>
      </c>
      <c r="G19" s="6"/>
    </row>
    <row r="20" spans="1:7">
      <c r="A20" s="387">
        <v>11</v>
      </c>
      <c r="B20" s="388" t="s">
        <v>168</v>
      </c>
      <c r="C20" s="389">
        <v>2864322.97</v>
      </c>
      <c r="D20" s="389"/>
      <c r="E20" s="390">
        <f t="shared" si="0"/>
        <v>2864322.97</v>
      </c>
    </row>
    <row r="21" spans="1:7" ht="51.75" thickBot="1">
      <c r="A21" s="393"/>
      <c r="B21" s="394" t="s">
        <v>375</v>
      </c>
      <c r="C21" s="331">
        <f>SUM(C8:C12, C15:C20)</f>
        <v>53589906.670000002</v>
      </c>
      <c r="D21" s="331">
        <f>SUM(D8:D12, D15:D20)</f>
        <v>52161</v>
      </c>
      <c r="E21" s="395">
        <f>SUM(E8:E12, E15:E20)</f>
        <v>53537745.670000002</v>
      </c>
    </row>
    <row r="22" spans="1:7">
      <c r="A22"/>
      <c r="B22"/>
      <c r="C22"/>
      <c r="D22"/>
      <c r="E22"/>
    </row>
    <row r="23" spans="1:7">
      <c r="A23"/>
      <c r="B23"/>
      <c r="C23"/>
      <c r="D23"/>
      <c r="E23" s="6"/>
    </row>
    <row r="24" spans="1:7">
      <c r="C24" s="459"/>
    </row>
    <row r="25" spans="1:7" s="2" customFormat="1">
      <c r="B25" s="70"/>
      <c r="F25"/>
      <c r="G25"/>
    </row>
    <row r="26" spans="1:7" s="2" customFormat="1">
      <c r="B26" s="71"/>
      <c r="F26"/>
      <c r="G26"/>
    </row>
    <row r="27" spans="1:7" s="2" customFormat="1">
      <c r="B27" s="70"/>
      <c r="F27"/>
      <c r="G27"/>
    </row>
    <row r="28" spans="1:7" s="2" customFormat="1">
      <c r="B28" s="70"/>
      <c r="F28"/>
      <c r="G28"/>
    </row>
    <row r="29" spans="1:7" s="2" customFormat="1">
      <c r="B29" s="70"/>
      <c r="F29"/>
      <c r="G29"/>
    </row>
    <row r="30" spans="1:7" s="2" customFormat="1">
      <c r="B30" s="70"/>
      <c r="F30"/>
      <c r="G30"/>
    </row>
    <row r="31" spans="1:7" s="2" customFormat="1">
      <c r="B31" s="70"/>
      <c r="F31"/>
      <c r="G31"/>
    </row>
    <row r="32" spans="1:7" s="2" customFormat="1">
      <c r="B32" s="71"/>
      <c r="F32"/>
      <c r="G32"/>
    </row>
    <row r="33" spans="2:7" s="2" customFormat="1">
      <c r="B33" s="71"/>
      <c r="F33"/>
      <c r="G33"/>
    </row>
    <row r="34" spans="2:7" s="2" customFormat="1">
      <c r="B34" s="71"/>
      <c r="F34"/>
      <c r="G34"/>
    </row>
    <row r="35" spans="2:7" s="2" customFormat="1">
      <c r="B35" s="71"/>
      <c r="F35"/>
      <c r="G35"/>
    </row>
    <row r="36" spans="2:7" s="2" customFormat="1">
      <c r="B36" s="71"/>
      <c r="F36"/>
      <c r="G36"/>
    </row>
    <row r="37" spans="2:7" s="2" customFormat="1">
      <c r="B37" s="71"/>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85" zoomScaleNormal="85"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192</v>
      </c>
      <c r="B1" s="16" t="s">
        <v>416</v>
      </c>
    </row>
    <row r="2" spans="1:6" s="21" customFormat="1" ht="15.75" customHeight="1">
      <c r="A2" s="21" t="s">
        <v>193</v>
      </c>
      <c r="B2" s="431">
        <v>43190</v>
      </c>
      <c r="C2"/>
      <c r="D2"/>
      <c r="E2"/>
      <c r="F2"/>
    </row>
    <row r="3" spans="1:6" s="21" customFormat="1" ht="15.75" customHeight="1">
      <c r="C3"/>
      <c r="D3"/>
      <c r="E3"/>
      <c r="F3"/>
    </row>
    <row r="4" spans="1:6" s="21" customFormat="1" ht="26.25" thickBot="1">
      <c r="A4" s="21" t="s">
        <v>340</v>
      </c>
      <c r="B4" s="202" t="s">
        <v>271</v>
      </c>
      <c r="C4" s="196" t="s">
        <v>96</v>
      </c>
      <c r="D4"/>
      <c r="E4"/>
      <c r="F4"/>
    </row>
    <row r="5" spans="1:6" ht="26.25">
      <c r="A5" s="197">
        <v>1</v>
      </c>
      <c r="B5" s="198" t="s">
        <v>348</v>
      </c>
      <c r="C5" s="278">
        <f>'7. LI1'!E21</f>
        <v>53537745.670000002</v>
      </c>
    </row>
    <row r="6" spans="1:6" s="187" customFormat="1">
      <c r="A6" s="122">
        <v>2.1</v>
      </c>
      <c r="B6" s="204" t="s">
        <v>272</v>
      </c>
      <c r="C6" s="279">
        <v>242594.4</v>
      </c>
    </row>
    <row r="7" spans="1:6" s="4" customFormat="1" ht="25.5" outlineLevel="1">
      <c r="A7" s="203">
        <v>2.2000000000000002</v>
      </c>
      <c r="B7" s="199" t="s">
        <v>273</v>
      </c>
      <c r="C7" s="280">
        <v>4604300</v>
      </c>
    </row>
    <row r="8" spans="1:6" s="4" customFormat="1" ht="26.25">
      <c r="A8" s="203">
        <v>3</v>
      </c>
      <c r="B8" s="200" t="s">
        <v>349</v>
      </c>
      <c r="C8" s="281">
        <f>SUM(C5:C7)</f>
        <v>58384640.07</v>
      </c>
    </row>
    <row r="9" spans="1:6" s="187" customFormat="1">
      <c r="A9" s="122">
        <v>4</v>
      </c>
      <c r="B9" s="207" t="s">
        <v>268</v>
      </c>
      <c r="C9" s="279">
        <v>105872.24</v>
      </c>
    </row>
    <row r="10" spans="1:6" s="4" customFormat="1" ht="25.5" outlineLevel="1">
      <c r="A10" s="203">
        <v>5.0999999999999996</v>
      </c>
      <c r="B10" s="199" t="s">
        <v>279</v>
      </c>
      <c r="C10" s="280">
        <f>-C6+'5. RWA'!C9</f>
        <v>-218450.4</v>
      </c>
    </row>
    <row r="11" spans="1:6" s="4" customFormat="1" ht="25.5" outlineLevel="1">
      <c r="A11" s="203">
        <v>5.2</v>
      </c>
      <c r="B11" s="199" t="s">
        <v>280</v>
      </c>
      <c r="C11" s="280">
        <f>-C7+'5. RWA'!C10</f>
        <v>-4512214</v>
      </c>
    </row>
    <row r="12" spans="1:6" s="4" customFormat="1">
      <c r="A12" s="203">
        <v>6</v>
      </c>
      <c r="B12" s="205" t="s">
        <v>269</v>
      </c>
      <c r="C12" s="396"/>
    </row>
    <row r="13" spans="1:6" s="4" customFormat="1" ht="15.75" thickBot="1">
      <c r="A13" s="206">
        <v>7</v>
      </c>
      <c r="B13" s="201" t="s">
        <v>270</v>
      </c>
      <c r="C13" s="282">
        <f>SUM(C8:C12)</f>
        <v>53759847.910000004</v>
      </c>
    </row>
    <row r="17" spans="2:9" s="2" customFormat="1">
      <c r="B17" s="72"/>
      <c r="C17"/>
      <c r="D17"/>
      <c r="E17"/>
      <c r="F17"/>
      <c r="G17"/>
      <c r="H17"/>
      <c r="I17"/>
    </row>
    <row r="18" spans="2:9" s="2" customFormat="1">
      <c r="B18" s="69"/>
      <c r="C18"/>
      <c r="D18"/>
      <c r="E18"/>
      <c r="F18"/>
      <c r="G18"/>
      <c r="H18"/>
      <c r="I18"/>
    </row>
    <row r="19" spans="2:9" s="2" customFormat="1">
      <c r="B19" s="69"/>
      <c r="C19"/>
      <c r="D19"/>
      <c r="E19"/>
      <c r="F19"/>
      <c r="G19"/>
      <c r="H19"/>
      <c r="I19"/>
    </row>
    <row r="20" spans="2:9" s="2" customFormat="1">
      <c r="B20" s="71"/>
      <c r="C20"/>
      <c r="D20"/>
      <c r="E20"/>
      <c r="F20"/>
      <c r="G20"/>
      <c r="H20"/>
      <c r="I20"/>
    </row>
    <row r="21" spans="2:9" s="2" customFormat="1">
      <c r="B21" s="70"/>
      <c r="C21"/>
      <c r="D21"/>
      <c r="E21"/>
      <c r="F21"/>
      <c r="G21"/>
      <c r="H21"/>
      <c r="I21"/>
    </row>
    <row r="22" spans="2:9" s="2" customFormat="1">
      <c r="B22" s="71"/>
      <c r="C22"/>
      <c r="D22"/>
      <c r="E22"/>
      <c r="F22"/>
      <c r="G22"/>
      <c r="H22"/>
      <c r="I22"/>
    </row>
    <row r="23" spans="2:9" s="2" customFormat="1">
      <c r="B23" s="70"/>
      <c r="C23"/>
      <c r="D23"/>
      <c r="E23"/>
      <c r="F23"/>
      <c r="G23"/>
      <c r="H23"/>
      <c r="I23"/>
    </row>
    <row r="24" spans="2:9" s="2" customFormat="1">
      <c r="B24" s="70"/>
      <c r="C24"/>
      <c r="D24"/>
      <c r="E24"/>
      <c r="F24"/>
      <c r="G24"/>
      <c r="H24"/>
      <c r="I24"/>
    </row>
    <row r="25" spans="2:9" s="2" customFormat="1">
      <c r="B25" s="70"/>
      <c r="C25"/>
      <c r="D25"/>
      <c r="E25"/>
      <c r="F25"/>
      <c r="G25"/>
      <c r="H25"/>
      <c r="I25"/>
    </row>
    <row r="26" spans="2:9" s="2" customFormat="1">
      <c r="B26" s="70"/>
      <c r="C26"/>
      <c r="D26"/>
      <c r="E26"/>
      <c r="F26"/>
      <c r="G26"/>
      <c r="H26"/>
      <c r="I26"/>
    </row>
    <row r="27" spans="2:9" s="2" customFormat="1">
      <c r="B27" s="70"/>
      <c r="C27"/>
      <c r="D27"/>
      <c r="E27"/>
      <c r="F27"/>
      <c r="G27"/>
      <c r="H27"/>
      <c r="I27"/>
    </row>
    <row r="28" spans="2:9" s="2" customFormat="1">
      <c r="B28" s="71"/>
      <c r="C28"/>
      <c r="D28"/>
      <c r="E28"/>
      <c r="F28"/>
      <c r="G28"/>
      <c r="H28"/>
      <c r="I28"/>
    </row>
    <row r="29" spans="2:9" s="2" customFormat="1">
      <c r="B29" s="71"/>
      <c r="C29"/>
      <c r="D29"/>
      <c r="E29"/>
      <c r="F29"/>
      <c r="G29"/>
      <c r="H29"/>
      <c r="I29"/>
    </row>
    <row r="30" spans="2:9" s="2" customFormat="1">
      <c r="B30" s="71"/>
      <c r="C30"/>
      <c r="D30"/>
      <c r="E30"/>
      <c r="F30"/>
      <c r="G30"/>
      <c r="H30"/>
      <c r="I30"/>
    </row>
    <row r="31" spans="2:9" s="2" customFormat="1">
      <c r="B31" s="71"/>
      <c r="C31"/>
      <c r="D31"/>
      <c r="E31"/>
      <c r="F31"/>
      <c r="G31"/>
      <c r="H31"/>
      <c r="I31"/>
    </row>
    <row r="32" spans="2:9" s="2" customFormat="1">
      <c r="B32" s="71"/>
      <c r="C32"/>
      <c r="D32"/>
      <c r="E32"/>
      <c r="F32"/>
      <c r="G32"/>
      <c r="H32"/>
      <c r="I32"/>
    </row>
    <row r="33" spans="2:9" s="2" customFormat="1">
      <c r="B33" s="71"/>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2018-05-01T08:14:20Z</dcterms:modified>
</cp:coreProperties>
</file>