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420" windowWidth="19200" windowHeight="604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1. Capital Requirements" sheetId="77" r:id="rId10"/>
    <sheet name="9. Capital" sheetId="28"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6"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9">#REF!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9">#REF!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9">#REF!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9">#REF!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9">#REF!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9">#REF!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9">#REF!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9">#REF!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9">#REF!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9">#REF!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9">#REF!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9">#REF!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9">#REF!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9">#REF!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G9" i="80" l="1"/>
  <c r="G8" i="80" s="1"/>
  <c r="F20" i="80"/>
  <c r="F8" i="80" l="1"/>
  <c r="G33" i="80" l="1"/>
  <c r="F33" i="80"/>
  <c r="E33" i="80"/>
  <c r="D33" i="80"/>
  <c r="C33" i="80"/>
  <c r="G24" i="80"/>
  <c r="F24" i="80"/>
  <c r="E24" i="80"/>
  <c r="D24" i="80"/>
  <c r="C24" i="80"/>
  <c r="F37" i="80" l="1"/>
  <c r="G37" i="80"/>
  <c r="E37" i="80"/>
  <c r="C37" i="80"/>
  <c r="D37" i="80"/>
  <c r="C24" i="69" l="1"/>
  <c r="B1" i="96" l="1"/>
  <c r="B1" i="89"/>
  <c r="B1" i="88"/>
  <c r="B1" i="87"/>
  <c r="B1" i="86"/>
  <c r="B1" i="85"/>
  <c r="B1" i="84"/>
  <c r="B1" i="83"/>
  <c r="B1" i="82"/>
  <c r="B1" i="81"/>
  <c r="B1" i="80"/>
  <c r="H23" i="75" l="1"/>
  <c r="G22" i="75"/>
  <c r="F22" i="75"/>
  <c r="H22" i="75" l="1"/>
  <c r="D7" i="84"/>
  <c r="D12" i="84" l="1"/>
  <c r="D19" i="84" s="1"/>
  <c r="D15" i="86" l="1"/>
  <c r="C19" i="86"/>
  <c r="C18" i="86"/>
  <c r="C17" i="86"/>
  <c r="C16" i="86" l="1"/>
  <c r="C20" i="86"/>
  <c r="C15" i="86" l="1"/>
  <c r="F18" i="80" l="1"/>
  <c r="E18" i="80"/>
  <c r="D18" i="80"/>
  <c r="G14" i="80"/>
  <c r="F14" i="80"/>
  <c r="E14" i="80"/>
  <c r="D14" i="80"/>
  <c r="C14" i="80"/>
  <c r="G11" i="80"/>
  <c r="F11" i="80"/>
  <c r="E11" i="80"/>
  <c r="D11" i="80"/>
  <c r="C11" i="80"/>
  <c r="C8" i="80"/>
  <c r="G21" i="80" l="1"/>
  <c r="C7" i="84"/>
  <c r="F21" i="80" l="1"/>
  <c r="C12" i="84" l="1"/>
  <c r="C19" i="84" l="1"/>
  <c r="C21" i="80" l="1"/>
  <c r="D21" i="80"/>
  <c r="E21" i="80"/>
  <c r="G39" i="80" l="1"/>
  <c r="F21" i="82" l="1"/>
  <c r="C10" i="85"/>
  <c r="E21" i="82"/>
  <c r="H16" i="82"/>
  <c r="C19" i="85" l="1"/>
  <c r="G21" i="82" l="1"/>
  <c r="G20" i="82" s="1"/>
  <c r="E34" i="83" l="1"/>
  <c r="E20" i="75" l="1"/>
  <c r="E21" i="75" l="1"/>
  <c r="I19" i="82" l="1"/>
  <c r="I18" i="82"/>
  <c r="C13" i="87" l="1"/>
  <c r="C14" i="87"/>
  <c r="C19" i="87"/>
  <c r="C11" i="87"/>
  <c r="C15" i="87"/>
  <c r="C20" i="87"/>
  <c r="C12" i="87"/>
  <c r="C17" i="87"/>
  <c r="C21" i="87"/>
  <c r="C8" i="87"/>
  <c r="C10" i="87"/>
  <c r="C9" i="87"/>
  <c r="C18" i="87"/>
  <c r="C22" i="87"/>
  <c r="I13" i="82" l="1"/>
  <c r="I15" i="82"/>
  <c r="I14" i="82"/>
  <c r="I16" i="82"/>
  <c r="I17" i="82"/>
  <c r="H17" i="81" l="1"/>
  <c r="C22" i="74" l="1"/>
  <c r="C22" i="35"/>
  <c r="C30" i="79"/>
  <c r="C26" i="79"/>
  <c r="C18" i="79"/>
  <c r="C8" i="79"/>
  <c r="N20" i="37"/>
  <c r="N19" i="37"/>
  <c r="E19" i="37"/>
  <c r="N18" i="37"/>
  <c r="E18" i="37"/>
  <c r="N17" i="37"/>
  <c r="E17" i="37"/>
  <c r="N16" i="37"/>
  <c r="C14" i="37"/>
  <c r="I14" i="37"/>
  <c r="H14" i="37"/>
  <c r="G14" i="37"/>
  <c r="N15" i="37"/>
  <c r="E15" i="37"/>
  <c r="M14" i="37"/>
  <c r="L14" i="37"/>
  <c r="K14" i="37"/>
  <c r="J14" i="37"/>
  <c r="N13" i="37"/>
  <c r="N12" i="37"/>
  <c r="E12" i="37"/>
  <c r="N11" i="37"/>
  <c r="E11" i="37"/>
  <c r="N10" i="37"/>
  <c r="E10" i="37"/>
  <c r="G7" i="37"/>
  <c r="N9" i="37"/>
  <c r="E9" i="37"/>
  <c r="L7" i="37"/>
  <c r="K7" i="37"/>
  <c r="J7" i="37"/>
  <c r="I7" i="37"/>
  <c r="N8" i="37"/>
  <c r="C7" i="37"/>
  <c r="M7" i="37"/>
  <c r="H7" i="37"/>
  <c r="F7" i="37"/>
  <c r="G20" i="74"/>
  <c r="G19" i="74"/>
  <c r="G13" i="74"/>
  <c r="G12" i="74"/>
  <c r="G10" i="74"/>
  <c r="G9" i="74"/>
  <c r="S21" i="35"/>
  <c r="F21" i="74" s="1"/>
  <c r="S20" i="35"/>
  <c r="S19" i="35"/>
  <c r="S18" i="35"/>
  <c r="F18" i="74" s="1"/>
  <c r="S17" i="35"/>
  <c r="F17" i="74" s="1"/>
  <c r="S16" i="35"/>
  <c r="F16" i="74" s="1"/>
  <c r="S15" i="35"/>
  <c r="F15" i="74" s="1"/>
  <c r="S14" i="35"/>
  <c r="F14" i="74" s="1"/>
  <c r="S13" i="35"/>
  <c r="S12" i="35"/>
  <c r="S11" i="35"/>
  <c r="F11" i="74" s="1"/>
  <c r="S10" i="35"/>
  <c r="S9" i="35"/>
  <c r="S8" i="35"/>
  <c r="F8" i="74" s="1"/>
  <c r="C39" i="69"/>
  <c r="C26" i="69"/>
  <c r="C22" i="69"/>
  <c r="B1" i="69"/>
  <c r="C47" i="28"/>
  <c r="C43" i="28"/>
  <c r="C35" i="28"/>
  <c r="C31" i="28"/>
  <c r="C30" i="28" s="1"/>
  <c r="C12" i="28"/>
  <c r="D15" i="72"/>
  <c r="D61" i="53"/>
  <c r="C61" i="53"/>
  <c r="D53" i="53"/>
  <c r="C53" i="53"/>
  <c r="D34" i="53"/>
  <c r="D45" i="53" s="1"/>
  <c r="C34" i="53"/>
  <c r="C45" i="53" s="1"/>
  <c r="D30" i="53"/>
  <c r="C30" i="53"/>
  <c r="D9" i="53"/>
  <c r="C9" i="53"/>
  <c r="C40" i="62"/>
  <c r="D31" i="62"/>
  <c r="C31" i="62"/>
  <c r="D14" i="62"/>
  <c r="C14" i="62"/>
  <c r="C52" i="28" l="1"/>
  <c r="H21" i="37"/>
  <c r="C36" i="79"/>
  <c r="C38" i="79" s="1"/>
  <c r="K21" i="37"/>
  <c r="M21" i="37"/>
  <c r="D41" i="62"/>
  <c r="J21" i="37"/>
  <c r="C41" i="28"/>
  <c r="G21" i="37"/>
  <c r="N7" i="37"/>
  <c r="L21" i="37"/>
  <c r="N14" i="37"/>
  <c r="I21" i="37"/>
  <c r="C21" i="37"/>
  <c r="E16" i="37"/>
  <c r="E14" i="37" s="1"/>
  <c r="E8" i="37"/>
  <c r="E7" i="37" s="1"/>
  <c r="F14" i="37"/>
  <c r="F21" i="37" s="1"/>
  <c r="C54" i="53"/>
  <c r="D54" i="53"/>
  <c r="C22" i="53"/>
  <c r="C31" i="53" s="1"/>
  <c r="D22" i="53"/>
  <c r="D31" i="53" s="1"/>
  <c r="C20" i="62"/>
  <c r="C41" i="62"/>
  <c r="D20" i="62"/>
  <c r="D56" i="53" l="1"/>
  <c r="D63" i="53" s="1"/>
  <c r="D65" i="53" s="1"/>
  <c r="D67" i="53" s="1"/>
  <c r="E21" i="37"/>
  <c r="N21" i="37"/>
  <c r="C56" i="53"/>
  <c r="C63" i="53" s="1"/>
  <c r="C65" i="53" s="1"/>
  <c r="C67" i="53" s="1"/>
  <c r="E22" i="81"/>
  <c r="F22" i="81"/>
  <c r="G22" i="81"/>
  <c r="B3" i="82" l="1"/>
  <c r="H34" i="83" l="1"/>
  <c r="F34" i="83"/>
  <c r="D34" i="83"/>
  <c r="C34" i="83"/>
  <c r="C20" i="82" s="1"/>
  <c r="I33" i="83"/>
  <c r="I32" i="83"/>
  <c r="I31" i="83"/>
  <c r="I30" i="83"/>
  <c r="I29" i="83"/>
  <c r="I28" i="83"/>
  <c r="I27" i="83"/>
  <c r="I26" i="83"/>
  <c r="I25" i="83"/>
  <c r="I24" i="83"/>
  <c r="I23" i="83"/>
  <c r="I22" i="83"/>
  <c r="I21" i="83"/>
  <c r="I20" i="83"/>
  <c r="I19" i="83"/>
  <c r="I18" i="83"/>
  <c r="I16" i="83"/>
  <c r="I15" i="83"/>
  <c r="I14" i="83"/>
  <c r="I13" i="83"/>
  <c r="I12" i="83"/>
  <c r="I11" i="83"/>
  <c r="I10" i="83"/>
  <c r="I9" i="83"/>
  <c r="I8" i="83"/>
  <c r="I7" i="83"/>
  <c r="I23" i="82"/>
  <c r="I22" i="82"/>
  <c r="I11" i="82"/>
  <c r="I9" i="82"/>
  <c r="I8" i="82"/>
  <c r="H20" i="81"/>
  <c r="H19" i="81"/>
  <c r="H18" i="81"/>
  <c r="H16" i="81"/>
  <c r="H15" i="81"/>
  <c r="H14" i="81"/>
  <c r="H13" i="81"/>
  <c r="H12" i="81"/>
  <c r="H11" i="81"/>
  <c r="H10" i="81"/>
  <c r="H9" i="81"/>
  <c r="H8" i="81"/>
  <c r="D10" i="82" l="1"/>
  <c r="D7" i="82"/>
  <c r="D12" i="82"/>
  <c r="I34" i="83"/>
  <c r="I20" i="82" l="1"/>
  <c r="C21" i="82"/>
  <c r="I7" i="82"/>
  <c r="D21" i="82" l="1"/>
  <c r="C5" i="6"/>
  <c r="G5" i="6"/>
  <c r="F5" i="6"/>
  <c r="E5" i="6"/>
  <c r="D5" i="6"/>
  <c r="G5" i="71"/>
  <c r="F5" i="71"/>
  <c r="E5" i="71"/>
  <c r="D5" i="71"/>
  <c r="C5" i="71"/>
  <c r="I21" i="82" l="1"/>
  <c r="C6" i="71"/>
  <c r="C13" i="71" s="1"/>
  <c r="I24" i="82" l="1"/>
  <c r="D11" i="77"/>
  <c r="D12" i="77"/>
  <c r="D13" i="77"/>
  <c r="B1" i="79"/>
  <c r="B1" i="37"/>
  <c r="B1" i="74"/>
  <c r="B1" i="64"/>
  <c r="B1" i="35"/>
  <c r="B1" i="77"/>
  <c r="B1" i="28"/>
  <c r="B1" i="73"/>
  <c r="B1" i="72"/>
  <c r="B1" i="71"/>
  <c r="B1" i="75"/>
  <c r="B1" i="53"/>
  <c r="B1" i="62"/>
  <c r="B1" i="36" s="1"/>
  <c r="B1" i="6"/>
  <c r="C21" i="77" l="1"/>
  <c r="D16" i="77"/>
  <c r="D17" i="77"/>
  <c r="D15" i="77"/>
  <c r="D8" i="77"/>
  <c r="D9" i="77"/>
  <c r="D7" i="77"/>
  <c r="C20" i="77"/>
  <c r="C19" i="77"/>
  <c r="D21" i="77" l="1"/>
  <c r="D19" i="77"/>
  <c r="D20" i="77"/>
  <c r="S22" i="35" l="1"/>
  <c r="D21" i="72" l="1"/>
  <c r="D22" i="35" l="1"/>
  <c r="E22" i="35"/>
  <c r="F22" i="35"/>
  <c r="G22" i="35"/>
  <c r="H22" i="35"/>
  <c r="I22" i="35"/>
  <c r="J22" i="35"/>
  <c r="K22" i="35"/>
  <c r="L22" i="35"/>
  <c r="M22" i="35"/>
  <c r="N22" i="35"/>
  <c r="O22" i="35"/>
  <c r="P22" i="35"/>
  <c r="Q22" i="35"/>
  <c r="R22" i="35"/>
  <c r="V7" i="64" l="1"/>
  <c r="H9" i="74"/>
  <c r="H10" i="74"/>
  <c r="H12" i="74"/>
  <c r="H13" i="74"/>
  <c r="H19" i="74"/>
  <c r="H20" i="74"/>
  <c r="T21" i="64" l="1"/>
  <c r="U21" i="64"/>
  <c r="V9" i="64"/>
  <c r="E53" i="75" l="1"/>
  <c r="E52" i="75"/>
  <c r="E51" i="75"/>
  <c r="E50" i="75"/>
  <c r="E49" i="75"/>
  <c r="E48" i="75"/>
  <c r="E47" i="75"/>
  <c r="E46" i="75"/>
  <c r="E45" i="75"/>
  <c r="E44" i="75"/>
  <c r="E43" i="75"/>
  <c r="E42" i="75"/>
  <c r="E41" i="75"/>
  <c r="E40" i="75"/>
  <c r="E39" i="75"/>
  <c r="E38" i="75"/>
  <c r="E37" i="75"/>
  <c r="E36" i="75"/>
  <c r="E35" i="75"/>
  <c r="E34" i="75"/>
  <c r="E33" i="75"/>
  <c r="E32" i="75"/>
  <c r="E31" i="75"/>
  <c r="E30" i="75"/>
  <c r="E29" i="75"/>
  <c r="E28" i="75"/>
  <c r="E27" i="75"/>
  <c r="E26" i="75"/>
  <c r="E25" i="75"/>
  <c r="E24" i="75"/>
  <c r="E23" i="75"/>
  <c r="E22" i="75"/>
  <c r="E19" i="75"/>
  <c r="E18" i="75"/>
  <c r="E17" i="75"/>
  <c r="E16" i="75"/>
  <c r="E15" i="75"/>
  <c r="E14" i="75"/>
  <c r="E13" i="75"/>
  <c r="E12" i="75"/>
  <c r="E11" i="75"/>
  <c r="E10" i="75"/>
  <c r="E9" i="75"/>
  <c r="E8" i="75"/>
  <c r="E7" i="75"/>
  <c r="E22" i="53" l="1"/>
  <c r="E41" i="62" l="1"/>
  <c r="E31" i="62"/>
  <c r="D22" i="74"/>
  <c r="E22" i="74"/>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E24" i="53" l="1"/>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E33" i="62"/>
  <c r="E34" i="62"/>
  <c r="C42" i="69" s="1"/>
  <c r="E35" i="62"/>
  <c r="C43" i="69" s="1"/>
  <c r="E36" i="62"/>
  <c r="E37" i="62"/>
  <c r="C45" i="69" s="1"/>
  <c r="E38" i="62"/>
  <c r="C46" i="69" s="1"/>
  <c r="E39" i="62"/>
  <c r="C47" i="69" s="1"/>
  <c r="E40" i="62"/>
  <c r="E23" i="62"/>
  <c r="E24" i="62"/>
  <c r="C30" i="69" s="1"/>
  <c r="E25" i="62"/>
  <c r="C31" i="69" s="1"/>
  <c r="E26" i="62"/>
  <c r="C32" i="69" s="1"/>
  <c r="E27" i="62"/>
  <c r="C33" i="69" s="1"/>
  <c r="E28" i="62"/>
  <c r="C34" i="69" s="1"/>
  <c r="E29" i="62"/>
  <c r="C35" i="69" s="1"/>
  <c r="E30" i="62"/>
  <c r="C37" i="69" s="1"/>
  <c r="E22" i="62"/>
  <c r="C28" i="69" s="1"/>
  <c r="E8" i="62"/>
  <c r="E9" i="62"/>
  <c r="E10" i="62"/>
  <c r="E11" i="62"/>
  <c r="E12" i="62"/>
  <c r="E13" i="62"/>
  <c r="C13" i="69" s="1"/>
  <c r="E14" i="62"/>
  <c r="C15" i="72" s="1"/>
  <c r="E15" i="62"/>
  <c r="E16" i="62"/>
  <c r="E17" i="62"/>
  <c r="E18" i="62"/>
  <c r="E19" i="62"/>
  <c r="E20" i="62"/>
  <c r="E7" i="62"/>
  <c r="C13" i="72" l="1"/>
  <c r="C6" i="69"/>
  <c r="C21" i="81"/>
  <c r="C8" i="72"/>
  <c r="C9" i="69"/>
  <c r="C11" i="72"/>
  <c r="C19" i="69"/>
  <c r="C18" i="72"/>
  <c r="C14" i="72"/>
  <c r="C18" i="69"/>
  <c r="C17" i="72"/>
  <c r="C7" i="69"/>
  <c r="C9" i="72"/>
  <c r="C23" i="69"/>
  <c r="C19" i="72"/>
  <c r="C8" i="69"/>
  <c r="C10" i="72"/>
  <c r="C17" i="69"/>
  <c r="C16" i="72"/>
  <c r="C29" i="69"/>
  <c r="C40" i="69" s="1"/>
  <c r="E40" i="69" s="1"/>
  <c r="C12" i="69"/>
  <c r="C25" i="69"/>
  <c r="C20" i="72"/>
  <c r="C10" i="69"/>
  <c r="C12" i="72"/>
  <c r="C44" i="69"/>
  <c r="C8" i="28"/>
  <c r="C41" i="69"/>
  <c r="C7" i="28"/>
  <c r="D22" i="81" l="1"/>
  <c r="C16" i="69"/>
  <c r="C27" i="69" s="1"/>
  <c r="C6" i="28"/>
  <c r="C22" i="81"/>
  <c r="C48" i="69"/>
  <c r="E48" i="69" s="1"/>
  <c r="H21" i="81" l="1"/>
  <c r="C28" i="28"/>
  <c r="H22" i="81" l="1"/>
  <c r="H17" i="74"/>
  <c r="H15" i="74"/>
  <c r="G11" i="74"/>
  <c r="H11" i="74" s="1"/>
  <c r="H14" i="74"/>
  <c r="H16" i="74"/>
  <c r="H18" i="74"/>
  <c r="G21" i="74"/>
  <c r="H21" i="74" s="1"/>
  <c r="G8" i="74" l="1"/>
  <c r="F22" i="74"/>
  <c r="G22" i="74" l="1"/>
  <c r="H8" i="74"/>
  <c r="H22" i="74" l="1"/>
  <c r="E9" i="72" l="1"/>
  <c r="E10" i="72"/>
  <c r="E11" i="72"/>
  <c r="E15" i="72"/>
  <c r="E16" i="72"/>
  <c r="E17" i="72"/>
  <c r="E18" i="72"/>
  <c r="E19" i="72"/>
  <c r="E20" i="72"/>
  <c r="E14" i="72" l="1"/>
  <c r="E13" i="72"/>
  <c r="E12" i="72"/>
  <c r="E8" i="72" l="1"/>
  <c r="E21" i="72" s="1"/>
  <c r="C21" i="72"/>
  <c r="C23" i="72" l="1"/>
  <c r="C5" i="73"/>
  <c r="C8" i="73" s="1"/>
  <c r="C13" i="73" l="1"/>
  <c r="I12" i="82"/>
  <c r="I10" i="82" l="1"/>
  <c r="H21" i="82" l="1"/>
</calcChain>
</file>

<file path=xl/sharedStrings.xml><?xml version="1.0" encoding="utf-8"?>
<sst xmlns="http://schemas.openxmlformats.org/spreadsheetml/2006/main" count="1583" uniqueCount="1045">
  <si>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</si>
  <si>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</si>
  <si>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</si>
  <si>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</si>
  <si>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</si>
  <si>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</si>
  <si>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</si>
  <si>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</si>
  <si>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</si>
  <si>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</si>
  <si>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</si>
  <si>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</si>
  <si>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</si>
  <si>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</si>
  <si>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</si>
  <si>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</si>
  <si>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</si>
  <si>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</si>
  <si>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</si>
  <si>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</si>
  <si>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</si>
  <si>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</si>
  <si>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</si>
  <si>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</si>
  <si>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</si>
  <si>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</si>
  <si>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</si>
  <si>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</si>
  <si>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</si>
  <si>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</si>
  <si>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</si>
  <si>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</si>
  <si>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</si>
  <si>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</si>
  <si>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</si>
  <si>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</si>
  <si>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</si>
  <si>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</si>
  <si>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</si>
  <si>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</si>
  <si>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</si>
  <si>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</si>
  <si>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</si>
  <si>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</si>
  <si>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</si>
  <si>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</si>
  <si>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</si>
  <si>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</si>
  <si>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</si>
  <si>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</si>
  <si>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</si>
  <si>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</si>
  <si>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</si>
  <si>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</si>
  <si>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</si>
  <si>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</si>
  <si>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</si>
  <si>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</si>
  <si>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</si>
  <si>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</si>
  <si>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</si>
  <si>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</si>
  <si>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</si>
  <si>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</si>
  <si>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</si>
  <si>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</si>
  <si>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</si>
  <si>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</si>
  <si>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</si>
  <si>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</si>
  <si>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</si>
  <si>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</si>
  <si>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</si>
  <si>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</si>
  <si>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</si>
  <si>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</si>
  <si>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</si>
  <si>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</si>
  <si>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</si>
  <si>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</si>
  <si>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</si>
  <si>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</si>
  <si>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</si>
  <si>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</si>
  <si>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</si>
  <si>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</si>
  <si>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</si>
  <si>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</si>
  <si>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</si>
  <si>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</si>
  <si>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</si>
  <si>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</si>
  <si>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</si>
  <si>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</si>
  <si>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</si>
  <si>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</si>
  <si>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</si>
  <si>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</si>
  <si>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</si>
  <si>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</si>
  <si>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</si>
  <si>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</si>
  <si>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</si>
  <si>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</si>
  <si>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</si>
  <si>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</si>
  <si>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</si>
  <si>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</si>
  <si>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</si>
  <si>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</si>
  <si>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</si>
  <si>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</si>
  <si>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</si>
  <si>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</si>
  <si>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</si>
  <si>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</si>
  <si>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</si>
  <si>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</si>
  <si>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</si>
  <si>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</si>
  <si>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</si>
  <si>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</si>
  <si>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</si>
  <si>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</si>
  <si>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</si>
  <si>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</si>
  <si>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</si>
  <si>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</si>
  <si>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</si>
  <si>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</si>
  <si>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</si>
  <si>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</si>
  <si>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</si>
  <si>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</si>
  <si>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</si>
  <si>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</si>
  <si>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</si>
  <si>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</si>
  <si>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</si>
  <si>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</si>
  <si>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</si>
  <si>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</si>
  <si>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</si>
  <si>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</si>
  <si>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</si>
  <si>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</si>
  <si>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</si>
  <si>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</si>
  <si>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</si>
  <si>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</si>
  <si>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</si>
  <si>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</si>
  <si>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</si>
  <si>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</si>
  <si>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</si>
  <si>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</si>
  <si>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</si>
  <si>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</si>
  <si>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</si>
  <si>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</si>
  <si>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</si>
  <si>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</si>
  <si>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</si>
  <si>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</si>
  <si>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</si>
  <si>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</si>
  <si>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</si>
  <si>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</si>
  <si>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</si>
  <si>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</si>
  <si>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</si>
  <si>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</si>
  <si>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</si>
  <si>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</si>
  <si>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</si>
  <si>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</si>
  <si>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</si>
  <si>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</si>
  <si>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</si>
  <si>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</si>
  <si>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</si>
  <si>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</si>
  <si>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</si>
  <si>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</si>
  <si>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</si>
  <si>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</si>
  <si>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</si>
  <si>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</si>
  <si>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</si>
  <si>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</si>
  <si>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</si>
  <si>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</si>
  <si>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</si>
  <si>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</si>
  <si>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</si>
  <si>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</si>
  <si>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</si>
  <si>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</si>
  <si>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</si>
  <si>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</si>
  <si>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</si>
  <si>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</si>
  <si>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</si>
  <si>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</si>
  <si>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</si>
  <si>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</si>
  <si>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</si>
  <si>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</si>
  <si>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</si>
  <si>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</si>
  <si>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</si>
  <si>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</si>
  <si>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</si>
  <si>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</si>
  <si>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</si>
  <si>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</si>
  <si>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</si>
  <si>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</si>
  <si>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</si>
  <si>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</si>
  <si>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</si>
  <si>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</si>
  <si>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</si>
  <si>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</si>
  <si>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</si>
  <si>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</si>
  <si>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</si>
  <si>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</si>
  <si>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</si>
  <si>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</si>
  <si>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</si>
  <si>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</si>
  <si>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</si>
  <si>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</si>
  <si>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</si>
  <si>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</si>
  <si>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</si>
  <si>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</si>
  <si>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</si>
  <si>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</si>
  <si>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</si>
  <si>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</si>
  <si>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</si>
  <si>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</si>
  <si>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</si>
  <si>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</si>
  <si>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</si>
  <si>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</si>
  <si>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</si>
  <si>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</si>
  <si>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</si>
  <si>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</si>
  <si>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</si>
  <si>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</si>
  <si>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</si>
  <si>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</si>
  <si>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</si>
  <si>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</si>
  <si>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</si>
  <si>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</si>
  <si>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</si>
  <si>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</si>
  <si>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</si>
  <si>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</si>
  <si>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</si>
  <si>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</si>
  <si>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</si>
  <si>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</si>
  <si>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</si>
  <si>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</si>
  <si>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</si>
  <si>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</si>
  <si>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</si>
  <si>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</si>
  <si>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</si>
  <si>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</si>
  <si>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</si>
  <si>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</si>
  <si>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</si>
  <si>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</si>
  <si>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</si>
  <si>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</si>
  <si>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</si>
  <si>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</si>
  <si>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</si>
  <si>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</si>
  <si>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</si>
  <si>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</si>
  <si>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</si>
  <si>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</si>
  <si>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</si>
  <si>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</si>
  <si>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</si>
  <si>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</si>
  <si>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</si>
  <si>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</si>
  <si>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</si>
  <si>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</si>
  <si>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</si>
  <si>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</si>
  <si>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</si>
  <si>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</si>
  <si>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</si>
  <si>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</si>
  <si>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</si>
  <si>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</si>
  <si>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</si>
  <si>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</si>
  <si>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</si>
  <si>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</si>
  <si>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</si>
  <si>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</si>
  <si>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</si>
  <si>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</si>
  <si>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</si>
  <si>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</si>
  <si>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</si>
  <si>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</si>
  <si>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</si>
  <si>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</si>
  <si>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</si>
  <si>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</si>
  <si>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</si>
  <si>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</si>
  <si>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</si>
  <si>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</si>
  <si>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</si>
  <si>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</si>
  <si>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</si>
  <si>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</si>
  <si>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</si>
  <si>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</si>
  <si>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</si>
  <si>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</si>
  <si>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</si>
  <si>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</si>
  <si>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</si>
  <si>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</si>
  <si>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</si>
  <si>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</si>
  <si>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</si>
  <si>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</si>
  <si>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</si>
  <si>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</si>
  <si>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</si>
  <si>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</si>
  <si>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</si>
  <si>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</si>
  <si>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</si>
  <si>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</si>
  <si>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</si>
  <si>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</si>
  <si>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</si>
  <si>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</si>
  <si>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</si>
  <si>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</si>
  <si>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</si>
  <si>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</si>
  <si>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</si>
  <si>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</si>
  <si>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</si>
  <si>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</si>
  <si>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</si>
  <si>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</si>
  <si>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</si>
  <si>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</si>
  <si>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</si>
  <si>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</si>
  <si>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</si>
  <si>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</si>
  <si>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</si>
  <si>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</si>
  <si>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</si>
  <si>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</si>
  <si>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</si>
  <si>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</si>
  <si>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</si>
  <si>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</si>
  <si>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</si>
  <si>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</si>
  <si>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</si>
  <si>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</si>
  <si>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</si>
  <si>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</si>
  <si>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</si>
  <si>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</si>
  <si>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</si>
  <si>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</si>
  <si>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</si>
  <si>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</si>
  <si>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</si>
  <si>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</si>
  <si>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</si>
  <si>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</si>
  <si>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</si>
  <si>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</si>
  <si>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</si>
  <si>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</si>
  <si>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</si>
  <si>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</si>
  <si>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</si>
  <si>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</si>
  <si>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</si>
  <si>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</si>
  <si>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</si>
  <si>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</si>
  <si>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</si>
  <si>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</si>
  <si>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</si>
  <si>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</si>
  <si>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</si>
  <si>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</si>
  <si>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</si>
  <si>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</si>
  <si>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</si>
  <si>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</si>
  <si>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</si>
  <si>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</si>
  <si>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</si>
  <si>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</si>
  <si>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</si>
  <si>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</si>
  <si>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</si>
  <si>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</si>
  <si>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</si>
  <si>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</si>
  <si>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</si>
  <si>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</si>
  <si>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</si>
  <si>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</si>
  <si>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</si>
  <si>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</si>
  <si>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</si>
  <si>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</si>
  <si>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</si>
  <si>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</si>
  <si>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</si>
  <si>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</si>
  <si>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</si>
  <si>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</si>
  <si>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</si>
  <si>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</si>
  <si>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</si>
  <si>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</si>
  <si>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</si>
  <si>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</si>
  <si>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</si>
  <si>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</si>
  <si>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</si>
  <si>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</si>
  <si>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</si>
  <si>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</si>
  <si>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</si>
  <si>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</si>
  <si>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</si>
  <si>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</si>
  <si>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</si>
  <si>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</si>
  <si>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</si>
  <si>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</si>
  <si>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</si>
  <si>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</si>
  <si>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</si>
  <si>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</si>
  <si>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</si>
  <si>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</si>
  <si>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</si>
  <si>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</si>
  <si>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</si>
  <si>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</si>
  <si>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</si>
  <si>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</si>
  <si>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</si>
  <si>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</si>
  <si>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</si>
  <si>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</si>
  <si>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</si>
  <si>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</si>
  <si>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</si>
  <si>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</si>
  <si>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</si>
  <si>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</si>
  <si>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</si>
  <si>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</si>
  <si>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</si>
  <si>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</si>
  <si>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</si>
  <si>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</si>
  <si>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</si>
  <si>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</si>
  <si>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</si>
  <si>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</si>
  <si>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</si>
  <si>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</si>
  <si>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</si>
  <si>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</si>
  <si>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</si>
  <si>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</si>
  <si>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</si>
  <si>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</si>
  <si>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</si>
  <si>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</si>
  <si>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</si>
  <si>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</si>
  <si>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</si>
  <si>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</si>
  <si>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</si>
  <si>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</si>
  <si>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</si>
  <si>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</si>
  <si>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</si>
  <si>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</si>
  <si>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</si>
  <si>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</si>
  <si>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</si>
  <si>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</si>
  <si>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</si>
  <si>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</si>
  <si>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</si>
  <si>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</si>
  <si>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</si>
  <si>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</si>
  <si>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</si>
  <si>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</si>
  <si>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</si>
  <si>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</si>
  <si>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</si>
  <si>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</si>
  <si>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</si>
  <si>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</si>
  <si>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</si>
  <si>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</si>
  <si>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</si>
  <si>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</si>
  <si>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</si>
  <si>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</si>
  <si>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</si>
  <si>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</si>
  <si>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</si>
  <si>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</si>
  <si>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</si>
  <si>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</si>
  <si>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</si>
  <si>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</si>
  <si>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</si>
  <si>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</si>
  <si>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</si>
  <si>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</si>
  <si>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</si>
  <si>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</si>
  <si>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</si>
  <si>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</si>
  <si>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</si>
  <si>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</si>
  <si>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</si>
  <si>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</si>
  <si>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</si>
  <si>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</si>
  <si>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</si>
  <si>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</si>
  <si>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</si>
  <si>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</si>
  <si>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</si>
  <si>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</si>
  <si>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</si>
  <si>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</si>
  <si>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</si>
  <si>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</si>
  <si>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</si>
  <si>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</si>
  <si>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</si>
  <si>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</si>
  <si>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</si>
  <si>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</si>
  <si>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</si>
  <si>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</si>
  <si>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</si>
  <si>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</si>
  <si>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</si>
  <si>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</si>
  <si>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</si>
  <si>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</si>
  <si>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</si>
  <si>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</si>
  <si>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</si>
  <si>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</si>
  <si>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</si>
  <si>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</si>
  <si>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</si>
  <si>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</si>
  <si>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</si>
  <si>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</si>
  <si>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</si>
  <si>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</si>
  <si>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</si>
  <si>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</si>
  <si>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</si>
  <si>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</si>
  <si>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</si>
  <si>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</si>
  <si>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</si>
  <si>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</si>
  <si>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</si>
  <si>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</si>
  <si>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</si>
  <si>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</si>
  <si>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</si>
  <si>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</si>
  <si>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</si>
  <si>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</si>
  <si>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</si>
  <si>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</si>
  <si>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</si>
  <si>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</si>
  <si>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</si>
  <si>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</si>
  <si>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</si>
  <si>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</si>
  <si>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</si>
  <si>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</si>
  <si>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</si>
  <si>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</si>
  <si>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</si>
  <si>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</si>
  <si>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</si>
  <si>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</si>
  <si>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</si>
  <si>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</si>
  <si>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</si>
  <si>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</si>
  <si>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</si>
  <si>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</si>
  <si>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</si>
  <si>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</si>
  <si>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</si>
  <si>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</si>
  <si>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</si>
  <si>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</si>
  <si>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</si>
  <si>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</si>
  <si>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</si>
  <si>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</si>
  <si>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</si>
  <si>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</si>
  <si>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</si>
  <si>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</si>
  <si>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</si>
  <si>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</si>
  <si>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</si>
  <si>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</si>
  <si>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</si>
  <si>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</si>
  <si>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</si>
  <si>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</si>
  <si>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</si>
  <si>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</si>
  <si>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</si>
  <si>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</si>
  <si>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</si>
  <si>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</si>
  <si>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</si>
  <si>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</si>
  <si>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</si>
  <si>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</si>
  <si>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</si>
  <si>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</si>
  <si>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</si>
  <si>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</si>
  <si>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</si>
  <si>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</si>
  <si>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</si>
  <si>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</si>
  <si>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</si>
  <si>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</si>
  <si>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</si>
  <si>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</si>
  <si>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</si>
  <si>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</si>
  <si>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</si>
  <si>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</si>
  <si>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</si>
  <si>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</si>
  <si>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</si>
  <si>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</si>
  <si>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</si>
  <si>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</si>
  <si>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</si>
  <si>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</si>
  <si>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</si>
  <si>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</si>
  <si>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</si>
  <si>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</si>
  <si>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</si>
  <si>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</si>
  <si>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</si>
  <si>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</si>
  <si>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</si>
  <si>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</si>
  <si>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</si>
  <si>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</si>
  <si>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</si>
  <si>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</si>
  <si>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</si>
  <si>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</si>
  <si>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</si>
  <si>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</si>
  <si>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</si>
  <si>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</si>
  <si>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</si>
  <si>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</si>
  <si>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</si>
  <si>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</si>
  <si>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</si>
  <si>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</si>
  <si>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</si>
  <si>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</si>
  <si>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</si>
  <si>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</si>
  <si>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</si>
  <si>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</si>
  <si>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</si>
  <si>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</si>
  <si>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</si>
  <si>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</si>
  <si>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</si>
  <si>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</si>
  <si>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</si>
  <si>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</si>
  <si>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</si>
  <si>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</si>
  <si>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</si>
  <si>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</si>
  <si>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</si>
  <si>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</si>
  <si>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</si>
  <si>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</si>
  <si>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</si>
  <si>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</si>
  <si>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</si>
  <si>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</si>
  <si>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</si>
  <si>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</si>
  <si>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</si>
  <si>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</si>
  <si>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</si>
  <si>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</si>
  <si>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</si>
  <si>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</si>
  <si>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</si>
  <si>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</si>
  <si>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</si>
  <si>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</si>
  <si>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</si>
  <si>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</si>
  <si>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</si>
  <si>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</si>
  <si>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</si>
  <si>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</si>
  <si>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</si>
  <si>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</si>
  <si>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</si>
  <si>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</si>
  <si>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</si>
  <si>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</si>
  <si>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</si>
  <si>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</si>
  <si>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</si>
  <si>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</si>
  <si>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</si>
  <si>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</si>
  <si>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</si>
  <si>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</si>
  <si>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</si>
  <si>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</si>
  <si>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</si>
  <si>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</si>
  <si>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</si>
  <si>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</si>
  <si>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</si>
  <si>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</si>
  <si>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</si>
  <si>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</si>
  <si>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</si>
  <si>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</si>
  <si>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</si>
  <si>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</si>
  <si>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</si>
  <si>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</si>
  <si>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</si>
  <si>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</si>
  <si>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</si>
  <si>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</si>
  <si>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</si>
  <si>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</si>
  <si>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</si>
  <si>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</si>
  <si>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</si>
  <si>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</si>
  <si>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</si>
  <si>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</si>
  <si>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</si>
  <si>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</si>
  <si>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</si>
  <si>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</si>
  <si>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</si>
  <si>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</si>
  <si>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</si>
  <si>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</si>
  <si>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</si>
  <si>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</si>
  <si>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</si>
  <si>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</si>
  <si>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</si>
  <si>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</si>
  <si>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</si>
  <si>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</si>
  <si>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</si>
  <si>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</si>
  <si>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</si>
  <si>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</si>
  <si>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</si>
  <si>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</si>
  <si>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</si>
  <si>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</si>
  <si>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</si>
  <si>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</si>
  <si>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</si>
  <si>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</si>
  <si>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</si>
  <si>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</si>
  <si>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</si>
  <si>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</si>
  <si>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</si>
  <si>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</si>
  <si>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</si>
  <si>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</si>
  <si>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</si>
  <si>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</si>
  <si>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</si>
  <si>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</si>
  <si>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</si>
  <si>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</si>
  <si>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</si>
  <si>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</si>
  <si>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</si>
  <si>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</si>
  <si>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</si>
  <si>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</si>
  <si>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</si>
  <si>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</si>
  <si>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</si>
  <si>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</si>
  <si>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</si>
  <si>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</si>
  <si>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</si>
  <si>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</si>
  <si>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</si>
  <si>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</si>
  <si>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</si>
  <si>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</si>
  <si>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</si>
  <si>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</si>
  <si>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</si>
  <si>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</si>
  <si>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</si>
  <si>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</si>
  <si>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</si>
  <si>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</si>
  <si>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</si>
  <si>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</si>
  <si>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</si>
  <si>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</si>
  <si>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</si>
  <si>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</si>
  <si>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</si>
  <si>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</si>
  <si>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</si>
  <si>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</si>
  <si>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</si>
  <si>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</si>
  <si>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</si>
  <si>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</si>
  <si>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</si>
  <si>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</si>
  <si>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</si>
  <si>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</si>
  <si>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</si>
  <si>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</si>
  <si>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</si>
  <si>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</si>
  <si>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</si>
  <si>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</si>
  <si>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</si>
  <si>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</si>
  <si>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</si>
  <si>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</si>
  <si>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</si>
  <si>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</si>
  <si>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</si>
  <si>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</si>
  <si>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</si>
  <si>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</si>
  <si>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</si>
  <si>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</si>
  <si>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</si>
  <si>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</si>
  <si>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</si>
  <si>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</si>
  <si>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</si>
  <si>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</si>
  <si>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</si>
  <si>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</si>
  <si>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</si>
  <si>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</si>
  <si>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</si>
  <si>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</si>
  <si>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</si>
  <si>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</si>
  <si>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</si>
  <si>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</si>
  <si>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</si>
  <si>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</si>
  <si>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</si>
  <si>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</si>
  <si>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</si>
  <si>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</si>
  <si>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</si>
  <si>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</si>
  <si>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</si>
  <si>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</si>
  <si>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</si>
  <si>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</si>
  <si>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</si>
  <si>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</si>
  <si>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</si>
  <si>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</si>
  <si>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</si>
  <si>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</si>
  <si>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</si>
  <si>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</si>
  <si>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</si>
  <si>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</si>
  <si>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</si>
  <si>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</si>
  <si>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</si>
  <si>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</si>
  <si>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</si>
  <si>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</si>
  <si>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</si>
  <si>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</si>
  <si>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</si>
  <si>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ცხრილი 9 (Capital), N39</t>
  </si>
  <si>
    <t>ცხრილი 9 (Capital), N17</t>
  </si>
  <si>
    <t>ცხრილი 9 (Capital), N13</t>
  </si>
  <si>
    <t>დამოუკიდებელი წევრი</t>
  </si>
  <si>
    <t>ალასდაირ ბრიჩი</t>
  </si>
  <si>
    <t>არადამოუკიდებელი წევრი</t>
  </si>
  <si>
    <t>ჯონათან მუირი</t>
  </si>
  <si>
    <t>არჩილ გაჩეჩილაძე</t>
  </si>
  <si>
    <t>გენერალური დირექტორი</t>
  </si>
  <si>
    <t>ლევან ყულიჯანიშვილი</t>
  </si>
  <si>
    <t>მიხეილ გომართელი</t>
  </si>
  <si>
    <t>სულხან გვალია</t>
  </si>
  <si>
    <t>ეთერ ირემაძე</t>
  </si>
  <si>
    <t>ზურაბ ქოქოსაძე</t>
  </si>
  <si>
    <t>Bank of Georgia Group Plc</t>
  </si>
  <si>
    <t>JSC BGEO Group</t>
  </si>
  <si>
    <t> 79.75%</t>
  </si>
  <si>
    <t xml:space="preserve">ბანკის  ჰოლდინგური კომპანიის, Bank of Georgia Group PLC აქციონერების ჩამონათვალი, რომლებიც პირდაპირ და არაპირდაპირ ფლობენ აქციების 5%–ს ან მეტს წილების მითითებით </t>
  </si>
  <si>
    <t>Georgia Capital JSC</t>
  </si>
  <si>
    <t>სს ”საქართველოს ბანკი”</t>
  </si>
  <si>
    <t>არჩილ  გაჩეჩილაძე</t>
  </si>
  <si>
    <t>www.bog.ge</t>
  </si>
  <si>
    <t>მარიამ მეღვინეთუხუცესი</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</si>
  <si>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</si>
  <si>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</si>
  <si>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</si>
  <si>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</si>
  <si>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</si>
  <si>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</si>
  <si>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</si>
  <si>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</si>
  <si>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</si>
  <si>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</si>
  <si>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</si>
  <si>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</si>
  <si>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</si>
  <si>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</si>
  <si>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</si>
  <si>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</si>
  <si>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</si>
  <si>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</si>
  <si>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</si>
  <si>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</si>
  <si>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</si>
  <si>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</si>
  <si>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მელ ჯერარდ კარვილი</t>
  </si>
  <si>
    <t>თამაზ გეორგაძე</t>
  </si>
  <si>
    <t>ჰანნა ლოიკანენი</t>
  </si>
  <si>
    <t>სესილ ქუილენი</t>
  </si>
  <si>
    <t>ვერონიკ მკ კაროლი</t>
  </si>
  <si>
    <t>დამოუკიდებელი თავმჯდომარე</t>
  </si>
  <si>
    <t>დავით დავითაშვილი</t>
  </si>
  <si>
    <t>დავით ჭყონია</t>
  </si>
  <si>
    <t>გენერალური დირექტორის მოადგილე</t>
  </si>
  <si>
    <t>გენერალური დირექტორის მოადგილე / SOLO - პრემიალური საცალო საბანკო საქმიანობა, დაგროვილი ქონების მარვა</t>
  </si>
  <si>
    <t>გენერალური დირექტორის მოადგილე / კორპორაციული საბანკო მომსახურების მიმართულება</t>
  </si>
  <si>
    <t>გენერალური დირექტორიე მოადგილე/ ინფორმაციული ტექნოლოგიები და მონაცემთა ანალიტიკა</t>
  </si>
  <si>
    <t>გენერალური დირექტორიე მოადგილე</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</si>
  <si>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</si>
  <si>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</si>
  <si>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განმარტებები გვერდებისთვის  "17-26"</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</si>
  <si>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</si>
  <si>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</si>
  <si>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</si>
  <si>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</si>
  <si>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</si>
  <si>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</si>
  <si>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</si>
  <si>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ცხრილი "26"</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</si>
  <si>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</si>
  <si>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</si>
  <si>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</si>
  <si>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</si>
  <si>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</si>
  <si>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</si>
  <si>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</si>
  <si>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</si>
  <si>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</si>
  <si>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</si>
  <si>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</si>
  <si>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</si>
  <si>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</si>
  <si>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</si>
  <si>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სესხების მთლიანი ღირებულება, ანგარიშგების თარიღისთვის. (არ შედის დარიცხული პროცენტი, ჯარიმა).</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</si>
  <si>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</si>
  <si>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პორტფელში არსებული სესხების რაოდენობა.</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</si>
  <si>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</si>
  <si>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</si>
  <si>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</si>
  <si>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</si>
  <si>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ზოგადი და ხარისხობრივი ინფორმაცია საცალო პროდუქტებზე</t>
  </si>
  <si>
    <t>ცხრილი 9 (Capital), N11</t>
  </si>
  <si>
    <t>ცხრილი 9 (Capital), N37</t>
  </si>
  <si>
    <t>ცხრილი 9 (Capital), N28</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</si>
</sst>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000"/>
    <numFmt numFmtId="195" formatCode="#,##0.000000"/>
    <numFmt numFmtId="196" formatCode="#,##0.0000"/>
  </numFmts>
  <fonts count="13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sz val="10"/>
      <name val="Times New Roman"/>
      <family val="1"/>
    </font>
    <font>
      <sz val="10"/>
      <color rgb="FF000000"/>
      <name val="Calibri"/>
      <family val="2"/>
      <scheme val="minor"/>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
      <b/>
      <sz val="10"/>
      <color theme="1"/>
      <name val="Times New Roman"/>
      <family val="1"/>
    </font>
    <font>
      <sz val="10"/>
      <color rgb="FF000000"/>
      <name val="Times New Roman"/>
      <family val="1"/>
    </font>
    <font>
      <sz val="11"/>
      <name val="Sylfaen"/>
      <family val="1"/>
    </font>
  </fonts>
  <fills count="8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FF"/>
        <bgColor rgb="FF000000"/>
      </patternFill>
    </fill>
    <fill>
      <patternFill patternType="lightGray">
        <fgColor rgb="FFC0C0C0"/>
      </patternFill>
    </fill>
    <fill>
      <patternFill patternType="solid">
        <fgColor rgb="FFEEECE1"/>
        <bgColor rgb="FF000000"/>
      </patternFill>
    </fill>
    <fill>
      <patternFill patternType="gray0625"/>
    </fill>
  </fills>
  <borders count="16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thin">
        <color theme="6" tint="-0.499984740745262"/>
      </right>
      <top/>
      <bottom/>
      <diagonal/>
    </border>
    <border>
      <left style="thin">
        <color theme="6" tint="-0.499984740745262"/>
      </left>
      <right style="thin">
        <color theme="6" tint="-0.499984740745262"/>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indexed="64"/>
      </right>
      <top style="thin">
        <color indexed="64"/>
      </top>
      <bottom style="thin">
        <color indexed="64"/>
      </bottom>
      <diagonal/>
    </border>
  </borders>
  <cellStyleXfs count="22269">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168" fontId="40"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168" fontId="40"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169" fontId="40"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168" fontId="40" fillId="64" borderId="40" applyNumberFormat="0" applyAlignment="0" applyProtection="0"/>
    <xf numFmtId="169" fontId="40" fillId="64" borderId="40" applyNumberFormat="0" applyAlignment="0" applyProtection="0"/>
    <xf numFmtId="168" fontId="40" fillId="64" borderId="40" applyNumberFormat="0" applyAlignment="0" applyProtection="0"/>
    <xf numFmtId="168" fontId="40" fillId="64" borderId="40" applyNumberFormat="0" applyAlignment="0" applyProtection="0"/>
    <xf numFmtId="169" fontId="40" fillId="64" borderId="40" applyNumberFormat="0" applyAlignment="0" applyProtection="0"/>
    <xf numFmtId="168" fontId="40" fillId="64" borderId="40" applyNumberFormat="0" applyAlignment="0" applyProtection="0"/>
    <xf numFmtId="168" fontId="40" fillId="64" borderId="40" applyNumberFormat="0" applyAlignment="0" applyProtection="0"/>
    <xf numFmtId="169" fontId="40" fillId="64" borderId="40" applyNumberFormat="0" applyAlignment="0" applyProtection="0"/>
    <xf numFmtId="168" fontId="40" fillId="64" borderId="40" applyNumberFormat="0" applyAlignment="0" applyProtection="0"/>
    <xf numFmtId="168" fontId="40" fillId="64" borderId="40" applyNumberFormat="0" applyAlignment="0" applyProtection="0"/>
    <xf numFmtId="169" fontId="40" fillId="64" borderId="40" applyNumberFormat="0" applyAlignment="0" applyProtection="0"/>
    <xf numFmtId="168" fontId="40" fillId="64" borderId="40" applyNumberFormat="0" applyAlignment="0" applyProtection="0"/>
    <xf numFmtId="0" fontId="38" fillId="64" borderId="40" applyNumberFormat="0" applyAlignment="0" applyProtection="0"/>
    <xf numFmtId="0" fontId="41" fillId="65" borderId="41" applyNumberFormat="0" applyAlignment="0" applyProtection="0"/>
    <xf numFmtId="0" fontId="42" fillId="10" borderId="37" applyNumberFormat="0" applyAlignment="0" applyProtection="0"/>
    <xf numFmtId="168"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0" fontId="41"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0" fontId="42" fillId="10" borderId="37"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0" fontId="41" fillId="65" borderId="41"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7" fillId="0" borderId="0" applyFont="0" applyFill="0" applyBorder="0" applyAlignment="0" applyProtection="0"/>
    <xf numFmtId="44"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178" fontId="2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7" fillId="0" borderId="0" applyFont="0" applyFill="0" applyBorder="0" applyAlignment="0" applyProtection="0"/>
    <xf numFmtId="44" fontId="7" fillId="0" borderId="0" applyFont="0" applyFill="0" applyBorder="0" applyAlignment="0" applyProtection="0"/>
    <xf numFmtId="178" fontId="2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2">
      <alignment vertical="center"/>
    </xf>
    <xf numFmtId="38" fontId="26" fillId="0" borderId="42">
      <alignment vertical="center"/>
    </xf>
    <xf numFmtId="38" fontId="26" fillId="0" borderId="42">
      <alignment vertical="center"/>
    </xf>
    <xf numFmtId="38" fontId="26" fillId="0" borderId="42">
      <alignment vertical="center"/>
    </xf>
    <xf numFmtId="38" fontId="26" fillId="0" borderId="42">
      <alignment vertical="center"/>
    </xf>
    <xf numFmtId="38" fontId="26" fillId="0" borderId="42">
      <alignment vertical="center"/>
    </xf>
    <xf numFmtId="38" fontId="26" fillId="0" borderId="42">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33" applyNumberFormat="0" applyAlignment="0" applyProtection="0">
      <alignment horizontal="left" vertical="center"/>
    </xf>
    <xf numFmtId="0" fontId="54" fillId="0" borderId="33" applyNumberFormat="0" applyAlignment="0" applyProtection="0">
      <alignment horizontal="left" vertical="center"/>
    </xf>
    <xf numFmtId="168" fontId="54" fillId="0" borderId="33"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3" applyNumberFormat="0" applyFill="0" applyAlignment="0" applyProtection="0"/>
    <xf numFmtId="169" fontId="55" fillId="0" borderId="43" applyNumberFormat="0" applyFill="0" applyAlignment="0" applyProtection="0"/>
    <xf numFmtId="0"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9"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9"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9"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9" fontId="55" fillId="0" borderId="43" applyNumberFormat="0" applyFill="0" applyAlignment="0" applyProtection="0"/>
    <xf numFmtId="168" fontId="55" fillId="0" borderId="43" applyNumberFormat="0" applyFill="0" applyAlignment="0" applyProtection="0"/>
    <xf numFmtId="0" fontId="55" fillId="0" borderId="43" applyNumberFormat="0" applyFill="0" applyAlignment="0" applyProtection="0"/>
    <xf numFmtId="0" fontId="56" fillId="0" borderId="44" applyNumberFormat="0" applyFill="0" applyAlignment="0" applyProtection="0"/>
    <xf numFmtId="169" fontId="56" fillId="0" borderId="44" applyNumberFormat="0" applyFill="0" applyAlignment="0" applyProtection="0"/>
    <xf numFmtId="0"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0" fontId="56" fillId="0" borderId="44" applyNumberFormat="0" applyFill="0" applyAlignment="0" applyProtection="0"/>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168" fontId="68"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168" fontId="68"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169" fontId="68"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168" fontId="68" fillId="43" borderId="40" applyNumberFormat="0" applyAlignment="0" applyProtection="0"/>
    <xf numFmtId="169" fontId="68" fillId="43" borderId="40" applyNumberFormat="0" applyAlignment="0" applyProtection="0"/>
    <xf numFmtId="168" fontId="68" fillId="43" borderId="40" applyNumberFormat="0" applyAlignment="0" applyProtection="0"/>
    <xf numFmtId="168" fontId="68" fillId="43" borderId="40" applyNumberFormat="0" applyAlignment="0" applyProtection="0"/>
    <xf numFmtId="169" fontId="68" fillId="43" borderId="40" applyNumberFormat="0" applyAlignment="0" applyProtection="0"/>
    <xf numFmtId="168" fontId="68" fillId="43" borderId="40" applyNumberFormat="0" applyAlignment="0" applyProtection="0"/>
    <xf numFmtId="168" fontId="68" fillId="43" borderId="40" applyNumberFormat="0" applyAlignment="0" applyProtection="0"/>
    <xf numFmtId="169" fontId="68" fillId="43" borderId="40" applyNumberFormat="0" applyAlignment="0" applyProtection="0"/>
    <xf numFmtId="168" fontId="68" fillId="43" borderId="40" applyNumberFormat="0" applyAlignment="0" applyProtection="0"/>
    <xf numFmtId="168" fontId="68" fillId="43" borderId="40" applyNumberFormat="0" applyAlignment="0" applyProtection="0"/>
    <xf numFmtId="169" fontId="68" fillId="43" borderId="40" applyNumberFormat="0" applyAlignment="0" applyProtection="0"/>
    <xf numFmtId="168" fontId="68" fillId="43" borderId="40" applyNumberFormat="0" applyAlignment="0" applyProtection="0"/>
    <xf numFmtId="0" fontId="66" fillId="43" borderId="40"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6" applyNumberFormat="0" applyFill="0" applyAlignment="0" applyProtection="0"/>
    <xf numFmtId="0" fontId="70" fillId="0" borderId="36" applyNumberFormat="0" applyFill="0" applyAlignment="0" applyProtection="0"/>
    <xf numFmtId="168" fontId="71" fillId="0" borderId="4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0" fontId="69" fillId="0" borderId="4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168" fontId="71" fillId="0" borderId="4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168" fontId="71" fillId="0" borderId="4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168" fontId="71" fillId="0" borderId="4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168" fontId="71" fillId="0" borderId="46" applyNumberFormat="0" applyFill="0" applyAlignment="0" applyProtection="0"/>
    <xf numFmtId="0" fontId="69" fillId="0" borderId="46"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47"/>
    <xf numFmtId="169" fontId="26" fillId="0" borderId="47"/>
    <xf numFmtId="168" fontId="26" fillId="0" borderId="47"/>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6" fillId="0" borderId="0"/>
    <xf numFmtId="0" fontId="7"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7"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7"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7" fillId="0" borderId="0"/>
    <xf numFmtId="0" fontId="76" fillId="0" borderId="0"/>
    <xf numFmtId="168" fontId="7" fillId="0" borderId="0"/>
    <xf numFmtId="0" fontId="76" fillId="0" borderId="0"/>
    <xf numFmtId="168" fontId="7"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7"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6"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168" fontId="2" fillId="0" borderId="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7" fillId="74" borderId="48" applyNumberFormat="0" applyFont="0" applyAlignment="0" applyProtection="0"/>
    <xf numFmtId="168" fontId="2" fillId="0" borderId="0"/>
    <xf numFmtId="0" fontId="27"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169" fontId="2" fillId="0" borderId="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 fillId="0" borderId="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169"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0" fontId="2" fillId="74" borderId="48" applyNumberFormat="0" applyFont="0" applyAlignment="0" applyProtection="0"/>
    <xf numFmtId="169" fontId="2" fillId="0" borderId="0"/>
    <xf numFmtId="168"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0" fontId="2" fillId="74" borderId="48" applyNumberFormat="0" applyFont="0" applyAlignment="0" applyProtection="0"/>
    <xf numFmtId="169"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0" fontId="2" fillId="74" borderId="48" applyNumberFormat="0" applyFont="0" applyAlignment="0" applyProtection="0"/>
    <xf numFmtId="169" fontId="2" fillId="0" borderId="0"/>
    <xf numFmtId="168" fontId="2" fillId="0" borderId="0"/>
    <xf numFmtId="168" fontId="2" fillId="0" borderId="0"/>
    <xf numFmtId="0" fontId="2"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168" fontId="85"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168" fontId="85"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169" fontId="85"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168" fontId="85" fillId="64" borderId="49" applyNumberFormat="0" applyAlignment="0" applyProtection="0"/>
    <xf numFmtId="169" fontId="85" fillId="64" borderId="49" applyNumberFormat="0" applyAlignment="0" applyProtection="0"/>
    <xf numFmtId="168" fontId="85" fillId="64" borderId="49" applyNumberFormat="0" applyAlignment="0" applyProtection="0"/>
    <xf numFmtId="168" fontId="85" fillId="64" borderId="49" applyNumberFormat="0" applyAlignment="0" applyProtection="0"/>
    <xf numFmtId="169" fontId="85" fillId="64" borderId="49" applyNumberFormat="0" applyAlignment="0" applyProtection="0"/>
    <xf numFmtId="168" fontId="85" fillId="64" borderId="49" applyNumberFormat="0" applyAlignment="0" applyProtection="0"/>
    <xf numFmtId="168" fontId="85" fillId="64" borderId="49" applyNumberFormat="0" applyAlignment="0" applyProtection="0"/>
    <xf numFmtId="169" fontId="85" fillId="64" borderId="49" applyNumberFormat="0" applyAlignment="0" applyProtection="0"/>
    <xf numFmtId="168" fontId="85" fillId="64" borderId="49" applyNumberFormat="0" applyAlignment="0" applyProtection="0"/>
    <xf numFmtId="168" fontId="85" fillId="64" borderId="49" applyNumberFormat="0" applyAlignment="0" applyProtection="0"/>
    <xf numFmtId="169" fontId="85" fillId="64" borderId="49" applyNumberFormat="0" applyAlignment="0" applyProtection="0"/>
    <xf numFmtId="168" fontId="85" fillId="64" borderId="49" applyNumberFormat="0" applyAlignment="0" applyProtection="0"/>
    <xf numFmtId="0" fontId="83" fillId="64" borderId="49"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168" fontId="94"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168" fontId="94"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169" fontId="94"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168" fontId="94" fillId="0" borderId="50" applyNumberFormat="0" applyFill="0" applyAlignment="0" applyProtection="0"/>
    <xf numFmtId="169" fontId="94" fillId="0" borderId="50" applyNumberFormat="0" applyFill="0" applyAlignment="0" applyProtection="0"/>
    <xf numFmtId="168" fontId="94" fillId="0" borderId="50" applyNumberFormat="0" applyFill="0" applyAlignment="0" applyProtection="0"/>
    <xf numFmtId="168" fontId="94" fillId="0" borderId="50" applyNumberFormat="0" applyFill="0" applyAlignment="0" applyProtection="0"/>
    <xf numFmtId="169" fontId="94" fillId="0" borderId="50" applyNumberFormat="0" applyFill="0" applyAlignment="0" applyProtection="0"/>
    <xf numFmtId="168" fontId="94" fillId="0" borderId="50" applyNumberFormat="0" applyFill="0" applyAlignment="0" applyProtection="0"/>
    <xf numFmtId="168" fontId="94" fillId="0" borderId="50" applyNumberFormat="0" applyFill="0" applyAlignment="0" applyProtection="0"/>
    <xf numFmtId="169" fontId="94" fillId="0" borderId="50" applyNumberFormat="0" applyFill="0" applyAlignment="0" applyProtection="0"/>
    <xf numFmtId="168" fontId="94" fillId="0" borderId="50" applyNumberFormat="0" applyFill="0" applyAlignment="0" applyProtection="0"/>
    <xf numFmtId="168" fontId="94" fillId="0" borderId="50" applyNumberFormat="0" applyFill="0" applyAlignment="0" applyProtection="0"/>
    <xf numFmtId="169" fontId="94" fillId="0" borderId="50" applyNumberFormat="0" applyFill="0" applyAlignment="0" applyProtection="0"/>
    <xf numFmtId="168" fontId="94" fillId="0" borderId="50" applyNumberFormat="0" applyFill="0" applyAlignment="0" applyProtection="0"/>
    <xf numFmtId="0" fontId="47" fillId="0" borderId="50" applyNumberFormat="0" applyFill="0" applyAlignment="0" applyProtection="0"/>
    <xf numFmtId="0" fontId="25" fillId="0" borderId="51"/>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07" applyNumberFormat="0" applyFill="0" applyAlignment="0" applyProtection="0"/>
    <xf numFmtId="168" fontId="94" fillId="0" borderId="107" applyNumberFormat="0" applyFill="0" applyAlignment="0" applyProtection="0"/>
    <xf numFmtId="169" fontId="94" fillId="0" borderId="107" applyNumberFormat="0" applyFill="0" applyAlignment="0" applyProtection="0"/>
    <xf numFmtId="168" fontId="94" fillId="0" borderId="107" applyNumberFormat="0" applyFill="0" applyAlignment="0" applyProtection="0"/>
    <xf numFmtId="168" fontId="94" fillId="0" borderId="107" applyNumberFormat="0" applyFill="0" applyAlignment="0" applyProtection="0"/>
    <xf numFmtId="169" fontId="94" fillId="0" borderId="107" applyNumberFormat="0" applyFill="0" applyAlignment="0" applyProtection="0"/>
    <xf numFmtId="168" fontId="94" fillId="0" borderId="107" applyNumberFormat="0" applyFill="0" applyAlignment="0" applyProtection="0"/>
    <xf numFmtId="168" fontId="94" fillId="0" borderId="107" applyNumberFormat="0" applyFill="0" applyAlignment="0" applyProtection="0"/>
    <xf numFmtId="169" fontId="94" fillId="0" borderId="107" applyNumberFormat="0" applyFill="0" applyAlignment="0" applyProtection="0"/>
    <xf numFmtId="168" fontId="94" fillId="0" borderId="107" applyNumberFormat="0" applyFill="0" applyAlignment="0" applyProtection="0"/>
    <xf numFmtId="168" fontId="94" fillId="0" borderId="107" applyNumberFormat="0" applyFill="0" applyAlignment="0" applyProtection="0"/>
    <xf numFmtId="169" fontId="94" fillId="0" borderId="107" applyNumberFormat="0" applyFill="0" applyAlignment="0" applyProtection="0"/>
    <xf numFmtId="168" fontId="94"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169" fontId="94"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168" fontId="94"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168" fontId="94"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188" fontId="2" fillId="70" borderId="102" applyFont="0">
      <alignment horizontal="right" vertical="center"/>
    </xf>
    <xf numFmtId="3" fontId="2" fillId="70" borderId="102" applyFont="0">
      <alignment horizontal="right" vertical="center"/>
    </xf>
    <xf numFmtId="0" fontId="83" fillId="64" borderId="106" applyNumberFormat="0" applyAlignment="0" applyProtection="0"/>
    <xf numFmtId="168" fontId="85" fillId="64" borderId="106" applyNumberFormat="0" applyAlignment="0" applyProtection="0"/>
    <xf numFmtId="169" fontId="85" fillId="64" borderId="106" applyNumberFormat="0" applyAlignment="0" applyProtection="0"/>
    <xf numFmtId="168" fontId="85" fillId="64" borderId="106" applyNumberFormat="0" applyAlignment="0" applyProtection="0"/>
    <xf numFmtId="168" fontId="85" fillId="64" borderId="106" applyNumberFormat="0" applyAlignment="0" applyProtection="0"/>
    <xf numFmtId="169" fontId="85" fillId="64" borderId="106" applyNumberFormat="0" applyAlignment="0" applyProtection="0"/>
    <xf numFmtId="168" fontId="85" fillId="64" borderId="106" applyNumberFormat="0" applyAlignment="0" applyProtection="0"/>
    <xf numFmtId="168" fontId="85" fillId="64" borderId="106" applyNumberFormat="0" applyAlignment="0" applyProtection="0"/>
    <xf numFmtId="169" fontId="85" fillId="64" borderId="106" applyNumberFormat="0" applyAlignment="0" applyProtection="0"/>
    <xf numFmtId="168" fontId="85" fillId="64" borderId="106" applyNumberFormat="0" applyAlignment="0" applyProtection="0"/>
    <xf numFmtId="168" fontId="85" fillId="64" borderId="106" applyNumberFormat="0" applyAlignment="0" applyProtection="0"/>
    <xf numFmtId="169" fontId="85" fillId="64" borderId="106" applyNumberFormat="0" applyAlignment="0" applyProtection="0"/>
    <xf numFmtId="168" fontId="85"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169" fontId="85"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168" fontId="85"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168" fontId="85"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3" fontId="2" fillId="75" borderId="102" applyFont="0">
      <alignment horizontal="right" vertical="center"/>
      <protection locked="0"/>
    </xf>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 fillId="74" borderId="105" applyNumberFormat="0" applyFont="0" applyAlignment="0" applyProtection="0"/>
    <xf numFmtId="0" fontId="27"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3" fontId="2" fillId="72" borderId="102" applyFont="0">
      <alignment horizontal="right" vertical="center"/>
      <protection locked="0"/>
    </xf>
    <xf numFmtId="0" fontId="66" fillId="43" borderId="104" applyNumberFormat="0" applyAlignment="0" applyProtection="0"/>
    <xf numFmtId="168" fontId="68" fillId="43" borderId="104" applyNumberFormat="0" applyAlignment="0" applyProtection="0"/>
    <xf numFmtId="169" fontId="68" fillId="43" borderId="104" applyNumberFormat="0" applyAlignment="0" applyProtection="0"/>
    <xf numFmtId="168" fontId="68" fillId="43" borderId="104" applyNumberFormat="0" applyAlignment="0" applyProtection="0"/>
    <xf numFmtId="168" fontId="68" fillId="43" borderId="104" applyNumberFormat="0" applyAlignment="0" applyProtection="0"/>
    <xf numFmtId="169" fontId="68" fillId="43" borderId="104" applyNumberFormat="0" applyAlignment="0" applyProtection="0"/>
    <xf numFmtId="168" fontId="68" fillId="43" borderId="104" applyNumberFormat="0" applyAlignment="0" applyProtection="0"/>
    <xf numFmtId="168" fontId="68" fillId="43" borderId="104" applyNumberFormat="0" applyAlignment="0" applyProtection="0"/>
    <xf numFmtId="169" fontId="68" fillId="43" borderId="104" applyNumberFormat="0" applyAlignment="0" applyProtection="0"/>
    <xf numFmtId="168" fontId="68" fillId="43" borderId="104" applyNumberFormat="0" applyAlignment="0" applyProtection="0"/>
    <xf numFmtId="168" fontId="68" fillId="43" borderId="104" applyNumberFormat="0" applyAlignment="0" applyProtection="0"/>
    <xf numFmtId="169" fontId="68" fillId="43" borderId="104" applyNumberFormat="0" applyAlignment="0" applyProtection="0"/>
    <xf numFmtId="168" fontId="68"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169" fontId="68"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168" fontId="68"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168" fontId="68"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2" fillId="71" borderId="103" applyNumberFormat="0" applyFont="0" applyBorder="0" applyProtection="0">
      <alignment horizontal="left" vertical="center"/>
    </xf>
    <xf numFmtId="9" fontId="2" fillId="71" borderId="102" applyFont="0" applyProtection="0">
      <alignment horizontal="right" vertical="center"/>
    </xf>
    <xf numFmtId="3" fontId="2" fillId="71" borderId="102" applyFont="0" applyProtection="0">
      <alignment horizontal="right" vertical="center"/>
    </xf>
    <xf numFmtId="0" fontId="62" fillId="70" borderId="103" applyFont="0" applyBorder="0">
      <alignment horizontal="center" wrapText="1"/>
    </xf>
    <xf numFmtId="168" fontId="54" fillId="0" borderId="100">
      <alignment horizontal="left" vertical="center"/>
    </xf>
    <xf numFmtId="0" fontId="54" fillId="0" borderId="100">
      <alignment horizontal="left" vertical="center"/>
    </xf>
    <xf numFmtId="0" fontId="54" fillId="0" borderId="100">
      <alignment horizontal="left" vertical="center"/>
    </xf>
    <xf numFmtId="0" fontId="2" fillId="69" borderId="102" applyNumberFormat="0" applyFont="0" applyBorder="0" applyProtection="0">
      <alignment horizontal="center" vertical="center"/>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8" fillId="64" borderId="104" applyNumberFormat="0" applyAlignment="0" applyProtection="0"/>
    <xf numFmtId="168" fontId="40" fillId="64" borderId="104" applyNumberFormat="0" applyAlignment="0" applyProtection="0"/>
    <xf numFmtId="169" fontId="40" fillId="64" borderId="104" applyNumberFormat="0" applyAlignment="0" applyProtection="0"/>
    <xf numFmtId="168" fontId="40" fillId="64" borderId="104" applyNumberFormat="0" applyAlignment="0" applyProtection="0"/>
    <xf numFmtId="168" fontId="40" fillId="64" borderId="104" applyNumberFormat="0" applyAlignment="0" applyProtection="0"/>
    <xf numFmtId="169" fontId="40" fillId="64" borderId="104" applyNumberFormat="0" applyAlignment="0" applyProtection="0"/>
    <xf numFmtId="168" fontId="40" fillId="64" borderId="104" applyNumberFormat="0" applyAlignment="0" applyProtection="0"/>
    <xf numFmtId="168" fontId="40" fillId="64" borderId="104" applyNumberFormat="0" applyAlignment="0" applyProtection="0"/>
    <xf numFmtId="169" fontId="40" fillId="64" borderId="104" applyNumberFormat="0" applyAlignment="0" applyProtection="0"/>
    <xf numFmtId="168" fontId="40" fillId="64" borderId="104" applyNumberFormat="0" applyAlignment="0" applyProtection="0"/>
    <xf numFmtId="168" fontId="40" fillId="64" borderId="104" applyNumberFormat="0" applyAlignment="0" applyProtection="0"/>
    <xf numFmtId="169" fontId="40" fillId="64" borderId="104" applyNumberFormat="0" applyAlignment="0" applyProtection="0"/>
    <xf numFmtId="168" fontId="40"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169" fontId="40"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168" fontId="40"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168" fontId="40"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168" fontId="40"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168" fontId="40"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169" fontId="40"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168" fontId="40" fillId="64" borderId="135" applyNumberFormat="0" applyAlignment="0" applyProtection="0"/>
    <xf numFmtId="169" fontId="40" fillId="64" borderId="135" applyNumberFormat="0" applyAlignment="0" applyProtection="0"/>
    <xf numFmtId="168" fontId="40" fillId="64" borderId="135" applyNumberFormat="0" applyAlignment="0" applyProtection="0"/>
    <xf numFmtId="168" fontId="40" fillId="64" borderId="135" applyNumberFormat="0" applyAlignment="0" applyProtection="0"/>
    <xf numFmtId="169" fontId="40" fillId="64" borderId="135" applyNumberFormat="0" applyAlignment="0" applyProtection="0"/>
    <xf numFmtId="168" fontId="40" fillId="64" borderId="135" applyNumberFormat="0" applyAlignment="0" applyProtection="0"/>
    <xf numFmtId="168" fontId="40" fillId="64" borderId="135" applyNumberFormat="0" applyAlignment="0" applyProtection="0"/>
    <xf numFmtId="169" fontId="40" fillId="64" borderId="135" applyNumberFormat="0" applyAlignment="0" applyProtection="0"/>
    <xf numFmtId="168" fontId="40" fillId="64" borderId="135" applyNumberFormat="0" applyAlignment="0" applyProtection="0"/>
    <xf numFmtId="168" fontId="40" fillId="64" borderId="135" applyNumberFormat="0" applyAlignment="0" applyProtection="0"/>
    <xf numFmtId="169" fontId="40" fillId="64" borderId="135" applyNumberFormat="0" applyAlignment="0" applyProtection="0"/>
    <xf numFmtId="168" fontId="40" fillId="64" borderId="135" applyNumberFormat="0" applyAlignment="0" applyProtection="0"/>
    <xf numFmtId="0" fontId="38" fillId="64"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168" fontId="68"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168" fontId="68"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169" fontId="68"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168" fontId="68" fillId="43" borderId="135" applyNumberFormat="0" applyAlignment="0" applyProtection="0"/>
    <xf numFmtId="169" fontId="68" fillId="43" borderId="135" applyNumberFormat="0" applyAlignment="0" applyProtection="0"/>
    <xf numFmtId="168" fontId="68" fillId="43" borderId="135" applyNumberFormat="0" applyAlignment="0" applyProtection="0"/>
    <xf numFmtId="168" fontId="68" fillId="43" borderId="135" applyNumberFormat="0" applyAlignment="0" applyProtection="0"/>
    <xf numFmtId="169" fontId="68" fillId="43" borderId="135" applyNumberFormat="0" applyAlignment="0" applyProtection="0"/>
    <xf numFmtId="168" fontId="68" fillId="43" borderId="135" applyNumberFormat="0" applyAlignment="0" applyProtection="0"/>
    <xf numFmtId="168" fontId="68" fillId="43" borderId="135" applyNumberFormat="0" applyAlignment="0" applyProtection="0"/>
    <xf numFmtId="169" fontId="68" fillId="43" borderId="135" applyNumberFormat="0" applyAlignment="0" applyProtection="0"/>
    <xf numFmtId="168" fontId="68" fillId="43" borderId="135" applyNumberFormat="0" applyAlignment="0" applyProtection="0"/>
    <xf numFmtId="168" fontId="68" fillId="43" borderId="135" applyNumberFormat="0" applyAlignment="0" applyProtection="0"/>
    <xf numFmtId="169" fontId="68" fillId="43" borderId="135" applyNumberFormat="0" applyAlignment="0" applyProtection="0"/>
    <xf numFmtId="168" fontId="68" fillId="43" borderId="135" applyNumberFormat="0" applyAlignment="0" applyProtection="0"/>
    <xf numFmtId="0" fontId="66" fillId="43" borderId="135" applyNumberForma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7" fillId="74" borderId="136" applyNumberFormat="0" applyFont="0" applyAlignment="0" applyProtection="0"/>
    <xf numFmtId="0" fontId="2"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168" fontId="85"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168" fontId="85"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169" fontId="85"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168" fontId="85" fillId="64" borderId="137" applyNumberFormat="0" applyAlignment="0" applyProtection="0"/>
    <xf numFmtId="169" fontId="85" fillId="64" borderId="137" applyNumberFormat="0" applyAlignment="0" applyProtection="0"/>
    <xf numFmtId="168" fontId="85" fillId="64" borderId="137" applyNumberFormat="0" applyAlignment="0" applyProtection="0"/>
    <xf numFmtId="168" fontId="85" fillId="64" borderId="137" applyNumberFormat="0" applyAlignment="0" applyProtection="0"/>
    <xf numFmtId="169" fontId="85" fillId="64" borderId="137" applyNumberFormat="0" applyAlignment="0" applyProtection="0"/>
    <xf numFmtId="168" fontId="85" fillId="64" borderId="137" applyNumberFormat="0" applyAlignment="0" applyProtection="0"/>
    <xf numFmtId="168" fontId="85" fillId="64" borderId="137" applyNumberFormat="0" applyAlignment="0" applyProtection="0"/>
    <xf numFmtId="169" fontId="85" fillId="64" borderId="137" applyNumberFormat="0" applyAlignment="0" applyProtection="0"/>
    <xf numFmtId="168" fontId="85" fillId="64" borderId="137" applyNumberFormat="0" applyAlignment="0" applyProtection="0"/>
    <xf numFmtId="168" fontId="85" fillId="64" borderId="137" applyNumberFormat="0" applyAlignment="0" applyProtection="0"/>
    <xf numFmtId="169" fontId="85" fillId="64" borderId="137" applyNumberFormat="0" applyAlignment="0" applyProtection="0"/>
    <xf numFmtId="168" fontId="85" fillId="64" borderId="137" applyNumberFormat="0" applyAlignment="0" applyProtection="0"/>
    <xf numFmtId="0" fontId="83" fillId="64" borderId="137" applyNumberFormat="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168" fontId="94"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168" fontId="94"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169" fontId="94"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168" fontId="94" fillId="0" borderId="138" applyNumberFormat="0" applyFill="0" applyAlignment="0" applyProtection="0"/>
    <xf numFmtId="169" fontId="94" fillId="0" borderId="138" applyNumberFormat="0" applyFill="0" applyAlignment="0" applyProtection="0"/>
    <xf numFmtId="168" fontId="94" fillId="0" borderId="138" applyNumberFormat="0" applyFill="0" applyAlignment="0" applyProtection="0"/>
    <xf numFmtId="168" fontId="94" fillId="0" borderId="138" applyNumberFormat="0" applyFill="0" applyAlignment="0" applyProtection="0"/>
    <xf numFmtId="169" fontId="94" fillId="0" borderId="138" applyNumberFormat="0" applyFill="0" applyAlignment="0" applyProtection="0"/>
    <xf numFmtId="168" fontId="94" fillId="0" borderId="138" applyNumberFormat="0" applyFill="0" applyAlignment="0" applyProtection="0"/>
    <xf numFmtId="168" fontId="94" fillId="0" borderId="138" applyNumberFormat="0" applyFill="0" applyAlignment="0" applyProtection="0"/>
    <xf numFmtId="169" fontId="94" fillId="0" borderId="138" applyNumberFormat="0" applyFill="0" applyAlignment="0" applyProtection="0"/>
    <xf numFmtId="168" fontId="94" fillId="0" borderId="138" applyNumberFormat="0" applyFill="0" applyAlignment="0" applyProtection="0"/>
    <xf numFmtId="168" fontId="94" fillId="0" borderId="138" applyNumberFormat="0" applyFill="0" applyAlignment="0" applyProtection="0"/>
    <xf numFmtId="169" fontId="94" fillId="0" borderId="138" applyNumberFormat="0" applyFill="0" applyAlignment="0" applyProtection="0"/>
    <xf numFmtId="168" fontId="94" fillId="0" borderId="138" applyNumberFormat="0" applyFill="0" applyAlignment="0" applyProtection="0"/>
    <xf numFmtId="0" fontId="47" fillId="0" borderId="138" applyNumberFormat="0" applyFill="0" applyAlignment="0" applyProtection="0"/>
    <xf numFmtId="0" fontId="47" fillId="0" borderId="143" applyNumberFormat="0" applyFill="0" applyAlignment="0" applyProtection="0"/>
    <xf numFmtId="168" fontId="94" fillId="0" borderId="143" applyNumberFormat="0" applyFill="0" applyAlignment="0" applyProtection="0"/>
    <xf numFmtId="169" fontId="94" fillId="0" borderId="143" applyNumberFormat="0" applyFill="0" applyAlignment="0" applyProtection="0"/>
    <xf numFmtId="168" fontId="94" fillId="0" borderId="143" applyNumberFormat="0" applyFill="0" applyAlignment="0" applyProtection="0"/>
    <xf numFmtId="168" fontId="94" fillId="0" borderId="143" applyNumberFormat="0" applyFill="0" applyAlignment="0" applyProtection="0"/>
    <xf numFmtId="169" fontId="94" fillId="0" borderId="143" applyNumberFormat="0" applyFill="0" applyAlignment="0" applyProtection="0"/>
    <xf numFmtId="168" fontId="94" fillId="0" borderId="143" applyNumberFormat="0" applyFill="0" applyAlignment="0" applyProtection="0"/>
    <xf numFmtId="168" fontId="94" fillId="0" borderId="143" applyNumberFormat="0" applyFill="0" applyAlignment="0" applyProtection="0"/>
    <xf numFmtId="169" fontId="94" fillId="0" borderId="143" applyNumberFormat="0" applyFill="0" applyAlignment="0" applyProtection="0"/>
    <xf numFmtId="168" fontId="94" fillId="0" borderId="143" applyNumberFormat="0" applyFill="0" applyAlignment="0" applyProtection="0"/>
    <xf numFmtId="168" fontId="94" fillId="0" borderId="143" applyNumberFormat="0" applyFill="0" applyAlignment="0" applyProtection="0"/>
    <xf numFmtId="169" fontId="94" fillId="0" borderId="143" applyNumberFormat="0" applyFill="0" applyAlignment="0" applyProtection="0"/>
    <xf numFmtId="168" fontId="94"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169" fontId="94"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168" fontId="94"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168" fontId="94"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83" fillId="64" borderId="142" applyNumberFormat="0" applyAlignment="0" applyProtection="0"/>
    <xf numFmtId="168" fontId="85" fillId="64" borderId="142" applyNumberFormat="0" applyAlignment="0" applyProtection="0"/>
    <xf numFmtId="169" fontId="85" fillId="64" borderId="142" applyNumberFormat="0" applyAlignment="0" applyProtection="0"/>
    <xf numFmtId="168" fontId="85" fillId="64" borderId="142" applyNumberFormat="0" applyAlignment="0" applyProtection="0"/>
    <xf numFmtId="168" fontId="85" fillId="64" borderId="142" applyNumberFormat="0" applyAlignment="0" applyProtection="0"/>
    <xf numFmtId="169" fontId="85" fillId="64" borderId="142" applyNumberFormat="0" applyAlignment="0" applyProtection="0"/>
    <xf numFmtId="168" fontId="85" fillId="64" borderId="142" applyNumberFormat="0" applyAlignment="0" applyProtection="0"/>
    <xf numFmtId="168" fontId="85" fillId="64" borderId="142" applyNumberFormat="0" applyAlignment="0" applyProtection="0"/>
    <xf numFmtId="169" fontId="85" fillId="64" borderId="142" applyNumberFormat="0" applyAlignment="0" applyProtection="0"/>
    <xf numFmtId="168" fontId="85" fillId="64" borderId="142" applyNumberFormat="0" applyAlignment="0" applyProtection="0"/>
    <xf numFmtId="168" fontId="85" fillId="64" borderId="142" applyNumberFormat="0" applyAlignment="0" applyProtection="0"/>
    <xf numFmtId="169" fontId="85" fillId="64" borderId="142" applyNumberFormat="0" applyAlignment="0" applyProtection="0"/>
    <xf numFmtId="168" fontId="85"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169" fontId="85"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168" fontId="85"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168" fontId="85"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 fillId="74" borderId="141" applyNumberFormat="0" applyFont="0" applyAlignment="0" applyProtection="0"/>
    <xf numFmtId="0" fontId="27"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66" fillId="43" borderId="140" applyNumberFormat="0" applyAlignment="0" applyProtection="0"/>
    <xf numFmtId="168" fontId="68" fillId="43" borderId="140" applyNumberFormat="0" applyAlignment="0" applyProtection="0"/>
    <xf numFmtId="169" fontId="68" fillId="43" borderId="140" applyNumberFormat="0" applyAlignment="0" applyProtection="0"/>
    <xf numFmtId="168" fontId="68" fillId="43" borderId="140" applyNumberFormat="0" applyAlignment="0" applyProtection="0"/>
    <xf numFmtId="168" fontId="68" fillId="43" borderId="140" applyNumberFormat="0" applyAlignment="0" applyProtection="0"/>
    <xf numFmtId="169" fontId="68" fillId="43" borderId="140" applyNumberFormat="0" applyAlignment="0" applyProtection="0"/>
    <xf numFmtId="168" fontId="68" fillId="43" borderId="140" applyNumberFormat="0" applyAlignment="0" applyProtection="0"/>
    <xf numFmtId="168" fontId="68" fillId="43" borderId="140" applyNumberFormat="0" applyAlignment="0" applyProtection="0"/>
    <xf numFmtId="169" fontId="68" fillId="43" borderId="140" applyNumberFormat="0" applyAlignment="0" applyProtection="0"/>
    <xf numFmtId="168" fontId="68" fillId="43" borderId="140" applyNumberFormat="0" applyAlignment="0" applyProtection="0"/>
    <xf numFmtId="168" fontId="68" fillId="43" borderId="140" applyNumberFormat="0" applyAlignment="0" applyProtection="0"/>
    <xf numFmtId="169" fontId="68" fillId="43" borderId="140" applyNumberFormat="0" applyAlignment="0" applyProtection="0"/>
    <xf numFmtId="168" fontId="68"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169" fontId="68"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168" fontId="68"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168" fontId="68"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168" fontId="54" fillId="0" borderId="139">
      <alignment horizontal="left" vertical="center"/>
    </xf>
    <xf numFmtId="0" fontId="54" fillId="0" borderId="139">
      <alignment horizontal="left" vertical="center"/>
    </xf>
    <xf numFmtId="0" fontId="54" fillId="0" borderId="139">
      <alignment horizontal="left" vertical="center"/>
    </xf>
    <xf numFmtId="0" fontId="38" fillId="64" borderId="140" applyNumberFormat="0" applyAlignment="0" applyProtection="0"/>
    <xf numFmtId="168" fontId="40" fillId="64" borderId="140" applyNumberFormat="0" applyAlignment="0" applyProtection="0"/>
    <xf numFmtId="169" fontId="40" fillId="64" borderId="140" applyNumberFormat="0" applyAlignment="0" applyProtection="0"/>
    <xf numFmtId="168" fontId="40" fillId="64" borderId="140" applyNumberFormat="0" applyAlignment="0" applyProtection="0"/>
    <xf numFmtId="168" fontId="40" fillId="64" borderId="140" applyNumberFormat="0" applyAlignment="0" applyProtection="0"/>
    <xf numFmtId="169" fontId="40" fillId="64" borderId="140" applyNumberFormat="0" applyAlignment="0" applyProtection="0"/>
    <xf numFmtId="168" fontId="40" fillId="64" borderId="140" applyNumberFormat="0" applyAlignment="0" applyProtection="0"/>
    <xf numFmtId="168" fontId="40" fillId="64" borderId="140" applyNumberFormat="0" applyAlignment="0" applyProtection="0"/>
    <xf numFmtId="169" fontId="40" fillId="64" borderId="140" applyNumberFormat="0" applyAlignment="0" applyProtection="0"/>
    <xf numFmtId="168" fontId="40" fillId="64" borderId="140" applyNumberFormat="0" applyAlignment="0" applyProtection="0"/>
    <xf numFmtId="168" fontId="40" fillId="64" borderId="140" applyNumberFormat="0" applyAlignment="0" applyProtection="0"/>
    <xf numFmtId="169" fontId="40" fillId="64" borderId="140" applyNumberFormat="0" applyAlignment="0" applyProtection="0"/>
    <xf numFmtId="168" fontId="40"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169" fontId="40"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168" fontId="40"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168" fontId="40"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cellStyleXfs>
  <cellXfs count="958">
    <xf numFmtId="0" fontId="0" fillId="0" borderId="0" xfId="0"/>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0" fontId="4" fillId="0" borderId="3" xfId="0" applyFont="1" applyBorder="1"/>
    <xf numFmtId="0" fontId="11" fillId="0" borderId="0" xfId="0" applyFont="1"/>
    <xf numFmtId="0" fontId="8" fillId="0" borderId="0" xfId="0" applyFont="1" applyBorder="1" applyAlignment="1">
      <alignment horizontal="right" wrapText="1"/>
    </xf>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applyFill="1" applyBorder="1" applyAlignment="1" applyProtection="1"/>
    <xf numFmtId="0" fontId="6" fillId="0" borderId="0" xfId="0" applyFont="1" applyBorder="1"/>
    <xf numFmtId="0" fontId="9" fillId="0" borderId="0" xfId="0" applyFont="1" applyAlignment="1">
      <alignment horizontal="center"/>
    </xf>
    <xf numFmtId="0" fontId="8" fillId="0" borderId="0" xfId="0" applyFont="1" applyFill="1" applyBorder="1" applyProtection="1"/>
    <xf numFmtId="10" fontId="8" fillId="0" borderId="0" xfId="6" applyNumberFormat="1" applyFont="1" applyFill="1" applyBorder="1" applyProtection="1">
      <protection locked="0"/>
    </xf>
    <xf numFmtId="0" fontId="8" fillId="0" borderId="0" xfId="0" applyFont="1" applyFill="1" applyBorder="1" applyProtection="1">
      <protection locked="0"/>
    </xf>
    <xf numFmtId="0" fontId="16" fillId="0" borderId="0" xfId="0" applyFont="1" applyFill="1" applyBorder="1" applyProtection="1">
      <protection locked="0"/>
    </xf>
    <xf numFmtId="0" fontId="9" fillId="0" borderId="19" xfId="0" applyFont="1" applyFill="1" applyBorder="1" applyAlignment="1" applyProtection="1">
      <alignment horizontal="center" vertical="center"/>
    </xf>
    <xf numFmtId="0" fontId="8" fillId="0" borderId="20" xfId="0" applyFont="1" applyFill="1" applyBorder="1" applyProtection="1"/>
    <xf numFmtId="0" fontId="8" fillId="0" borderId="22" xfId="0" applyFont="1" applyFill="1" applyBorder="1" applyAlignment="1" applyProtection="1">
      <alignment horizontal="left" indent="1"/>
    </xf>
    <xf numFmtId="0" fontId="9" fillId="0" borderId="8" xfId="0" applyFont="1" applyFill="1" applyBorder="1" applyAlignment="1" applyProtection="1">
      <alignment horizontal="center"/>
    </xf>
    <xf numFmtId="0" fontId="8" fillId="0" borderId="3"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8" xfId="0" applyFont="1" applyFill="1" applyBorder="1" applyAlignment="1" applyProtection="1">
      <alignment horizontal="left" indent="1"/>
    </xf>
    <xf numFmtId="0" fontId="8" fillId="0" borderId="8" xfId="0" applyFont="1" applyFill="1" applyBorder="1" applyAlignment="1" applyProtection="1">
      <alignment horizontal="left" indent="2"/>
    </xf>
    <xf numFmtId="0" fontId="9" fillId="0" borderId="8" xfId="0" applyFont="1" applyFill="1" applyBorder="1" applyAlignment="1" applyProtection="1"/>
    <xf numFmtId="0" fontId="8" fillId="0" borderId="25" xfId="0" applyFont="1" applyFill="1" applyBorder="1" applyAlignment="1" applyProtection="1">
      <alignment horizontal="left" indent="1"/>
    </xf>
    <xf numFmtId="0" fontId="9" fillId="0" borderId="28" xfId="0" applyFont="1" applyFill="1" applyBorder="1" applyAlignment="1" applyProtection="1"/>
    <xf numFmtId="0" fontId="17" fillId="0" borderId="0" xfId="0" applyFont="1" applyAlignment="1">
      <alignment vertical="center"/>
    </xf>
    <xf numFmtId="0" fontId="8" fillId="0" borderId="0" xfId="0" applyFont="1" applyFill="1" applyBorder="1"/>
    <xf numFmtId="0" fontId="16" fillId="0" borderId="0" xfId="0" applyFont="1" applyFill="1"/>
    <xf numFmtId="0" fontId="18" fillId="0" borderId="3" xfId="0" applyFont="1" applyFill="1" applyBorder="1" applyAlignment="1">
      <alignment horizontal="left" vertical="center"/>
    </xf>
    <xf numFmtId="0" fontId="18" fillId="0" borderId="3" xfId="0" applyFont="1" applyFill="1" applyBorder="1" applyAlignment="1">
      <alignment horizontal="center" vertical="center" wrapText="1"/>
    </xf>
    <xf numFmtId="0" fontId="18" fillId="0" borderId="3" xfId="0" applyFont="1" applyFill="1" applyBorder="1" applyAlignment="1">
      <alignment horizontal="left" indent="1"/>
    </xf>
    <xf numFmtId="0" fontId="19" fillId="0" borderId="3" xfId="0" applyFont="1" applyFill="1" applyBorder="1" applyAlignment="1">
      <alignment horizontal="center"/>
    </xf>
    <xf numFmtId="38" fontId="18" fillId="0" borderId="3" xfId="0" applyNumberFormat="1" applyFont="1" applyFill="1" applyBorder="1" applyAlignment="1" applyProtection="1">
      <alignment horizontal="right"/>
      <protection locked="0"/>
    </xf>
    <xf numFmtId="0" fontId="18" fillId="0" borderId="3" xfId="0" applyFont="1" applyFill="1" applyBorder="1" applyAlignment="1">
      <alignment horizontal="left" wrapText="1" indent="1"/>
    </xf>
    <xf numFmtId="0" fontId="18" fillId="0" borderId="3" xfId="0" applyFont="1" applyFill="1" applyBorder="1" applyAlignment="1">
      <alignment horizontal="left" wrapText="1" indent="2"/>
    </xf>
    <xf numFmtId="0" fontId="19" fillId="0" borderId="3" xfId="0" applyFont="1" applyFill="1" applyBorder="1" applyAlignment="1"/>
    <xf numFmtId="0" fontId="19" fillId="0" borderId="3" xfId="0" applyFont="1" applyFill="1" applyBorder="1" applyAlignment="1">
      <alignment horizontal="left"/>
    </xf>
    <xf numFmtId="0" fontId="19" fillId="0" borderId="3" xfId="0" applyFont="1" applyFill="1" applyBorder="1" applyAlignment="1">
      <alignment horizontal="left" indent="1"/>
    </xf>
    <xf numFmtId="0" fontId="19" fillId="0" borderId="3" xfId="0" applyFont="1" applyFill="1" applyBorder="1" applyAlignment="1">
      <alignment horizontal="center" vertical="center" wrapText="1"/>
    </xf>
    <xf numFmtId="0" fontId="5" fillId="0" borderId="0" xfId="0" applyFont="1" applyAlignment="1">
      <alignment horizontal="center"/>
    </xf>
    <xf numFmtId="0" fontId="9" fillId="0" borderId="0" xfId="0" applyFont="1" applyFill="1" applyBorder="1" applyAlignment="1">
      <alignment horizontal="center"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6" fillId="0" borderId="3" xfId="13" applyFont="1" applyFill="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4" fillId="0" borderId="22" xfId="0" applyFont="1" applyBorder="1"/>
    <xf numFmtId="0" fontId="23" fillId="0" borderId="3" xfId="0" applyFont="1" applyBorder="1"/>
    <xf numFmtId="0" fontId="22" fillId="0" borderId="0" xfId="0" applyFont="1"/>
    <xf numFmtId="0" fontId="6"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6" fillId="3" borderId="3" xfId="1" applyNumberFormat="1" applyFont="1" applyFill="1" applyBorder="1" applyAlignment="1" applyProtection="1">
      <alignment horizontal="center" vertical="center" wrapText="1"/>
      <protection locked="0"/>
    </xf>
    <xf numFmtId="164" fontId="6" fillId="3" borderId="22" xfId="1" applyNumberFormat="1" applyFont="1" applyFill="1" applyBorder="1" applyAlignment="1" applyProtection="1">
      <alignment horizontal="center" vertical="center" wrapText="1"/>
      <protection locked="0"/>
    </xf>
    <xf numFmtId="164" fontId="6"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6" fillId="3" borderId="25" xfId="9" applyFont="1" applyFill="1" applyBorder="1" applyAlignment="1" applyProtection="1">
      <alignment horizontal="left" vertical="center"/>
      <protection locked="0"/>
    </xf>
    <xf numFmtId="0" fontId="14" fillId="3" borderId="27" xfId="16" applyFont="1" applyFill="1" applyBorder="1" applyAlignment="1" applyProtection="1">
      <protection locked="0"/>
    </xf>
    <xf numFmtId="0" fontId="4" fillId="0" borderId="0" xfId="0" applyFont="1" applyFill="1" applyBorder="1" applyAlignment="1">
      <alignment wrapText="1"/>
    </xf>
    <xf numFmtId="0" fontId="8" fillId="3" borderId="3" xfId="5" applyFont="1" applyFill="1" applyBorder="1" applyProtection="1">
      <protection locked="0"/>
    </xf>
    <xf numFmtId="0" fontId="8" fillId="0" borderId="3" xfId="13" applyFont="1" applyFill="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0" fontId="8" fillId="0" borderId="3" xfId="13" applyFont="1" applyFill="1" applyBorder="1" applyAlignment="1" applyProtection="1">
      <alignment horizontal="left" vertical="center" wrapText="1"/>
      <protection locked="0"/>
    </xf>
    <xf numFmtId="0" fontId="9" fillId="0" borderId="3" xfId="13" applyFont="1" applyFill="1" applyBorder="1" applyAlignment="1" applyProtection="1">
      <alignment wrapText="1"/>
      <protection locked="0"/>
    </xf>
    <xf numFmtId="0" fontId="4" fillId="0" borderId="22" xfId="0" applyFont="1" applyBorder="1" applyAlignment="1">
      <alignment horizontal="center" vertical="center"/>
    </xf>
    <xf numFmtId="0" fontId="6" fillId="0" borderId="0" xfId="11" applyFont="1" applyFill="1" applyBorder="1" applyAlignment="1" applyProtection="1">
      <alignment vertical="center"/>
    </xf>
    <xf numFmtId="0" fontId="4" fillId="0" borderId="22" xfId="0" applyFont="1" applyBorder="1" applyAlignment="1">
      <alignment vertical="center"/>
    </xf>
    <xf numFmtId="0" fontId="8" fillId="2" borderId="25" xfId="0" applyFont="1" applyFill="1" applyBorder="1" applyAlignment="1">
      <alignment horizontal="right" vertical="center"/>
    </xf>
    <xf numFmtId="0" fontId="18" fillId="0" borderId="19" xfId="0" applyFont="1" applyFill="1" applyBorder="1" applyAlignment="1">
      <alignment horizontal="left" vertical="center" indent="1"/>
    </xf>
    <xf numFmtId="0" fontId="18" fillId="0" borderId="20" xfId="0" applyFont="1" applyFill="1" applyBorder="1" applyAlignment="1">
      <alignment horizontal="left" vertical="center"/>
    </xf>
    <xf numFmtId="0" fontId="18" fillId="0" borderId="22" xfId="0" applyFont="1" applyFill="1" applyBorder="1" applyAlignment="1">
      <alignment horizontal="left" vertical="center" indent="1"/>
    </xf>
    <xf numFmtId="0" fontId="18" fillId="0" borderId="23" xfId="0" applyFont="1" applyFill="1" applyBorder="1" applyAlignment="1">
      <alignment horizontal="center" vertical="center" wrapText="1"/>
    </xf>
    <xf numFmtId="0" fontId="18" fillId="0" borderId="22" xfId="0" applyFont="1" applyFill="1" applyBorder="1" applyAlignment="1">
      <alignment horizontal="left" indent="1"/>
    </xf>
    <xf numFmtId="38" fontId="18" fillId="0" borderId="23" xfId="0" applyNumberFormat="1" applyFont="1" applyFill="1" applyBorder="1" applyAlignment="1" applyProtection="1">
      <alignment horizontal="right"/>
      <protection locked="0"/>
    </xf>
    <xf numFmtId="0" fontId="18" fillId="0" borderId="25" xfId="0" applyFont="1" applyFill="1" applyBorder="1" applyAlignment="1">
      <alignment horizontal="left" vertical="center" indent="1"/>
    </xf>
    <xf numFmtId="0" fontId="19" fillId="0" borderId="26" xfId="0" applyFont="1" applyFill="1" applyBorder="1" applyAlignment="1"/>
    <xf numFmtId="0" fontId="4" fillId="0" borderId="56" xfId="0" applyFont="1" applyBorder="1"/>
    <xf numFmtId="0" fontId="20" fillId="0" borderId="25" xfId="0" applyFont="1" applyBorder="1" applyAlignment="1">
      <alignment horizontal="center" vertical="center" wrapText="1"/>
    </xf>
    <xf numFmtId="0" fontId="4" fillId="0" borderId="57" xfId="0" applyFont="1" applyBorder="1"/>
    <xf numFmtId="0" fontId="6" fillId="0" borderId="19" xfId="9" applyFont="1" applyFill="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4" fontId="6" fillId="3" borderId="21" xfId="2" applyNumberFormat="1" applyFont="1" applyFill="1" applyBorder="1" applyAlignment="1" applyProtection="1">
      <alignment horizontal="center" vertical="center"/>
      <protection locked="0"/>
    </xf>
    <xf numFmtId="0" fontId="6" fillId="0" borderId="22" xfId="9" applyFont="1" applyFill="1" applyBorder="1" applyAlignment="1" applyProtection="1">
      <alignment horizontal="center" vertical="center"/>
      <protection locked="0"/>
    </xf>
    <xf numFmtId="0" fontId="6" fillId="0" borderId="0" xfId="13" applyFont="1" applyBorder="1" applyAlignment="1" applyProtection="1">
      <alignment wrapText="1"/>
      <protection locked="0"/>
    </xf>
    <xf numFmtId="0" fontId="6" fillId="0" borderId="22" xfId="9" applyFont="1" applyFill="1" applyBorder="1" applyAlignment="1" applyProtection="1">
      <alignment horizontal="center" vertical="center" wrapText="1"/>
      <protection locked="0"/>
    </xf>
    <xf numFmtId="0" fontId="6" fillId="0" borderId="25" xfId="9" applyFont="1" applyFill="1" applyBorder="1" applyAlignment="1" applyProtection="1">
      <alignment horizontal="center" vertical="center" wrapText="1"/>
      <protection locked="0"/>
    </xf>
    <xf numFmtId="0" fontId="14" fillId="36" borderId="26" xfId="13" applyFont="1" applyFill="1" applyBorder="1" applyAlignment="1" applyProtection="1">
      <alignment vertical="center" wrapText="1"/>
      <protection locked="0"/>
    </xf>
    <xf numFmtId="167" fontId="23" fillId="0" borderId="63" xfId="0" applyNumberFormat="1" applyFont="1" applyBorder="1" applyAlignment="1">
      <alignment horizontal="center"/>
    </xf>
    <xf numFmtId="167" fontId="23" fillId="0" borderId="65" xfId="0" applyNumberFormat="1" applyFont="1" applyBorder="1" applyAlignment="1">
      <alignment horizontal="center"/>
    </xf>
    <xf numFmtId="167" fontId="22" fillId="36" borderId="58" xfId="0" applyNumberFormat="1" applyFont="1" applyFill="1" applyBorder="1" applyAlignment="1">
      <alignment horizontal="center"/>
    </xf>
    <xf numFmtId="167" fontId="23" fillId="0" borderId="62" xfId="0" applyNumberFormat="1" applyFont="1" applyBorder="1" applyAlignment="1">
      <alignment horizontal="center"/>
    </xf>
    <xf numFmtId="167" fontId="23" fillId="0" borderId="66" xfId="0" applyNumberFormat="1" applyFont="1" applyBorder="1" applyAlignment="1">
      <alignment horizontal="center"/>
    </xf>
    <xf numFmtId="0" fontId="23" fillId="0" borderId="25" xfId="0" applyFont="1" applyBorder="1" applyAlignment="1">
      <alignment horizontal="center"/>
    </xf>
    <xf numFmtId="167" fontId="22" fillId="36" borderId="61" xfId="0" applyNumberFormat="1" applyFont="1" applyFill="1" applyBorder="1" applyAlignment="1">
      <alignment horizontal="center"/>
    </xf>
    <xf numFmtId="0" fontId="4" fillId="0" borderId="4" xfId="0" applyFont="1" applyFill="1" applyBorder="1" applyAlignment="1">
      <alignment horizontal="center" vertical="center" wrapText="1"/>
    </xf>
    <xf numFmtId="0" fontId="0" fillId="0" borderId="0" xfId="0" applyFont="1" applyFill="1"/>
    <xf numFmtId="0" fontId="4" fillId="0" borderId="67" xfId="0" applyFont="1" applyBorder="1"/>
    <xf numFmtId="0" fontId="4" fillId="0" borderId="20" xfId="0" applyFont="1" applyBorder="1"/>
    <xf numFmtId="0" fontId="4" fillId="0" borderId="25" xfId="0" applyFont="1" applyBorder="1"/>
    <xf numFmtId="0" fontId="6" fillId="3" borderId="23" xfId="13" applyFont="1" applyFill="1" applyBorder="1" applyAlignment="1" applyProtection="1">
      <alignment horizontal="left" vertical="center"/>
      <protection locked="0"/>
    </xf>
    <xf numFmtId="0" fontId="11" fillId="0" borderId="0" xfId="0" applyFont="1" applyAlignment="1"/>
    <xf numFmtId="0" fontId="6" fillId="3" borderId="22" xfId="5" applyFont="1" applyFill="1" applyBorder="1" applyAlignment="1" applyProtection="1">
      <alignment horizontal="right" vertical="center"/>
      <protection locked="0"/>
    </xf>
    <xf numFmtId="0" fontId="14"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5" fillId="0" borderId="26" xfId="0" applyFont="1" applyBorder="1"/>
    <xf numFmtId="0" fontId="8" fillId="3" borderId="22" xfId="5" applyFont="1" applyFill="1" applyBorder="1" applyAlignment="1" applyProtection="1">
      <alignment horizontal="left" vertical="center"/>
      <protection locked="0"/>
    </xf>
    <xf numFmtId="0" fontId="8" fillId="3" borderId="23" xfId="13" applyFont="1" applyFill="1" applyBorder="1" applyAlignment="1" applyProtection="1">
      <alignment horizontal="center" vertical="center" wrapText="1"/>
      <protection locked="0"/>
    </xf>
    <xf numFmtId="0" fontId="8" fillId="3" borderId="22" xfId="5" applyFont="1" applyFill="1" applyBorder="1" applyAlignment="1" applyProtection="1">
      <alignment horizontal="right" vertical="center"/>
      <protection locked="0"/>
    </xf>
    <xf numFmtId="0" fontId="8" fillId="3" borderId="25" xfId="9" applyFont="1" applyFill="1" applyBorder="1" applyAlignment="1" applyProtection="1">
      <alignment horizontal="right" vertical="center"/>
      <protection locked="0"/>
    </xf>
    <xf numFmtId="0" fontId="9" fillId="3" borderId="26" xfId="16" applyFont="1" applyFill="1" applyBorder="1" applyAlignment="1" applyProtection="1">
      <protection locked="0"/>
    </xf>
    <xf numFmtId="3" fontId="9" fillId="36" borderId="26" xfId="16" applyNumberFormat="1" applyFont="1" applyFill="1" applyBorder="1" applyAlignment="1" applyProtection="1">
      <protection locked="0"/>
    </xf>
    <xf numFmtId="164" fontId="9" fillId="36" borderId="27" xfId="1" applyNumberFormat="1" applyFont="1" applyFill="1" applyBorder="1" applyAlignment="1" applyProtection="1">
      <protection locked="0"/>
    </xf>
    <xf numFmtId="0" fontId="4" fillId="0" borderId="56" xfId="0" applyFont="1" applyBorder="1" applyAlignment="1">
      <alignment horizontal="center"/>
    </xf>
    <xf numFmtId="0" fontId="4" fillId="0" borderId="57"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8"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8" fillId="0" borderId="2" xfId="20960" applyFont="1" applyFill="1" applyBorder="1" applyAlignment="1" applyProtection="1">
      <alignment horizontal="left" wrapText="1" indent="1"/>
    </xf>
    <xf numFmtId="0" fontId="14" fillId="0" borderId="20" xfId="11" applyFont="1" applyFill="1" applyBorder="1" applyAlignment="1" applyProtection="1">
      <alignment horizontal="center" vertical="center"/>
    </xf>
    <xf numFmtId="0" fontId="8" fillId="0" borderId="0" xfId="11" applyFont="1" applyFill="1" applyBorder="1" applyAlignment="1" applyProtection="1">
      <alignment horizontal="left"/>
    </xf>
    <xf numFmtId="0" fontId="16" fillId="0" borderId="0" xfId="11" applyFont="1" applyFill="1" applyBorder="1" applyAlignment="1" applyProtection="1">
      <alignment horizontal="right"/>
    </xf>
    <xf numFmtId="0" fontId="0" fillId="0" borderId="19" xfId="0" applyBorder="1" applyAlignment="1">
      <alignment horizontal="center" vertical="center"/>
    </xf>
    <xf numFmtId="0" fontId="5" fillId="36" borderId="30" xfId="0" applyFont="1" applyFill="1" applyBorder="1" applyAlignment="1">
      <alignment wrapText="1"/>
    </xf>
    <xf numFmtId="0" fontId="4" fillId="0" borderId="9" xfId="0" applyFont="1" applyFill="1" applyBorder="1" applyAlignment="1">
      <alignment vertical="center" wrapText="1"/>
    </xf>
    <xf numFmtId="0" fontId="5" fillId="36" borderId="9" xfId="0" applyFont="1" applyFill="1" applyBorder="1" applyAlignment="1">
      <alignment wrapText="1"/>
    </xf>
    <xf numFmtId="0" fontId="5" fillId="36" borderId="72"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4" fillId="0" borderId="6" xfId="0" applyFont="1" applyFill="1" applyBorder="1" applyAlignment="1">
      <alignment horizontal="center" vertical="center" wrapText="1"/>
    </xf>
    <xf numFmtId="0" fontId="16" fillId="0" borderId="0" xfId="0" applyFont="1" applyFill="1" applyBorder="1" applyAlignment="1" applyProtection="1">
      <alignment horizontal="right"/>
      <protection locked="0"/>
    </xf>
    <xf numFmtId="0" fontId="0" fillId="0" borderId="0" xfId="0" applyAlignment="1">
      <alignment horizontal="left" indent="1"/>
    </xf>
    <xf numFmtId="0" fontId="11" fillId="0" borderId="0" xfId="0" applyFont="1" applyAlignment="1">
      <alignment horizontal="left" indent="1"/>
    </xf>
    <xf numFmtId="0" fontId="4" fillId="0" borderId="25" xfId="0" applyFont="1" applyFill="1" applyBorder="1" applyAlignment="1">
      <alignment horizontal="center" vertical="center"/>
    </xf>
    <xf numFmtId="0" fontId="106" fillId="0" borderId="0" xfId="0" applyFont="1" applyFill="1" applyBorder="1" applyAlignment="1"/>
    <xf numFmtId="49" fontId="106" fillId="0" borderId="7" xfId="0" applyNumberFormat="1" applyFont="1" applyFill="1" applyBorder="1" applyAlignment="1">
      <alignment horizontal="right" vertical="center"/>
    </xf>
    <xf numFmtId="49" fontId="106" fillId="0" borderId="80" xfId="0" applyNumberFormat="1" applyFont="1" applyFill="1" applyBorder="1" applyAlignment="1">
      <alignment horizontal="right" vertical="center"/>
    </xf>
    <xf numFmtId="49" fontId="106" fillId="0" borderId="83" xfId="0" applyNumberFormat="1" applyFont="1" applyFill="1" applyBorder="1" applyAlignment="1">
      <alignment horizontal="right" vertical="center"/>
    </xf>
    <xf numFmtId="49" fontId="106" fillId="0" borderId="88" xfId="0" applyNumberFormat="1" applyFont="1" applyFill="1" applyBorder="1" applyAlignment="1">
      <alignment horizontal="right" vertical="center"/>
    </xf>
    <xf numFmtId="0" fontId="106" fillId="0" borderId="0" xfId="0" applyFont="1" applyFill="1" applyBorder="1" applyAlignment="1">
      <alignment horizontal="left"/>
    </xf>
    <xf numFmtId="0" fontId="106" fillId="0" borderId="88" xfId="0" applyNumberFormat="1" applyFont="1" applyFill="1" applyBorder="1" applyAlignment="1">
      <alignment horizontal="right" vertical="center"/>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8" fillId="0" borderId="0" xfId="0" applyFont="1" applyBorder="1" applyAlignment="1">
      <alignment horizontal="left" wrapText="1"/>
    </xf>
    <xf numFmtId="0" fontId="8" fillId="0" borderId="1" xfId="11" applyFont="1" applyFill="1" applyBorder="1" applyAlignment="1" applyProtection="1"/>
    <xf numFmtId="0" fontId="14" fillId="0" borderId="1" xfId="11" applyFont="1" applyFill="1" applyBorder="1" applyAlignment="1" applyProtection="1">
      <alignment horizontal="left" vertical="center"/>
    </xf>
    <xf numFmtId="0" fontId="6" fillId="3" borderId="3" xfId="20960" applyFont="1" applyFill="1" applyBorder="1" applyAlignment="1" applyProtection="1">
      <alignment horizontal="right" indent="1"/>
    </xf>
    <xf numFmtId="0" fontId="6" fillId="3" borderId="2" xfId="20960" applyFont="1" applyFill="1" applyBorder="1" applyAlignment="1" applyProtection="1">
      <alignment horizontal="right" indent="1"/>
    </xf>
    <xf numFmtId="167" fontId="16" fillId="77" borderId="63" xfId="0" applyNumberFormat="1" applyFont="1" applyFill="1" applyBorder="1" applyAlignment="1">
      <alignment horizontal="center"/>
    </xf>
    <xf numFmtId="193" fontId="8" fillId="2" borderId="26" xfId="0" applyNumberFormat="1" applyFont="1" applyFill="1" applyBorder="1" applyAlignment="1" applyProtection="1">
      <alignment vertical="center"/>
      <protection locked="0"/>
    </xf>
    <xf numFmtId="193" fontId="8" fillId="0" borderId="3" xfId="7" applyNumberFormat="1" applyFont="1" applyFill="1" applyBorder="1" applyAlignment="1" applyProtection="1">
      <alignment horizontal="right"/>
    </xf>
    <xf numFmtId="193" fontId="8" fillId="36" borderId="3" xfId="7" applyNumberFormat="1" applyFont="1" applyFill="1" applyBorder="1" applyAlignment="1" applyProtection="1">
      <alignment horizontal="right"/>
    </xf>
    <xf numFmtId="193" fontId="8" fillId="0" borderId="3" xfId="7" applyNumberFormat="1" applyFont="1" applyFill="1" applyBorder="1" applyAlignment="1" applyProtection="1">
      <alignment horizontal="right"/>
      <protection locked="0"/>
    </xf>
    <xf numFmtId="193" fontId="8" fillId="36" borderId="26" xfId="7" applyNumberFormat="1" applyFont="1" applyFill="1" applyBorder="1" applyAlignment="1" applyProtection="1">
      <alignment horizontal="right"/>
    </xf>
    <xf numFmtId="193" fontId="8" fillId="36" borderId="27" xfId="0" applyNumberFormat="1" applyFont="1" applyFill="1" applyBorder="1" applyAlignment="1" applyProtection="1">
      <alignment horizontal="right"/>
    </xf>
    <xf numFmtId="193" fontId="18" fillId="0" borderId="3" xfId="0" applyNumberFormat="1" applyFont="1" applyFill="1" applyBorder="1" applyAlignment="1" applyProtection="1">
      <alignment horizontal="right"/>
      <protection locked="0"/>
    </xf>
    <xf numFmtId="193" fontId="19" fillId="0" borderId="3" xfId="0" applyNumberFormat="1" applyFont="1" applyFill="1" applyBorder="1" applyAlignment="1">
      <alignment horizontal="center"/>
    </xf>
    <xf numFmtId="193" fontId="8" fillId="36" borderId="3" xfId="7" applyNumberFormat="1" applyFont="1" applyFill="1" applyBorder="1" applyAlignment="1" applyProtection="1"/>
    <xf numFmtId="193" fontId="18" fillId="36" borderId="26" xfId="0" applyNumberFormat="1" applyFont="1" applyFill="1" applyBorder="1" applyAlignment="1">
      <alignment horizontal="right"/>
    </xf>
    <xf numFmtId="3" fontId="21" fillId="36" borderId="26"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36" borderId="27" xfId="0" applyNumberFormat="1" applyFill="1" applyBorder="1" applyAlignment="1">
      <alignment horizontal="center" vertical="center" wrapText="1"/>
    </xf>
    <xf numFmtId="193" fontId="6" fillId="36" borderId="27" xfId="2" applyNumberFormat="1" applyFont="1" applyFill="1" applyBorder="1" applyAlignment="1" applyProtection="1">
      <alignment vertical="top" wrapText="1"/>
    </xf>
    <xf numFmtId="193" fontId="23" fillId="0" borderId="14" xfId="0" applyNumberFormat="1" applyFont="1" applyBorder="1" applyAlignment="1">
      <alignment vertical="center"/>
    </xf>
    <xf numFmtId="193" fontId="17" fillId="0" borderId="14" xfId="0" applyNumberFormat="1" applyFont="1" applyBorder="1" applyAlignment="1">
      <alignment vertical="center"/>
    </xf>
    <xf numFmtId="193" fontId="23" fillId="0" borderId="15" xfId="0" applyNumberFormat="1" applyFont="1" applyBorder="1" applyAlignment="1">
      <alignment vertical="center"/>
    </xf>
    <xf numFmtId="193" fontId="22" fillId="36" borderId="17" xfId="0" applyNumberFormat="1" applyFont="1" applyFill="1" applyBorder="1" applyAlignment="1">
      <alignment vertical="center"/>
    </xf>
    <xf numFmtId="193" fontId="23" fillId="0" borderId="18" xfId="0" applyNumberFormat="1" applyFont="1" applyBorder="1" applyAlignment="1">
      <alignment vertical="center"/>
    </xf>
    <xf numFmtId="193" fontId="17" fillId="0" borderId="15" xfId="0" applyNumberFormat="1" applyFont="1" applyBorder="1" applyAlignment="1">
      <alignment vertical="center"/>
    </xf>
    <xf numFmtId="193" fontId="22" fillId="36" borderId="60" xfId="0" applyNumberFormat="1" applyFont="1" applyFill="1" applyBorder="1" applyAlignment="1">
      <alignment vertical="center"/>
    </xf>
    <xf numFmtId="193" fontId="23" fillId="36" borderId="14" xfId="0" applyNumberFormat="1" applyFont="1" applyFill="1" applyBorder="1" applyAlignment="1">
      <alignment vertical="center"/>
    </xf>
    <xf numFmtId="193" fontId="4" fillId="36" borderId="26" xfId="0" applyNumberFormat="1" applyFont="1" applyFill="1" applyBorder="1"/>
    <xf numFmtId="193" fontId="4" fillId="36" borderId="53"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4" xfId="0" applyNumberFormat="1" applyFont="1" applyFill="1" applyBorder="1"/>
    <xf numFmtId="193" fontId="9" fillId="36" borderId="26" xfId="16" applyNumberFormat="1" applyFont="1" applyFill="1" applyBorder="1" applyAlignment="1" applyProtection="1">
      <protection locked="0"/>
    </xf>
    <xf numFmtId="193" fontId="9" fillId="36" borderId="26" xfId="1" applyNumberFormat="1" applyFont="1" applyFill="1" applyBorder="1" applyAlignment="1" applyProtection="1">
      <protection locked="0"/>
    </xf>
    <xf numFmtId="193" fontId="8" fillId="3" borderId="26" xfId="5" applyNumberFormat="1" applyFont="1" applyFill="1" applyBorder="1" applyProtection="1">
      <protection locked="0"/>
    </xf>
    <xf numFmtId="193" fontId="23" fillId="0" borderId="0" xfId="0" applyNumberFormat="1" applyFont="1"/>
    <xf numFmtId="0" fontId="4" fillId="0" borderId="29" xfId="0" applyFont="1" applyBorder="1" applyAlignment="1">
      <alignment wrapText="1"/>
    </xf>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5" fillId="0" borderId="0" xfId="0" applyFont="1" applyFill="1" applyAlignment="1">
      <alignment horizont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5" fillId="36" borderId="26" xfId="0" applyNumberFormat="1" applyFont="1" applyFill="1" applyBorder="1" applyAlignment="1">
      <alignment horizontal="center" vertical="center"/>
    </xf>
    <xf numFmtId="0" fontId="8" fillId="0" borderId="19" xfId="0" applyFont="1" applyFill="1" applyBorder="1" applyAlignment="1">
      <alignment horizontal="right" vertical="center" wrapText="1"/>
    </xf>
    <xf numFmtId="0" fontId="6" fillId="0" borderId="20" xfId="0" applyFont="1" applyFill="1" applyBorder="1" applyAlignment="1">
      <alignment vertical="center" wrapText="1"/>
    </xf>
    <xf numFmtId="0" fontId="4" fillId="0" borderId="7" xfId="0" applyFont="1" applyFill="1" applyBorder="1" applyAlignment="1">
      <alignment vertical="center"/>
    </xf>
    <xf numFmtId="0" fontId="4" fillId="0" borderId="20" xfId="0" applyFont="1" applyFill="1" applyBorder="1" applyAlignment="1">
      <alignment vertical="center"/>
    </xf>
    <xf numFmtId="0" fontId="4" fillId="0" borderId="99" xfId="0" applyFont="1" applyFill="1" applyBorder="1" applyAlignment="1">
      <alignment vertical="center"/>
    </xf>
    <xf numFmtId="0" fontId="4" fillId="0" borderId="19" xfId="0" applyFont="1" applyFill="1" applyBorder="1" applyAlignment="1">
      <alignment horizontal="center" vertical="center"/>
    </xf>
    <xf numFmtId="0" fontId="4" fillId="0" borderId="109" xfId="0" applyFont="1" applyFill="1" applyBorder="1" applyAlignment="1">
      <alignment horizontal="center" vertical="center"/>
    </xf>
    <xf numFmtId="0" fontId="4" fillId="3" borderId="67" xfId="0" applyFont="1" applyFill="1" applyBorder="1" applyAlignment="1">
      <alignment horizontal="center" vertical="center"/>
    </xf>
    <xf numFmtId="0" fontId="4" fillId="3" borderId="0" xfId="0" applyFont="1" applyFill="1" applyBorder="1" applyAlignment="1">
      <alignment vertical="center"/>
    </xf>
    <xf numFmtId="0" fontId="4" fillId="0" borderId="73" xfId="0" applyFont="1" applyFill="1" applyBorder="1" applyAlignment="1">
      <alignment horizontal="center" vertical="center"/>
    </xf>
    <xf numFmtId="0" fontId="13" fillId="3" borderId="111" xfId="0" applyFont="1" applyFill="1" applyBorder="1" applyAlignment="1">
      <alignment horizontal="left"/>
    </xf>
    <xf numFmtId="0" fontId="4" fillId="0" borderId="0" xfId="0" applyFont="1"/>
    <xf numFmtId="0" fontId="4" fillId="0" borderId="0" xfId="0" applyFont="1" applyFill="1"/>
    <xf numFmtId="0" fontId="106" fillId="0" borderId="90" xfId="0" applyFont="1" applyFill="1" applyBorder="1" applyAlignment="1">
      <alignment horizontal="right" vertical="center"/>
    </xf>
    <xf numFmtId="0" fontId="4" fillId="0" borderId="114" xfId="0" applyFont="1" applyFill="1" applyBorder="1" applyAlignment="1">
      <alignment horizontal="center" vertical="center"/>
    </xf>
    <xf numFmtId="0" fontId="5" fillId="0" borderId="26" xfId="0" applyFont="1" applyFill="1" applyBorder="1" applyAlignment="1">
      <alignment vertical="center"/>
    </xf>
    <xf numFmtId="0" fontId="4" fillId="0" borderId="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6" fillId="0" borderId="19" xfId="11" applyFont="1" applyFill="1" applyBorder="1" applyAlignment="1" applyProtection="1">
      <alignment vertical="center"/>
    </xf>
    <xf numFmtId="0" fontId="6" fillId="0" borderId="20" xfId="11" applyFont="1" applyFill="1" applyBorder="1" applyAlignment="1" applyProtection="1">
      <alignment vertical="center"/>
    </xf>
    <xf numFmtId="0" fontId="14" fillId="0" borderId="21" xfId="11" applyFont="1" applyFill="1" applyBorder="1" applyAlignment="1" applyProtection="1">
      <alignment horizontal="center" vertical="center"/>
    </xf>
    <xf numFmtId="0" fontId="0" fillId="0" borderId="114" xfId="0" applyBorder="1"/>
    <xf numFmtId="0" fontId="0" fillId="0" borderId="114" xfId="0" applyBorder="1" applyAlignment="1">
      <alignment horizontal="center"/>
    </xf>
    <xf numFmtId="0" fontId="4" fillId="0" borderId="101" xfId="0" applyFont="1" applyBorder="1" applyAlignment="1">
      <alignment vertical="center" wrapText="1"/>
    </xf>
    <xf numFmtId="0" fontId="13" fillId="0" borderId="101" xfId="0" applyFont="1" applyBorder="1" applyAlignment="1">
      <alignment vertical="center" wrapText="1"/>
    </xf>
    <xf numFmtId="0" fontId="0" fillId="0" borderId="25" xfId="0" applyBorder="1"/>
    <xf numFmtId="0" fontId="5" fillId="36" borderId="115" xfId="0" applyFont="1" applyFill="1" applyBorder="1" applyAlignment="1">
      <alignment vertical="center" wrapText="1"/>
    </xf>
    <xf numFmtId="167" fontId="5" fillId="36" borderId="27" xfId="0" applyNumberFormat="1" applyFont="1" applyFill="1" applyBorder="1" applyAlignment="1">
      <alignment horizontal="center" vertical="center"/>
    </xf>
    <xf numFmtId="0" fontId="5" fillId="36" borderId="20" xfId="0" applyFont="1" applyFill="1" applyBorder="1" applyAlignment="1">
      <alignment horizontal="center" vertical="center" wrapText="1"/>
    </xf>
    <xf numFmtId="0" fontId="5" fillId="36" borderId="114" xfId="0" applyFont="1" applyFill="1" applyBorder="1" applyAlignment="1">
      <alignment horizontal="left" vertical="center" wrapText="1"/>
    </xf>
    <xf numFmtId="0" fontId="5" fillId="36" borderId="102" xfId="0" applyFont="1" applyFill="1" applyBorder="1" applyAlignment="1">
      <alignment horizontal="left" vertical="center" wrapText="1"/>
    </xf>
    <xf numFmtId="0" fontId="4" fillId="0" borderId="114" xfId="0" applyFont="1" applyFill="1" applyBorder="1" applyAlignment="1">
      <alignment horizontal="right" vertical="center" wrapText="1"/>
    </xf>
    <xf numFmtId="0" fontId="4" fillId="0" borderId="102" xfId="0" applyFont="1" applyFill="1" applyBorder="1" applyAlignment="1">
      <alignment horizontal="left" vertical="center" wrapText="1"/>
    </xf>
    <xf numFmtId="0" fontId="109" fillId="0" borderId="114" xfId="0" applyFont="1" applyFill="1" applyBorder="1" applyAlignment="1">
      <alignment horizontal="right" vertical="center" wrapText="1"/>
    </xf>
    <xf numFmtId="0" fontId="109" fillId="0" borderId="102" xfId="0" applyFont="1" applyFill="1" applyBorder="1" applyAlignment="1">
      <alignment horizontal="left" vertical="center" wrapText="1"/>
    </xf>
    <xf numFmtId="0" fontId="5" fillId="0" borderId="114"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9" fillId="0" borderId="0" xfId="0" applyFont="1" applyFill="1" applyAlignment="1">
      <alignment horizontal="left" vertical="center"/>
    </xf>
    <xf numFmtId="49" fontId="110" fillId="0" borderId="25" xfId="5" applyNumberFormat="1" applyFont="1" applyFill="1" applyBorder="1" applyAlignment="1" applyProtection="1">
      <alignment horizontal="left" vertical="center"/>
      <protection locked="0"/>
    </xf>
    <xf numFmtId="0" fontId="111" fillId="0" borderId="26" xfId="9" applyFont="1" applyFill="1" applyBorder="1" applyAlignment="1" applyProtection="1">
      <alignment horizontal="left" vertical="center" wrapText="1"/>
      <protection locked="0"/>
    </xf>
    <xf numFmtId="0" fontId="20" fillId="0" borderId="114" xfId="0" applyFont="1" applyBorder="1" applyAlignment="1">
      <alignment horizontal="center" vertical="center" wrapText="1"/>
    </xf>
    <xf numFmtId="3" fontId="21" fillId="36" borderId="102" xfId="0" applyNumberFormat="1" applyFont="1" applyFill="1" applyBorder="1" applyAlignment="1">
      <alignment vertical="center" wrapText="1"/>
    </xf>
    <xf numFmtId="14" fontId="6" fillId="3" borderId="102" xfId="8" quotePrefix="1" applyNumberFormat="1" applyFont="1" applyFill="1" applyBorder="1" applyAlignment="1" applyProtection="1">
      <alignment horizontal="left" vertical="center" wrapText="1" indent="2"/>
      <protection locked="0"/>
    </xf>
    <xf numFmtId="3" fontId="21" fillId="0" borderId="102" xfId="0" applyNumberFormat="1" applyFont="1" applyBorder="1" applyAlignment="1">
      <alignment vertical="center" wrapText="1"/>
    </xf>
    <xf numFmtId="14" fontId="6" fillId="3" borderId="102" xfId="8" quotePrefix="1" applyNumberFormat="1" applyFont="1" applyFill="1" applyBorder="1" applyAlignment="1" applyProtection="1">
      <alignment horizontal="left" vertical="center" wrapText="1" indent="3"/>
      <protection locked="0"/>
    </xf>
    <xf numFmtId="3" fontId="21" fillId="0" borderId="102" xfId="0" applyNumberFormat="1" applyFont="1" applyFill="1" applyBorder="1" applyAlignment="1">
      <alignment vertical="center" wrapText="1"/>
    </xf>
    <xf numFmtId="49" fontId="109" fillId="0" borderId="114" xfId="0" applyNumberFormat="1" applyFont="1" applyFill="1" applyBorder="1" applyAlignment="1">
      <alignment horizontal="right" vertical="center" wrapText="1"/>
    </xf>
    <xf numFmtId="0" fontId="20" fillId="0" borderId="114" xfId="0" applyFont="1" applyFill="1" applyBorder="1" applyAlignment="1">
      <alignment horizontal="center" vertical="center" wrapText="1"/>
    </xf>
    <xf numFmtId="0" fontId="112" fillId="79" borderId="103" xfId="21412" applyFont="1" applyFill="1" applyBorder="1" applyAlignment="1" applyProtection="1">
      <alignment vertical="center" wrapText="1"/>
      <protection locked="0"/>
    </xf>
    <xf numFmtId="0" fontId="113" fillId="70" borderId="97" xfId="21412" applyFont="1" applyFill="1" applyBorder="1" applyAlignment="1" applyProtection="1">
      <alignment horizontal="center" vertical="center"/>
      <protection locked="0"/>
    </xf>
    <xf numFmtId="0" fontId="112" fillId="80" borderId="102" xfId="21412" applyFont="1" applyFill="1" applyBorder="1" applyAlignment="1" applyProtection="1">
      <alignment horizontal="center" vertical="center"/>
      <protection locked="0"/>
    </xf>
    <xf numFmtId="0" fontId="112" fillId="79" borderId="103" xfId="21412" applyFont="1" applyFill="1" applyBorder="1" applyAlignment="1" applyProtection="1">
      <alignment vertical="center"/>
      <protection locked="0"/>
    </xf>
    <xf numFmtId="0" fontId="114" fillId="70" borderId="97" xfId="21412" applyFont="1" applyFill="1" applyBorder="1" applyAlignment="1" applyProtection="1">
      <alignment horizontal="center" vertical="center"/>
      <protection locked="0"/>
    </xf>
    <xf numFmtId="0" fontId="114" fillId="3" borderId="97" xfId="21412" applyFont="1" applyFill="1" applyBorder="1" applyAlignment="1" applyProtection="1">
      <alignment horizontal="center" vertical="center"/>
      <protection locked="0"/>
    </xf>
    <xf numFmtId="0" fontId="114" fillId="0" borderId="97" xfId="21412" applyFont="1" applyFill="1" applyBorder="1" applyAlignment="1" applyProtection="1">
      <alignment horizontal="center" vertical="center"/>
      <protection locked="0"/>
    </xf>
    <xf numFmtId="0" fontId="115" fillId="80" borderId="102" xfId="21412" applyFont="1" applyFill="1" applyBorder="1" applyAlignment="1" applyProtection="1">
      <alignment horizontal="center" vertical="center"/>
      <protection locked="0"/>
    </xf>
    <xf numFmtId="0" fontId="112" fillId="79" borderId="103" xfId="21412" applyFont="1" applyFill="1" applyBorder="1" applyAlignment="1" applyProtection="1">
      <alignment horizontal="center" vertical="center"/>
      <protection locked="0"/>
    </xf>
    <xf numFmtId="0" fontId="62" fillId="79" borderId="103" xfId="21412" applyFont="1" applyFill="1" applyBorder="1" applyAlignment="1" applyProtection="1">
      <alignment vertical="center"/>
      <protection locked="0"/>
    </xf>
    <xf numFmtId="0" fontId="114" fillId="70" borderId="102" xfId="21412" applyFont="1" applyFill="1" applyBorder="1" applyAlignment="1" applyProtection="1">
      <alignment horizontal="center" vertical="center"/>
      <protection locked="0"/>
    </xf>
    <xf numFmtId="0" fontId="36" fillId="70" borderId="102" xfId="21412" applyFont="1" applyFill="1" applyBorder="1" applyAlignment="1" applyProtection="1">
      <alignment horizontal="center" vertical="center"/>
      <protection locked="0"/>
    </xf>
    <xf numFmtId="0" fontId="62" fillId="79" borderId="101" xfId="21412" applyFont="1" applyFill="1" applyBorder="1" applyAlignment="1" applyProtection="1">
      <alignment vertical="center"/>
      <protection locked="0"/>
    </xf>
    <xf numFmtId="0" fontId="113" fillId="0" borderId="101" xfId="21412" applyFont="1" applyFill="1" applyBorder="1" applyAlignment="1" applyProtection="1">
      <alignment horizontal="left" vertical="center" wrapText="1"/>
      <protection locked="0"/>
    </xf>
    <xf numFmtId="164" fontId="113" fillId="0" borderId="102" xfId="948" applyNumberFormat="1" applyFont="1" applyFill="1" applyBorder="1" applyAlignment="1" applyProtection="1">
      <alignment horizontal="right" vertical="center"/>
      <protection locked="0"/>
    </xf>
    <xf numFmtId="0" fontId="112" fillId="80" borderId="101" xfId="21412" applyFont="1" applyFill="1" applyBorder="1" applyAlignment="1" applyProtection="1">
      <alignment vertical="top" wrapText="1"/>
      <protection locked="0"/>
    </xf>
    <xf numFmtId="164" fontId="113" fillId="80" borderId="102" xfId="948" applyNumberFormat="1" applyFont="1" applyFill="1" applyBorder="1" applyAlignment="1" applyProtection="1">
      <alignment horizontal="right" vertical="center"/>
    </xf>
    <xf numFmtId="164" fontId="62" fillId="79" borderId="101" xfId="948" applyNumberFormat="1" applyFont="1" applyFill="1" applyBorder="1" applyAlignment="1" applyProtection="1">
      <alignment horizontal="right" vertical="center"/>
      <protection locked="0"/>
    </xf>
    <xf numFmtId="0" fontId="113" fillId="70" borderId="101" xfId="21412" applyFont="1" applyFill="1" applyBorder="1" applyAlignment="1" applyProtection="1">
      <alignment vertical="center" wrapText="1"/>
      <protection locked="0"/>
    </xf>
    <xf numFmtId="0" fontId="113" fillId="70" borderId="101" xfId="21412" applyFont="1" applyFill="1" applyBorder="1" applyAlignment="1" applyProtection="1">
      <alignment horizontal="left" vertical="center" wrapText="1"/>
      <protection locked="0"/>
    </xf>
    <xf numFmtId="0" fontId="113" fillId="0" borderId="101" xfId="21412" applyFont="1" applyFill="1" applyBorder="1" applyAlignment="1" applyProtection="1">
      <alignment vertical="center" wrapText="1"/>
      <protection locked="0"/>
    </xf>
    <xf numFmtId="0" fontId="113" fillId="3" borderId="101" xfId="21412" applyFont="1" applyFill="1" applyBorder="1" applyAlignment="1" applyProtection="1">
      <alignment horizontal="left" vertical="center" wrapText="1"/>
      <protection locked="0"/>
    </xf>
    <xf numFmtId="0" fontId="112" fillId="80" borderId="101" xfId="21412" applyFont="1" applyFill="1" applyBorder="1" applyAlignment="1" applyProtection="1">
      <alignment vertical="center" wrapText="1"/>
      <protection locked="0"/>
    </xf>
    <xf numFmtId="164" fontId="112" fillId="79" borderId="101" xfId="948" applyNumberFormat="1" applyFont="1" applyFill="1" applyBorder="1" applyAlignment="1" applyProtection="1">
      <alignment horizontal="right" vertical="center"/>
      <protection locked="0"/>
    </xf>
    <xf numFmtId="164" fontId="113" fillId="3" borderId="102" xfId="948" applyNumberFormat="1" applyFont="1" applyFill="1" applyBorder="1" applyAlignment="1" applyProtection="1">
      <alignment horizontal="right" vertical="center"/>
      <protection locked="0"/>
    </xf>
    <xf numFmtId="10" fontId="6" fillId="0" borderId="102" xfId="20961" applyNumberFormat="1" applyFont="1" applyFill="1" applyBorder="1" applyAlignment="1">
      <alignment horizontal="left" vertical="center" wrapText="1"/>
    </xf>
    <xf numFmtId="10" fontId="4" fillId="0" borderId="102" xfId="20961" applyNumberFormat="1" applyFont="1" applyFill="1" applyBorder="1" applyAlignment="1">
      <alignment horizontal="left" vertical="center" wrapText="1"/>
    </xf>
    <xf numFmtId="10" fontId="5" fillId="36" borderId="102" xfId="0" applyNumberFormat="1" applyFont="1" applyFill="1" applyBorder="1" applyAlignment="1">
      <alignment horizontal="left" vertical="center" wrapText="1"/>
    </xf>
    <xf numFmtId="10" fontId="109" fillId="0" borderId="102" xfId="20961" applyNumberFormat="1" applyFont="1" applyFill="1" applyBorder="1" applyAlignment="1">
      <alignment horizontal="left" vertical="center" wrapText="1"/>
    </xf>
    <xf numFmtId="10" fontId="5" fillId="36" borderId="102" xfId="20961" applyNumberFormat="1" applyFont="1" applyFill="1" applyBorder="1" applyAlignment="1">
      <alignment horizontal="left" vertical="center" wrapText="1"/>
    </xf>
    <xf numFmtId="10" fontId="5" fillId="36" borderId="102" xfId="0" applyNumberFormat="1" applyFont="1" applyFill="1" applyBorder="1" applyAlignment="1">
      <alignment horizontal="center" vertical="center" wrapText="1"/>
    </xf>
    <xf numFmtId="10" fontId="111" fillId="0" borderId="26" xfId="20961" applyNumberFormat="1" applyFont="1" applyFill="1" applyBorder="1" applyAlignment="1" applyProtection="1">
      <alignment horizontal="left" vertical="center"/>
    </xf>
    <xf numFmtId="43" fontId="6" fillId="0" borderId="0" xfId="7" applyFont="1"/>
    <xf numFmtId="0" fontId="107" fillId="0" borderId="0" xfId="0" applyFont="1" applyAlignment="1">
      <alignment wrapText="1"/>
    </xf>
    <xf numFmtId="0" fontId="8" fillId="0" borderId="114" xfId="0" applyFont="1" applyBorder="1" applyAlignment="1">
      <alignment horizontal="right" vertical="center" wrapText="1"/>
    </xf>
    <xf numFmtId="0" fontId="8" fillId="0" borderId="114" xfId="0" applyFont="1" applyFill="1" applyBorder="1" applyAlignment="1">
      <alignment horizontal="right" vertical="center" wrapText="1"/>
    </xf>
    <xf numFmtId="0" fontId="4" fillId="0" borderId="102" xfId="0" applyFont="1" applyBorder="1" applyAlignment="1">
      <alignment vertical="center" wrapText="1"/>
    </xf>
    <xf numFmtId="0" fontId="4" fillId="0" borderId="102" xfId="0" applyFont="1" applyFill="1" applyBorder="1" applyAlignment="1">
      <alignment horizontal="left" vertical="center" wrapText="1" indent="2"/>
    </xf>
    <xf numFmtId="0" fontId="4" fillId="0" borderId="102" xfId="0" applyFont="1" applyFill="1" applyBorder="1" applyAlignment="1">
      <alignment vertical="center" wrapText="1"/>
    </xf>
    <xf numFmtId="0" fontId="5" fillId="0" borderId="26" xfId="0" applyFont="1" applyBorder="1" applyAlignment="1">
      <alignment vertical="center" wrapText="1"/>
    </xf>
    <xf numFmtId="14" fontId="6" fillId="0" borderId="0" xfId="0" applyNumberFormat="1" applyFont="1"/>
    <xf numFmtId="0" fontId="2" fillId="0" borderId="20" xfId="0" applyNumberFormat="1" applyFont="1" applyFill="1" applyBorder="1" applyAlignment="1">
      <alignment horizontal="left" vertical="center" wrapText="1" indent="1"/>
    </xf>
    <xf numFmtId="0" fontId="8" fillId="0" borderId="114" xfId="0" applyFont="1" applyFill="1" applyBorder="1" applyAlignment="1">
      <alignment horizontal="center" vertical="center" wrapText="1"/>
    </xf>
    <xf numFmtId="0" fontId="8" fillId="2" borderId="114" xfId="0" applyFont="1" applyFill="1" applyBorder="1" applyAlignment="1">
      <alignment horizontal="right" vertical="center"/>
    </xf>
    <xf numFmtId="0" fontId="14" fillId="0" borderId="114" xfId="0" applyFont="1" applyFill="1" applyBorder="1" applyAlignment="1">
      <alignment horizontal="center" vertical="center" wrapText="1"/>
    </xf>
    <xf numFmtId="14" fontId="4" fillId="0" borderId="0" xfId="0" applyNumberFormat="1" applyFont="1"/>
    <xf numFmtId="0" fontId="5" fillId="0" borderId="0" xfId="0" applyFont="1" applyAlignment="1">
      <alignment horizontal="center" wrapText="1"/>
    </xf>
    <xf numFmtId="0" fontId="4" fillId="0" borderId="114" xfId="0" applyFont="1" applyBorder="1"/>
    <xf numFmtId="0" fontId="5" fillId="0" borderId="114" xfId="0" applyFont="1" applyBorder="1"/>
    <xf numFmtId="0" fontId="5" fillId="0" borderId="25" xfId="0" applyFont="1" applyBorder="1"/>
    <xf numFmtId="0" fontId="5" fillId="0" borderId="26" xfId="0" applyFont="1" applyBorder="1" applyAlignment="1">
      <alignment wrapText="1"/>
    </xf>
    <xf numFmtId="10" fontId="5" fillId="0" borderId="27" xfId="20961" applyNumberFormat="1" applyFont="1" applyBorder="1"/>
    <xf numFmtId="0" fontId="106" fillId="0" borderId="90" xfId="0" applyFont="1" applyFill="1" applyBorder="1" applyAlignment="1">
      <alignment horizontal="left" vertical="center"/>
    </xf>
    <xf numFmtId="0" fontId="106" fillId="0" borderId="88" xfId="0" applyFont="1" applyFill="1" applyBorder="1" applyAlignment="1">
      <alignment vertical="center" wrapText="1"/>
    </xf>
    <xf numFmtId="0" fontId="106" fillId="0" borderId="88" xfId="0" applyFont="1" applyFill="1" applyBorder="1" applyAlignment="1">
      <alignment horizontal="left" vertical="center" wrapText="1"/>
    </xf>
    <xf numFmtId="0" fontId="116" fillId="0" borderId="0" xfId="11" applyFont="1" applyFill="1" applyBorder="1" applyProtection="1"/>
    <xf numFmtId="0" fontId="117" fillId="0" borderId="0" xfId="0" applyFont="1"/>
    <xf numFmtId="0" fontId="116" fillId="0" borderId="0" xfId="11" applyFont="1" applyFill="1" applyBorder="1" applyAlignment="1" applyProtection="1"/>
    <xf numFmtId="0" fontId="118" fillId="0" borderId="0" xfId="11" applyFont="1" applyFill="1" applyBorder="1" applyAlignment="1" applyProtection="1"/>
    <xf numFmtId="14" fontId="117" fillId="0" borderId="0" xfId="0" applyNumberFormat="1" applyFont="1"/>
    <xf numFmtId="0" fontId="120" fillId="0" borderId="102" xfId="0" applyFont="1" applyBorder="1" applyAlignment="1">
      <alignment horizontal="center" vertical="center" wrapText="1"/>
    </xf>
    <xf numFmtId="49" fontId="121" fillId="3" borderId="102" xfId="5" applyNumberFormat="1" applyFont="1" applyFill="1" applyBorder="1" applyAlignment="1" applyProtection="1">
      <alignment horizontal="right" vertical="center"/>
      <protection locked="0"/>
    </xf>
    <xf numFmtId="0" fontId="121" fillId="3" borderId="102" xfId="13" applyFont="1" applyFill="1" applyBorder="1" applyAlignment="1" applyProtection="1">
      <alignment horizontal="left" vertical="center" wrapText="1"/>
      <protection locked="0"/>
    </xf>
    <xf numFmtId="0" fontId="120" fillId="0" borderId="102" xfId="0" applyFont="1" applyBorder="1"/>
    <xf numFmtId="0" fontId="121" fillId="0" borderId="102" xfId="13" applyFont="1" applyFill="1" applyBorder="1" applyAlignment="1" applyProtection="1">
      <alignment horizontal="left" vertical="center" wrapText="1"/>
      <protection locked="0"/>
    </xf>
    <xf numFmtId="49" fontId="121" fillId="0" borderId="102" xfId="5" applyNumberFormat="1" applyFont="1" applyFill="1" applyBorder="1" applyAlignment="1" applyProtection="1">
      <alignment horizontal="right" vertical="center"/>
      <protection locked="0"/>
    </xf>
    <xf numFmtId="49" fontId="122" fillId="0" borderId="102" xfId="5" applyNumberFormat="1" applyFont="1" applyFill="1" applyBorder="1" applyAlignment="1" applyProtection="1">
      <alignment horizontal="right" vertical="center"/>
      <protection locked="0"/>
    </xf>
    <xf numFmtId="0" fontId="117" fillId="0" borderId="0" xfId="0" applyFont="1" applyAlignment="1">
      <alignment wrapText="1"/>
    </xf>
    <xf numFmtId="0" fontId="117" fillId="0" borderId="102" xfId="0" applyFont="1" applyBorder="1" applyAlignment="1">
      <alignment horizontal="center" vertical="center"/>
    </xf>
    <xf numFmtId="0" fontId="117" fillId="0" borderId="102" xfId="0" applyFont="1" applyBorder="1" applyAlignment="1">
      <alignment horizontal="center" vertical="center" wrapText="1"/>
    </xf>
    <xf numFmtId="49" fontId="121" fillId="3" borderId="102" xfId="5" applyNumberFormat="1" applyFont="1" applyFill="1" applyBorder="1" applyAlignment="1" applyProtection="1">
      <alignment horizontal="right" vertical="center" wrapText="1"/>
      <protection locked="0"/>
    </xf>
    <xf numFmtId="0" fontId="117" fillId="0" borderId="102" xfId="0" applyFont="1" applyBorder="1"/>
    <xf numFmtId="0" fontId="117" fillId="0" borderId="102" xfId="0" applyFont="1" applyFill="1" applyBorder="1"/>
    <xf numFmtId="166" fontId="116" fillId="36" borderId="102" xfId="21413" applyFont="1" applyFill="1" applyBorder="1"/>
    <xf numFmtId="49" fontId="121" fillId="0" borderId="102" xfId="5" applyNumberFormat="1" applyFont="1" applyFill="1" applyBorder="1" applyAlignment="1" applyProtection="1">
      <alignment horizontal="right" vertical="center" wrapText="1"/>
      <protection locked="0"/>
    </xf>
    <xf numFmtId="49" fontId="122" fillId="0" borderId="102" xfId="5" applyNumberFormat="1" applyFont="1" applyFill="1" applyBorder="1" applyAlignment="1" applyProtection="1">
      <alignment horizontal="right" vertical="center" wrapText="1"/>
      <protection locked="0"/>
    </xf>
    <xf numFmtId="0" fontId="120" fillId="0" borderId="0" xfId="0" applyFont="1"/>
    <xf numFmtId="0" fontId="117" fillId="0" borderId="102" xfId="0" applyFont="1" applyBorder="1" applyAlignment="1">
      <alignment wrapText="1"/>
    </xf>
    <xf numFmtId="0" fontId="117" fillId="0" borderId="102" xfId="0" applyFont="1" applyBorder="1" applyAlignment="1">
      <alignment horizontal="left" indent="8"/>
    </xf>
    <xf numFmtId="0" fontId="117" fillId="0" borderId="0" xfId="0" applyFont="1" applyFill="1"/>
    <xf numFmtId="0" fontId="116" fillId="0" borderId="102" xfId="0" applyNumberFormat="1" applyFont="1" applyFill="1" applyBorder="1" applyAlignment="1">
      <alignment horizontal="left" vertical="center" wrapText="1"/>
    </xf>
    <xf numFmtId="0" fontId="117" fillId="0" borderId="0" xfId="0" applyFont="1" applyBorder="1"/>
    <xf numFmtId="0" fontId="120" fillId="0" borderId="102" xfId="0" applyFont="1" applyFill="1" applyBorder="1"/>
    <xf numFmtId="0" fontId="117" fillId="0" borderId="0" xfId="0" applyFont="1" applyFill="1" applyBorder="1"/>
    <xf numFmtId="0" fontId="119" fillId="0" borderId="102" xfId="0" applyFont="1" applyFill="1" applyBorder="1" applyAlignment="1">
      <alignment horizontal="left" indent="1"/>
    </xf>
    <xf numFmtId="0" fontId="119" fillId="0" borderId="102" xfId="0" applyFont="1" applyFill="1" applyBorder="1" applyAlignment="1">
      <alignment horizontal="left" wrapText="1" indent="1"/>
    </xf>
    <xf numFmtId="0" fontId="116" fillId="0" borderId="102" xfId="0" applyFont="1" applyFill="1" applyBorder="1" applyAlignment="1">
      <alignment horizontal="left" indent="1"/>
    </xf>
    <xf numFmtId="0" fontId="116" fillId="0" borderId="102" xfId="0" applyNumberFormat="1" applyFont="1" applyFill="1" applyBorder="1" applyAlignment="1">
      <alignment horizontal="left" indent="1"/>
    </xf>
    <xf numFmtId="0" fontId="116" fillId="0" borderId="102" xfId="0" applyFont="1" applyFill="1" applyBorder="1" applyAlignment="1">
      <alignment horizontal="left" wrapText="1" indent="2"/>
    </xf>
    <xf numFmtId="0" fontId="119" fillId="0" borderId="102" xfId="0" applyFont="1" applyFill="1" applyBorder="1" applyAlignment="1">
      <alignment horizontal="left" vertical="center" indent="1"/>
    </xf>
    <xf numFmtId="0" fontId="117" fillId="81" borderId="102" xfId="0" applyFont="1" applyFill="1" applyBorder="1"/>
    <xf numFmtId="0" fontId="117" fillId="0" borderId="102" xfId="0" applyFont="1" applyFill="1" applyBorder="1" applyAlignment="1">
      <alignment horizontal="left" wrapText="1"/>
    </xf>
    <xf numFmtId="0" fontId="117" fillId="0" borderId="102" xfId="0" applyFont="1" applyFill="1" applyBorder="1" applyAlignment="1">
      <alignment horizontal="left" wrapText="1" indent="2"/>
    </xf>
    <xf numFmtId="0" fontId="120" fillId="0" borderId="7" xfId="0" applyFont="1" applyBorder="1"/>
    <xf numFmtId="0" fontId="120" fillId="81" borderId="102" xfId="0" applyFont="1" applyFill="1" applyBorder="1"/>
    <xf numFmtId="0" fontId="117" fillId="0" borderId="0" xfId="0" applyFont="1" applyBorder="1" applyAlignment="1">
      <alignment horizontal="center" vertical="center"/>
    </xf>
    <xf numFmtId="0" fontId="117" fillId="0" borderId="0" xfId="0" applyFont="1" applyBorder="1" applyAlignment="1">
      <alignment horizontal="center" vertical="center" wrapText="1"/>
    </xf>
    <xf numFmtId="0" fontId="117" fillId="0" borderId="102" xfId="0" applyFont="1" applyBorder="1" applyAlignment="1">
      <alignment horizontal="center"/>
    </xf>
    <xf numFmtId="0" fontId="117" fillId="0" borderId="102" xfId="0" applyFont="1" applyBorder="1" applyAlignment="1">
      <alignment horizontal="left" indent="1"/>
    </xf>
    <xf numFmtId="0" fontId="117" fillId="0" borderId="7" xfId="0" applyFont="1" applyBorder="1"/>
    <xf numFmtId="0" fontId="117" fillId="0" borderId="102" xfId="0" applyFont="1" applyBorder="1" applyAlignment="1">
      <alignment horizontal="left" indent="2"/>
    </xf>
    <xf numFmtId="49" fontId="117" fillId="0" borderId="102" xfId="0" applyNumberFormat="1" applyFont="1" applyBorder="1" applyAlignment="1">
      <alignment horizontal="left" indent="3"/>
    </xf>
    <xf numFmtId="49" fontId="117" fillId="0" borderId="102" xfId="0" applyNumberFormat="1" applyFont="1" applyFill="1" applyBorder="1" applyAlignment="1">
      <alignment horizontal="left" indent="3"/>
    </xf>
    <xf numFmtId="49" fontId="117" fillId="0" borderId="102" xfId="0" applyNumberFormat="1" applyFont="1" applyBorder="1" applyAlignment="1">
      <alignment horizontal="left" indent="1"/>
    </xf>
    <xf numFmtId="49" fontId="117" fillId="0" borderId="102" xfId="0" applyNumberFormat="1" applyFont="1" applyFill="1" applyBorder="1" applyAlignment="1">
      <alignment horizontal="left" indent="1"/>
    </xf>
    <xf numFmtId="0" fontId="117" fillId="0" borderId="102" xfId="0" applyNumberFormat="1" applyFont="1" applyBorder="1" applyAlignment="1">
      <alignment horizontal="left" indent="1"/>
    </xf>
    <xf numFmtId="0" fontId="117" fillId="82" borderId="102" xfId="0" applyFont="1" applyFill="1" applyBorder="1"/>
    <xf numFmtId="49" fontId="117" fillId="0" borderId="102" xfId="0" applyNumberFormat="1" applyFont="1" applyBorder="1" applyAlignment="1">
      <alignment horizontal="left" wrapText="1" indent="2"/>
    </xf>
    <xf numFmtId="49" fontId="117" fillId="0" borderId="102" xfId="0" applyNumberFormat="1" applyFont="1" applyFill="1" applyBorder="1" applyAlignment="1">
      <alignment horizontal="left" vertical="top" wrapText="1" indent="2"/>
    </xf>
    <xf numFmtId="49" fontId="117" fillId="0" borderId="102" xfId="0" applyNumberFormat="1" applyFont="1" applyFill="1" applyBorder="1" applyAlignment="1">
      <alignment horizontal="left" wrapText="1" indent="3"/>
    </xf>
    <xf numFmtId="49" fontId="117" fillId="0" borderId="102" xfId="0" applyNumberFormat="1" applyFont="1" applyFill="1" applyBorder="1" applyAlignment="1">
      <alignment horizontal="left" wrapText="1" indent="2"/>
    </xf>
    <xf numFmtId="0" fontId="117" fillId="0" borderId="102" xfId="0" applyNumberFormat="1" applyFont="1" applyFill="1" applyBorder="1" applyAlignment="1">
      <alignment horizontal="left" wrapText="1" indent="1"/>
    </xf>
    <xf numFmtId="0" fontId="119" fillId="0" borderId="126" xfId="0" applyNumberFormat="1" applyFont="1" applyFill="1" applyBorder="1" applyAlignment="1">
      <alignment horizontal="left" vertical="center" wrapText="1"/>
    </xf>
    <xf numFmtId="0" fontId="117" fillId="0" borderId="97"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9" fillId="0" borderId="102" xfId="0" applyNumberFormat="1" applyFont="1" applyFill="1" applyBorder="1" applyAlignment="1">
      <alignment horizontal="left" vertical="center" wrapText="1"/>
    </xf>
    <xf numFmtId="0" fontId="117" fillId="0" borderId="0" xfId="0" applyFont="1" applyAlignment="1">
      <alignment horizontal="center" vertical="center"/>
    </xf>
    <xf numFmtId="0" fontId="125" fillId="0" borderId="0" xfId="0" applyFont="1"/>
    <xf numFmtId="0" fontId="125" fillId="0" borderId="0" xfId="0" applyFont="1" applyAlignment="1">
      <alignment horizontal="center" vertical="center"/>
    </xf>
    <xf numFmtId="0" fontId="117" fillId="0" borderId="102" xfId="0" applyFont="1" applyFill="1" applyBorder="1" applyAlignment="1">
      <alignment horizontal="left" indent="1"/>
    </xf>
    <xf numFmtId="0" fontId="127" fillId="0" borderId="0" xfId="0" applyFont="1" applyFill="1" applyBorder="1" applyAlignment="1"/>
    <xf numFmtId="0" fontId="128" fillId="0" borderId="7" xfId="0" applyFont="1" applyBorder="1"/>
    <xf numFmtId="49" fontId="117" fillId="0" borderId="102" xfId="0" applyNumberFormat="1" applyFont="1" applyFill="1" applyBorder="1" applyAlignment="1">
      <alignment horizontal="left" wrapText="1" indent="1"/>
    </xf>
    <xf numFmtId="0" fontId="117" fillId="0" borderId="0" xfId="0" applyFont="1" applyBorder="1" applyAlignment="1">
      <alignment horizontal="left" indent="1"/>
    </xf>
    <xf numFmtId="0" fontId="117" fillId="0" borderId="0" xfId="0" applyFont="1" applyBorder="1" applyAlignment="1">
      <alignment horizontal="left" indent="2"/>
    </xf>
    <xf numFmtId="49" fontId="117" fillId="0" borderId="0" xfId="0" applyNumberFormat="1" applyFont="1" applyBorder="1" applyAlignment="1">
      <alignment horizontal="left" indent="3"/>
    </xf>
    <xf numFmtId="49" fontId="117" fillId="0" borderId="0" xfId="0" applyNumberFormat="1" applyFont="1" applyBorder="1" applyAlignment="1">
      <alignment horizontal="left" indent="1"/>
    </xf>
    <xf numFmtId="49" fontId="117" fillId="0" borderId="0" xfId="0" applyNumberFormat="1" applyFont="1" applyBorder="1" applyAlignment="1">
      <alignment horizontal="left" wrapText="1" indent="2"/>
    </xf>
    <xf numFmtId="49" fontId="117" fillId="0" borderId="0" xfId="0" applyNumberFormat="1" applyFont="1" applyFill="1" applyBorder="1" applyAlignment="1">
      <alignment horizontal="left" wrapText="1" indent="3"/>
    </xf>
    <xf numFmtId="0" fontId="117" fillId="0" borderId="0" xfId="0" applyNumberFormat="1" applyFont="1" applyFill="1" applyBorder="1" applyAlignment="1">
      <alignment horizontal="left" wrapText="1" indent="1"/>
    </xf>
    <xf numFmtId="0" fontId="117" fillId="0" borderId="0"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117" fillId="0" borderId="0" xfId="0" applyFont="1" applyFill="1" applyAlignment="1">
      <alignment horizontal="left" vertical="top" wrapText="1"/>
    </xf>
    <xf numFmtId="0" fontId="123" fillId="0" borderId="102" xfId="13" applyFont="1" applyFill="1" applyBorder="1" applyAlignment="1" applyProtection="1">
      <alignment horizontal="left" vertical="center" wrapText="1"/>
      <protection locked="0"/>
    </xf>
    <xf numFmtId="0" fontId="117" fillId="0" borderId="102" xfId="0" applyFont="1" applyFill="1" applyBorder="1" applyAlignment="1">
      <alignment horizontal="center" vertical="center" wrapText="1"/>
    </xf>
    <xf numFmtId="0" fontId="117" fillId="0" borderId="0" xfId="0" applyFont="1" applyFill="1" applyBorder="1" applyAlignment="1">
      <alignment horizontal="center" vertical="center"/>
    </xf>
    <xf numFmtId="0" fontId="117" fillId="0" borderId="7" xfId="0" applyFont="1" applyFill="1" applyBorder="1"/>
    <xf numFmtId="49" fontId="117" fillId="0" borderId="102" xfId="0" applyNumberFormat="1" applyFont="1" applyFill="1" applyBorder="1" applyAlignment="1">
      <alignment horizontal="center" vertical="center" wrapText="1"/>
    </xf>
    <xf numFmtId="10" fontId="8" fillId="83" borderId="26" xfId="0" applyNumberFormat="1" applyFont="1" applyFill="1" applyBorder="1" applyAlignment="1" applyProtection="1">
      <alignment vertical="center"/>
      <protection locked="0"/>
    </xf>
    <xf numFmtId="193" fontId="8" fillId="0" borderId="102" xfId="7" applyNumberFormat="1" applyFont="1" applyFill="1" applyBorder="1" applyAlignment="1" applyProtection="1">
      <alignment horizontal="right"/>
    </xf>
    <xf numFmtId="193" fontId="8" fillId="36" borderId="102" xfId="7" applyNumberFormat="1" applyFont="1" applyFill="1" applyBorder="1" applyAlignment="1" applyProtection="1">
      <alignment horizontal="right"/>
    </xf>
    <xf numFmtId="193" fontId="8" fillId="0" borderId="102" xfId="7" applyNumberFormat="1" applyFont="1" applyFill="1" applyBorder="1" applyAlignment="1" applyProtection="1">
      <alignment horizontal="right"/>
      <protection locked="0"/>
    </xf>
    <xf numFmtId="193" fontId="18" fillId="0" borderId="102" xfId="0" applyNumberFormat="1" applyFont="1" applyFill="1" applyBorder="1" applyAlignment="1" applyProtection="1">
      <alignment horizontal="right"/>
      <protection locked="0"/>
    </xf>
    <xf numFmtId="193" fontId="18" fillId="36" borderId="102" xfId="0" applyNumberFormat="1" applyFont="1" applyFill="1" applyBorder="1" applyAlignment="1">
      <alignment horizontal="right"/>
    </xf>
    <xf numFmtId="193" fontId="19" fillId="0" borderId="102" xfId="0" applyNumberFormat="1" applyFont="1" applyFill="1" applyBorder="1" applyAlignment="1">
      <alignment horizontal="center"/>
    </xf>
    <xf numFmtId="193" fontId="18" fillId="36" borderId="102" xfId="0" applyNumberFormat="1" applyFont="1" applyFill="1" applyBorder="1" applyAlignment="1" applyProtection="1">
      <alignment horizontal="right"/>
    </xf>
    <xf numFmtId="193" fontId="18" fillId="0" borderId="102" xfId="0" applyNumberFormat="1" applyFont="1" applyFill="1" applyBorder="1" applyAlignment="1" applyProtection="1">
      <alignment horizontal="right" vertical="center"/>
      <protection locked="0"/>
    </xf>
    <xf numFmtId="193" fontId="4" fillId="0" borderId="102" xfId="0" applyNumberFormat="1" applyFont="1" applyBorder="1" applyAlignment="1">
      <alignment horizontal="center" vertical="center"/>
    </xf>
    <xf numFmtId="193" fontId="4" fillId="0" borderId="112" xfId="0" applyNumberFormat="1" applyFont="1" applyBorder="1" applyAlignment="1">
      <alignment horizontal="center" vertical="center"/>
    </xf>
    <xf numFmtId="3" fontId="0" fillId="0" borderId="112" xfId="0" applyNumberFormat="1" applyBorder="1" applyAlignment="1"/>
    <xf numFmtId="3" fontId="0" fillId="0" borderId="112" xfId="0" applyNumberFormat="1" applyBorder="1" applyAlignment="1">
      <alignment wrapText="1"/>
    </xf>
    <xf numFmtId="193" fontId="0" fillId="36" borderId="112" xfId="0" applyNumberFormat="1" applyFill="1" applyBorder="1" applyAlignment="1">
      <alignment horizontal="center" vertical="center" wrapText="1"/>
    </xf>
    <xf numFmtId="193" fontId="6" fillId="36" borderId="112" xfId="2" applyNumberFormat="1" applyFont="1" applyFill="1" applyBorder="1" applyAlignment="1" applyProtection="1">
      <alignment vertical="top"/>
    </xf>
    <xf numFmtId="3" fontId="0" fillId="0" borderId="0" xfId="0" applyNumberFormat="1"/>
    <xf numFmtId="193" fontId="6" fillId="3" borderId="112" xfId="2" applyNumberFormat="1" applyFont="1" applyFill="1" applyBorder="1" applyAlignment="1" applyProtection="1">
      <alignment vertical="top"/>
      <protection locked="0"/>
    </xf>
    <xf numFmtId="193" fontId="6" fillId="36" borderId="112" xfId="2" applyNumberFormat="1" applyFont="1" applyFill="1" applyBorder="1" applyAlignment="1" applyProtection="1">
      <alignment vertical="top" wrapText="1"/>
    </xf>
    <xf numFmtId="194" fontId="0" fillId="0" borderId="0" xfId="0" applyNumberFormat="1" applyAlignment="1">
      <alignment wrapText="1"/>
    </xf>
    <xf numFmtId="193" fontId="6" fillId="3" borderId="112" xfId="2" applyNumberFormat="1" applyFont="1" applyFill="1" applyBorder="1" applyAlignment="1" applyProtection="1">
      <alignment vertical="top" wrapText="1"/>
      <protection locked="0"/>
    </xf>
    <xf numFmtId="193" fontId="0" fillId="0" borderId="0" xfId="0" applyNumberFormat="1" applyAlignment="1">
      <alignment wrapText="1"/>
    </xf>
    <xf numFmtId="193" fontId="6" fillId="36" borderId="112" xfId="2" applyNumberFormat="1" applyFont="1" applyFill="1" applyBorder="1" applyAlignment="1" applyProtection="1">
      <alignment vertical="top" wrapText="1"/>
      <protection locked="0"/>
    </xf>
    <xf numFmtId="10" fontId="4" fillId="0" borderId="0" xfId="0" applyNumberFormat="1" applyFont="1" applyFill="1" applyAlignment="1">
      <alignment horizontal="left" vertical="center"/>
    </xf>
    <xf numFmtId="3" fontId="4" fillId="0" borderId="0" xfId="0" applyNumberFormat="1" applyFont="1" applyFill="1" applyAlignment="1">
      <alignment horizontal="left" vertical="center"/>
    </xf>
    <xf numFmtId="0" fontId="8" fillId="0" borderId="0" xfId="0" applyFont="1" applyAlignment="1">
      <alignment horizontal="left"/>
    </xf>
    <xf numFmtId="14" fontId="4" fillId="0" borderId="0" xfId="0" applyNumberFormat="1" applyFont="1" applyAlignment="1">
      <alignment horizontal="left"/>
    </xf>
    <xf numFmtId="0" fontId="9" fillId="0" borderId="0" xfId="11" applyFont="1" applyFill="1" applyBorder="1" applyAlignment="1" applyProtection="1">
      <alignment horizontal="left"/>
    </xf>
    <xf numFmtId="0" fontId="4" fillId="0" borderId="5" xfId="0" applyFont="1" applyFill="1" applyBorder="1" applyAlignment="1">
      <alignment horizontal="left" vertical="center" wrapText="1"/>
    </xf>
    <xf numFmtId="0" fontId="23" fillId="0" borderId="114" xfId="0" applyFont="1" applyBorder="1" applyAlignment="1">
      <alignment horizontal="center"/>
    </xf>
    <xf numFmtId="0" fontId="23" fillId="0" borderId="130" xfId="0" applyFont="1" applyBorder="1" applyAlignment="1">
      <alignment horizontal="left" wrapText="1"/>
    </xf>
    <xf numFmtId="193" fontId="23" fillId="0" borderId="131" xfId="0" applyNumberFormat="1" applyFont="1" applyBorder="1" applyAlignment="1">
      <alignment vertical="center"/>
    </xf>
    <xf numFmtId="167" fontId="23" fillId="0" borderId="132" xfId="0" applyNumberFormat="1" applyFont="1" applyBorder="1" applyAlignment="1">
      <alignment horizontal="center"/>
    </xf>
    <xf numFmtId="0" fontId="23" fillId="0" borderId="12" xfId="0" applyFont="1" applyBorder="1" applyAlignment="1">
      <alignment horizontal="left" wrapText="1"/>
    </xf>
    <xf numFmtId="0" fontId="17" fillId="0" borderId="12" xfId="0" applyFont="1" applyBorder="1" applyAlignment="1">
      <alignment horizontal="left" wrapText="1"/>
    </xf>
    <xf numFmtId="0" fontId="23" fillId="0" borderId="13" xfId="0" applyFont="1" applyBorder="1" applyAlignment="1">
      <alignment horizontal="left" wrapText="1"/>
    </xf>
    <xf numFmtId="0" fontId="23" fillId="0" borderId="133" xfId="0" applyFont="1" applyBorder="1" applyAlignment="1">
      <alignment horizontal="left" wrapText="1"/>
    </xf>
    <xf numFmtId="193" fontId="23" fillId="0" borderId="134" xfId="0" applyNumberFormat="1" applyFont="1" applyBorder="1" applyAlignment="1">
      <alignment vertical="center"/>
    </xf>
    <xf numFmtId="0" fontId="22" fillId="36" borderId="16" xfId="0" applyFont="1" applyFill="1" applyBorder="1" applyAlignment="1">
      <alignment horizontal="left" wrapText="1"/>
    </xf>
    <xf numFmtId="0" fontId="17" fillId="0" borderId="13" xfId="0" applyFont="1" applyBorder="1" applyAlignment="1">
      <alignment horizontal="left" wrapText="1"/>
    </xf>
    <xf numFmtId="193" fontId="17" fillId="0" borderId="134" xfId="0" applyNumberFormat="1" applyFont="1" applyBorder="1" applyAlignment="1">
      <alignment vertical="center"/>
    </xf>
    <xf numFmtId="0" fontId="22" fillId="36" borderId="59" xfId="0" applyFont="1" applyFill="1" applyBorder="1" applyAlignment="1">
      <alignment horizontal="left" wrapText="1"/>
    </xf>
    <xf numFmtId="0" fontId="23" fillId="0" borderId="0" xfId="0" applyFont="1" applyAlignment="1">
      <alignment horizontal="left"/>
    </xf>
    <xf numFmtId="193" fontId="4" fillId="0" borderId="102" xfId="0" applyNumberFormat="1" applyFont="1" applyBorder="1" applyAlignment="1"/>
    <xf numFmtId="193" fontId="4" fillId="0" borderId="114" xfId="0" applyNumberFormat="1" applyFont="1" applyBorder="1" applyAlignment="1"/>
    <xf numFmtId="193" fontId="4" fillId="0" borderId="102" xfId="0" applyNumberFormat="1" applyFont="1" applyBorder="1"/>
    <xf numFmtId="193" fontId="4" fillId="0" borderId="102" xfId="0" applyNumberFormat="1" applyFont="1" applyFill="1" applyBorder="1"/>
    <xf numFmtId="193" fontId="4" fillId="0" borderId="103" xfId="0" applyNumberFormat="1" applyFont="1" applyBorder="1"/>
    <xf numFmtId="193" fontId="8" fillId="36" borderId="102" xfId="5" applyNumberFormat="1" applyFont="1" applyFill="1" applyBorder="1" applyProtection="1">
      <protection locked="0"/>
    </xf>
    <xf numFmtId="0" fontId="8" fillId="3" borderId="102" xfId="5" applyFont="1" applyFill="1" applyBorder="1" applyProtection="1">
      <protection locked="0"/>
    </xf>
    <xf numFmtId="193" fontId="8" fillId="36" borderId="102" xfId="1" applyNumberFormat="1" applyFont="1" applyFill="1" applyBorder="1" applyProtection="1">
      <protection locked="0"/>
    </xf>
    <xf numFmtId="3" fontId="8" fillId="36" borderId="112" xfId="5" applyNumberFormat="1" applyFont="1" applyFill="1" applyBorder="1" applyProtection="1">
      <protection locked="0"/>
    </xf>
    <xf numFmtId="193" fontId="8" fillId="3" borderId="102" xfId="5" applyNumberFormat="1" applyFont="1" applyFill="1" applyBorder="1" applyProtection="1">
      <protection locked="0"/>
    </xf>
    <xf numFmtId="165" fontId="8" fillId="3" borderId="102" xfId="8" applyNumberFormat="1" applyFont="1" applyFill="1" applyBorder="1" applyAlignment="1" applyProtection="1">
      <alignment horizontal="right" wrapText="1"/>
      <protection locked="0"/>
    </xf>
    <xf numFmtId="165" fontId="8" fillId="4" borderId="102" xfId="8" applyNumberFormat="1" applyFont="1" applyFill="1" applyBorder="1" applyAlignment="1" applyProtection="1">
      <alignment horizontal="right" wrapText="1"/>
      <protection locked="0"/>
    </xf>
    <xf numFmtId="193" fontId="8" fillId="0" borderId="102" xfId="1" applyNumberFormat="1" applyFont="1" applyFill="1" applyBorder="1" applyProtection="1">
      <protection locked="0"/>
    </xf>
    <xf numFmtId="10" fontId="113" fillId="80" borderId="102" xfId="20961" applyNumberFormat="1" applyFont="1" applyFill="1" applyBorder="1" applyAlignment="1" applyProtection="1">
      <alignment horizontal="right" vertical="center"/>
    </xf>
    <xf numFmtId="0" fontId="5" fillId="0" borderId="0" xfId="0" applyFont="1" applyBorder="1" applyAlignment="1">
      <alignment horizontal="center"/>
    </xf>
    <xf numFmtId="0" fontId="16" fillId="0" borderId="0" xfId="0" applyFont="1" applyFill="1" applyBorder="1" applyAlignment="1">
      <alignment horizontal="center"/>
    </xf>
    <xf numFmtId="0" fontId="4" fillId="0" borderId="19" xfId="0" applyFont="1" applyBorder="1" applyAlignment="1">
      <alignment vertical="center" wrapText="1"/>
    </xf>
    <xf numFmtId="0" fontId="5" fillId="0" borderId="20" xfId="0" applyFont="1" applyBorder="1" applyAlignment="1">
      <alignment vertical="center" wrapText="1"/>
    </xf>
    <xf numFmtId="3" fontId="117" fillId="0" borderId="102" xfId="0" applyNumberFormat="1" applyFont="1" applyFill="1" applyBorder="1"/>
    <xf numFmtId="3" fontId="117" fillId="0" borderId="102" xfId="0" applyNumberFormat="1" applyFont="1" applyBorder="1"/>
    <xf numFmtId="3" fontId="23" fillId="0" borderId="102" xfId="0" applyNumberFormat="1" applyFont="1" applyBorder="1"/>
    <xf numFmtId="195" fontId="22" fillId="0" borderId="102" xfId="0" applyNumberFormat="1" applyFont="1" applyBorder="1"/>
    <xf numFmtId="4" fontId="120" fillId="0" borderId="102" xfId="0" applyNumberFormat="1" applyFont="1" applyBorder="1"/>
    <xf numFmtId="4" fontId="22" fillId="0" borderId="102" xfId="0" applyNumberFormat="1" applyFont="1" applyBorder="1"/>
    <xf numFmtId="4" fontId="120" fillId="0" borderId="102" xfId="0" applyNumberFormat="1" applyFont="1" applyFill="1" applyBorder="1" applyAlignment="1">
      <alignment horizontal="center" vertical="center" wrapText="1"/>
    </xf>
    <xf numFmtId="4" fontId="120" fillId="0" borderId="102" xfId="0" applyNumberFormat="1" applyFont="1" applyBorder="1" applyAlignment="1">
      <alignment horizontal="center" vertical="center" wrapText="1"/>
    </xf>
    <xf numFmtId="4" fontId="117" fillId="0" borderId="0" xfId="0" applyNumberFormat="1" applyFont="1"/>
    <xf numFmtId="3" fontId="4" fillId="36" borderId="27" xfId="0" applyNumberFormat="1" applyFont="1" applyFill="1" applyBorder="1"/>
    <xf numFmtId="3" fontId="4" fillId="36" borderId="26" xfId="0" applyNumberFormat="1" applyFont="1" applyFill="1" applyBorder="1"/>
    <xf numFmtId="3" fontId="4" fillId="0" borderId="112" xfId="0" applyNumberFormat="1" applyFont="1" applyBorder="1" applyAlignment="1"/>
    <xf numFmtId="3" fontId="4" fillId="0" borderId="103" xfId="0" applyNumberFormat="1" applyFont="1" applyBorder="1" applyAlignment="1"/>
    <xf numFmtId="3" fontId="4" fillId="0" borderId="102" xfId="0" applyNumberFormat="1" applyFont="1" applyBorder="1" applyAlignment="1"/>
    <xf numFmtId="3" fontId="107" fillId="0" borderId="3" xfId="0" applyNumberFormat="1" applyFont="1" applyFill="1" applyBorder="1" applyAlignment="1">
      <alignment horizontal="center" vertical="center"/>
    </xf>
    <xf numFmtId="3" fontId="4" fillId="0" borderId="21" xfId="0" applyNumberFormat="1" applyFont="1" applyBorder="1" applyAlignment="1">
      <alignment horizontal="center" vertical="center"/>
    </xf>
    <xf numFmtId="3" fontId="4" fillId="0" borderId="29" xfId="0" applyNumberFormat="1" applyFont="1" applyBorder="1" applyAlignment="1">
      <alignment horizontal="center" vertical="center"/>
    </xf>
    <xf numFmtId="3" fontId="4" fillId="0" borderId="20" xfId="0" applyNumberFormat="1" applyFont="1" applyBorder="1" applyAlignment="1">
      <alignment horizontal="center" vertical="center"/>
    </xf>
    <xf numFmtId="4" fontId="6" fillId="0" borderId="27" xfId="1" applyNumberFormat="1" applyFont="1" applyFill="1" applyBorder="1" applyAlignment="1" applyProtection="1">
      <alignment horizontal="right" vertical="center"/>
    </xf>
    <xf numFmtId="4" fontId="5" fillId="36" borderId="112" xfId="0" applyNumberFormat="1" applyFont="1" applyFill="1" applyBorder="1" applyAlignment="1">
      <alignment horizontal="center" vertical="center" wrapText="1"/>
    </xf>
    <xf numFmtId="4" fontId="109" fillId="0" borderId="112" xfId="0" applyNumberFormat="1" applyFont="1" applyFill="1" applyBorder="1" applyAlignment="1">
      <alignment horizontal="right" vertical="center" wrapText="1"/>
    </xf>
    <xf numFmtId="4" fontId="5" fillId="36" borderId="112" xfId="0" applyNumberFormat="1" applyFont="1" applyFill="1" applyBorder="1" applyAlignment="1">
      <alignment horizontal="right" vertical="center" wrapText="1"/>
    </xf>
    <xf numFmtId="4" fontId="4" fillId="0" borderId="112" xfId="0" applyNumberFormat="1" applyFont="1" applyFill="1" applyBorder="1" applyAlignment="1">
      <alignment horizontal="right" vertical="center" wrapText="1"/>
    </xf>
    <xf numFmtId="4" fontId="5" fillId="36" borderId="112" xfId="0" applyNumberFormat="1" applyFont="1" applyFill="1" applyBorder="1" applyAlignment="1">
      <alignment horizontal="left" vertical="center" wrapText="1"/>
    </xf>
    <xf numFmtId="4" fontId="5" fillId="36" borderId="21" xfId="0" applyNumberFormat="1" applyFont="1" applyFill="1" applyBorder="1" applyAlignment="1">
      <alignment horizontal="center" vertical="center" wrapText="1"/>
    </xf>
    <xf numFmtId="4" fontId="8" fillId="0" borderId="0" xfId="11" applyNumberFormat="1" applyFont="1" applyFill="1" applyBorder="1" applyAlignment="1" applyProtection="1"/>
    <xf numFmtId="4" fontId="4" fillId="0" borderId="0" xfId="0" applyNumberFormat="1" applyFont="1"/>
    <xf numFmtId="0" fontId="9" fillId="0" borderId="20" xfId="0" applyFont="1" applyBorder="1" applyAlignment="1">
      <alignment horizontal="center" wrapText="1"/>
    </xf>
    <xf numFmtId="164" fontId="0" fillId="0" borderId="0" xfId="7" applyNumberFormat="1" applyFont="1"/>
    <xf numFmtId="0" fontId="0" fillId="0" borderId="0" xfId="0"/>
    <xf numFmtId="167" fontId="0" fillId="0" borderId="0" xfId="0" applyNumberFormat="1"/>
    <xf numFmtId="0" fontId="8" fillId="0" borderId="19" xfId="0" applyFont="1" applyBorder="1"/>
    <xf numFmtId="0" fontId="8" fillId="0" borderId="114" xfId="0" applyFont="1" applyBorder="1" applyAlignment="1">
      <alignment vertical="center"/>
    </xf>
    <xf numFmtId="0" fontId="102" fillId="0" borderId="102" xfId="0" applyFont="1" applyBorder="1"/>
    <xf numFmtId="0" fontId="8" fillId="0" borderId="0" xfId="0" applyFont="1" applyFill="1" applyAlignment="1">
      <alignment horizontal="center"/>
    </xf>
    <xf numFmtId="0" fontId="16" fillId="0" borderId="0" xfId="0" applyFont="1" applyFill="1" applyAlignment="1">
      <alignment horizontal="center"/>
    </xf>
    <xf numFmtId="193" fontId="8" fillId="0" borderId="26" xfId="0" applyNumberFormat="1" applyFont="1" applyFill="1" applyBorder="1" applyAlignment="1" applyProtection="1">
      <alignment horizontal="right"/>
    </xf>
    <xf numFmtId="193" fontId="4" fillId="36" borderId="26" xfId="0" applyNumberFormat="1" applyFont="1" applyFill="1" applyBorder="1"/>
    <xf numFmtId="10" fontId="6" fillId="0" borderId="102" xfId="20961" applyNumberFormat="1" applyFont="1" applyFill="1" applyBorder="1" applyAlignment="1">
      <alignment horizontal="left" vertical="center" wrapText="1"/>
    </xf>
    <xf numFmtId="0" fontId="9" fillId="0" borderId="21" xfId="0" applyFont="1" applyBorder="1" applyAlignment="1">
      <alignment horizontal="center"/>
    </xf>
    <xf numFmtId="3" fontId="4" fillId="0" borderId="0" xfId="0" applyNumberFormat="1" applyFont="1"/>
    <xf numFmtId="3" fontId="117" fillId="0" borderId="0" xfId="0" applyNumberFormat="1" applyFont="1"/>
    <xf numFmtId="3" fontId="117" fillId="0" borderId="102" xfId="0" applyNumberFormat="1" applyFont="1" applyBorder="1" applyAlignment="1">
      <alignment horizontal="center" vertical="center"/>
    </xf>
    <xf numFmtId="3" fontId="117" fillId="0" borderId="97" xfId="0" applyNumberFormat="1" applyFont="1" applyFill="1" applyBorder="1" applyAlignment="1">
      <alignment horizontal="center" vertical="center" wrapText="1"/>
    </xf>
    <xf numFmtId="3" fontId="117" fillId="0" borderId="0" xfId="0" applyNumberFormat="1" applyFont="1" applyFill="1"/>
    <xf numFmtId="3" fontId="120" fillId="0" borderId="102" xfId="0" applyNumberFormat="1" applyFont="1" applyBorder="1"/>
    <xf numFmtId="3" fontId="117" fillId="0" borderId="0" xfId="0" applyNumberFormat="1" applyFont="1" applyBorder="1"/>
    <xf numFmtId="3" fontId="116" fillId="0" borderId="102" xfId="0" applyNumberFormat="1" applyFont="1" applyFill="1" applyBorder="1" applyAlignment="1">
      <alignment horizontal="left" vertical="center" wrapText="1"/>
    </xf>
    <xf numFmtId="3" fontId="120" fillId="0" borderId="7" xfId="0" applyNumberFormat="1" applyFont="1" applyBorder="1"/>
    <xf numFmtId="3" fontId="23" fillId="82" borderId="102" xfId="0" applyNumberFormat="1" applyFont="1" applyFill="1" applyBorder="1"/>
    <xf numFmtId="3" fontId="23" fillId="0" borderId="102" xfId="0" applyNumberFormat="1" applyFont="1" applyFill="1" applyBorder="1"/>
    <xf numFmtId="3" fontId="120" fillId="0" borderId="102" xfId="0" applyNumberFormat="1" applyFont="1" applyFill="1" applyBorder="1" applyAlignment="1">
      <alignment horizontal="center" vertical="center" wrapText="1"/>
    </xf>
    <xf numFmtId="3" fontId="117" fillId="0" borderId="102" xfId="0" applyNumberFormat="1" applyFont="1" applyBorder="1" applyAlignment="1">
      <alignment horizontal="center" vertical="center" wrapText="1"/>
    </xf>
    <xf numFmtId="3" fontId="117" fillId="0" borderId="7" xfId="0" applyNumberFormat="1" applyFont="1" applyBorder="1" applyAlignment="1">
      <alignment horizontal="center" vertical="center" wrapText="1"/>
    </xf>
    <xf numFmtId="38" fontId="117" fillId="0" borderId="0" xfId="0" applyNumberFormat="1" applyFont="1" applyFill="1"/>
    <xf numFmtId="3" fontId="117" fillId="0" borderId="0" xfId="0" applyNumberFormat="1" applyFont="1" applyAlignment="1">
      <alignment wrapText="1"/>
    </xf>
    <xf numFmtId="3" fontId="117" fillId="0" borderId="0" xfId="0" applyNumberFormat="1" applyFont="1" applyFill="1" applyBorder="1" applyAlignment="1">
      <alignment horizontal="center" vertical="center" wrapText="1"/>
    </xf>
    <xf numFmtId="3" fontId="117" fillId="0" borderId="7" xfId="0" applyNumberFormat="1" applyFont="1" applyBorder="1" applyAlignment="1">
      <alignment wrapText="1"/>
    </xf>
    <xf numFmtId="3" fontId="117" fillId="0" borderId="102" xfId="0" applyNumberFormat="1" applyFont="1" applyFill="1" applyBorder="1" applyAlignment="1">
      <alignment horizontal="center" vertical="center" wrapText="1"/>
    </xf>
    <xf numFmtId="193" fontId="8" fillId="0" borderId="144" xfId="0" applyNumberFormat="1" applyFont="1" applyBorder="1" applyAlignment="1">
      <alignment horizontal="right"/>
    </xf>
    <xf numFmtId="193" fontId="8" fillId="85" borderId="144" xfId="0" applyNumberFormat="1" applyFont="1" applyFill="1" applyBorder="1" applyAlignment="1">
      <alignment horizontal="right"/>
    </xf>
    <xf numFmtId="193" fontId="8" fillId="0" borderId="7" xfId="0" applyNumberFormat="1" applyFont="1" applyBorder="1" applyAlignment="1">
      <alignment horizontal="right"/>
    </xf>
    <xf numFmtId="193" fontId="8" fillId="0" borderId="11" xfId="0" applyNumberFormat="1" applyFont="1" applyBorder="1" applyAlignment="1">
      <alignment horizontal="right"/>
    </xf>
    <xf numFmtId="193" fontId="8" fillId="85" borderId="7" xfId="0" applyNumberFormat="1" applyFont="1" applyFill="1" applyBorder="1" applyAlignment="1">
      <alignment horizontal="right"/>
    </xf>
    <xf numFmtId="193" fontId="8" fillId="85" borderId="11" xfId="0" applyNumberFormat="1" applyFont="1" applyFill="1" applyBorder="1" applyAlignment="1">
      <alignment horizontal="right"/>
    </xf>
    <xf numFmtId="193" fontId="8" fillId="0" borderId="7" xfId="0" applyNumberFormat="1" applyFont="1" applyBorder="1" applyAlignment="1" applyProtection="1">
      <alignment horizontal="right"/>
      <protection locked="0"/>
    </xf>
    <xf numFmtId="193" fontId="8" fillId="0" borderId="11" xfId="0" applyNumberFormat="1" applyFont="1" applyBorder="1" applyAlignment="1" applyProtection="1">
      <alignment horizontal="right"/>
      <protection locked="0"/>
    </xf>
    <xf numFmtId="193" fontId="8" fillId="85" borderId="26" xfId="0" applyNumberFormat="1" applyFont="1" applyFill="1" applyBorder="1" applyAlignment="1">
      <alignment horizontal="right"/>
    </xf>
    <xf numFmtId="193" fontId="8" fillId="85" borderId="115" xfId="0" applyNumberFormat="1" applyFont="1" applyFill="1" applyBorder="1" applyAlignment="1">
      <alignment horizontal="right"/>
    </xf>
    <xf numFmtId="193" fontId="8" fillId="85" borderId="146" xfId="0" applyNumberFormat="1" applyFont="1" applyFill="1" applyBorder="1" applyAlignment="1">
      <alignment horizontal="right"/>
    </xf>
    <xf numFmtId="193" fontId="18" fillId="0" borderId="144" xfId="0" applyNumberFormat="1" applyFont="1" applyBorder="1" applyAlignment="1" applyProtection="1">
      <alignment horizontal="right"/>
      <protection locked="0"/>
    </xf>
    <xf numFmtId="193" fontId="18" fillId="0" borderId="145" xfId="0" applyNumberFormat="1" applyFont="1" applyBorder="1" applyAlignment="1" applyProtection="1">
      <alignment horizontal="right"/>
      <protection locked="0"/>
    </xf>
    <xf numFmtId="193" fontId="18" fillId="85" borderId="7" xfId="0" applyNumberFormat="1" applyFont="1" applyFill="1" applyBorder="1" applyAlignment="1">
      <alignment horizontal="right"/>
    </xf>
    <xf numFmtId="193" fontId="18" fillId="85" borderId="11" xfId="0" applyNumberFormat="1" applyFont="1" applyFill="1" applyBorder="1" applyAlignment="1">
      <alignment horizontal="right"/>
    </xf>
    <xf numFmtId="193" fontId="18" fillId="0" borderId="7" xfId="0" applyNumberFormat="1" applyFont="1" applyBorder="1" applyAlignment="1" applyProtection="1">
      <alignment horizontal="right"/>
      <protection locked="0"/>
    </xf>
    <xf numFmtId="193" fontId="18" fillId="0" borderId="11" xfId="0" applyNumberFormat="1" applyFont="1" applyBorder="1" applyAlignment="1" applyProtection="1">
      <alignment horizontal="right"/>
      <protection locked="0"/>
    </xf>
    <xf numFmtId="193" fontId="19" fillId="0" borderId="7" xfId="0" applyNumberFormat="1" applyFont="1" applyBorder="1" applyAlignment="1">
      <alignment horizontal="center"/>
    </xf>
    <xf numFmtId="193" fontId="19" fillId="0" borderId="11" xfId="0" applyNumberFormat="1" applyFont="1" applyBorder="1" applyAlignment="1">
      <alignment horizontal="center"/>
    </xf>
    <xf numFmtId="193" fontId="8" fillId="85" borderId="7" xfId="0" applyNumberFormat="1" applyFont="1" applyFill="1" applyBorder="1"/>
    <xf numFmtId="193" fontId="18" fillId="0" borderId="7" xfId="0" applyNumberFormat="1" applyFont="1" applyBorder="1" applyAlignment="1" applyProtection="1">
      <alignment horizontal="right" vertical="center"/>
      <protection locked="0"/>
    </xf>
    <xf numFmtId="193" fontId="18" fillId="0" borderId="11" xfId="0" applyNumberFormat="1" applyFont="1" applyBorder="1" applyAlignment="1" applyProtection="1">
      <alignment horizontal="right" vertical="center"/>
      <protection locked="0"/>
    </xf>
    <xf numFmtId="193" fontId="18" fillId="85" borderId="26" xfId="0" applyNumberFormat="1" applyFont="1" applyFill="1" applyBorder="1" applyAlignment="1">
      <alignment horizontal="right"/>
    </xf>
    <xf numFmtId="193" fontId="18" fillId="85" borderId="115" xfId="0" applyNumberFormat="1" applyFont="1" applyFill="1" applyBorder="1" applyAlignment="1">
      <alignment horizontal="right"/>
    </xf>
    <xf numFmtId="0" fontId="13" fillId="3" borderId="147" xfId="0" applyFont="1" applyFill="1" applyBorder="1" applyAlignment="1">
      <alignment horizontal="left"/>
    </xf>
    <xf numFmtId="0" fontId="5" fillId="3" borderId="150" xfId="0" applyFont="1" applyFill="1" applyBorder="1" applyAlignment="1">
      <alignment vertical="center"/>
    </xf>
    <xf numFmtId="0" fontId="4" fillId="3" borderId="151" xfId="0" applyFont="1" applyFill="1" applyBorder="1" applyAlignment="1">
      <alignment vertical="center"/>
    </xf>
    <xf numFmtId="0" fontId="4" fillId="0" borderId="148" xfId="0" applyFont="1" applyFill="1" applyBorder="1" applyAlignment="1">
      <alignment vertical="center"/>
    </xf>
    <xf numFmtId="164" fontId="4" fillId="0" borderId="148" xfId="7" applyNumberFormat="1" applyFont="1" applyFill="1" applyBorder="1" applyAlignment="1">
      <alignment vertical="center"/>
    </xf>
    <xf numFmtId="0" fontId="5" fillId="0" borderId="148" xfId="0" applyFont="1" applyFill="1" applyBorder="1" applyAlignment="1">
      <alignment vertical="center"/>
    </xf>
    <xf numFmtId="0" fontId="4" fillId="0" borderId="154" xfId="0" applyFont="1" applyFill="1" applyBorder="1" applyAlignment="1">
      <alignment horizontal="center" vertical="center"/>
    </xf>
    <xf numFmtId="0" fontId="4" fillId="0" borderId="155" xfId="0" applyFont="1" applyFill="1" applyBorder="1" applyAlignment="1">
      <alignment vertical="center"/>
    </xf>
    <xf numFmtId="0" fontId="125" fillId="0" borderId="148" xfId="0" applyFont="1" applyBorder="1" applyAlignment="1">
      <alignment horizontal="left" indent="2"/>
    </xf>
    <xf numFmtId="0" fontId="133" fillId="0" borderId="158" xfId="0" applyNumberFormat="1" applyFont="1" applyFill="1" applyBorder="1" applyAlignment="1">
      <alignment vertical="center" wrapText="1" readingOrder="1"/>
    </xf>
    <xf numFmtId="164" fontId="125" fillId="0" borderId="148" xfId="7" applyNumberFormat="1" applyFont="1" applyBorder="1"/>
    <xf numFmtId="0" fontId="125" fillId="0" borderId="148" xfId="0" applyFont="1" applyBorder="1"/>
    <xf numFmtId="0" fontId="133" fillId="0" borderId="159" xfId="0" applyNumberFormat="1" applyFont="1" applyFill="1" applyBorder="1" applyAlignment="1">
      <alignment vertical="center" wrapText="1" readingOrder="1"/>
    </xf>
    <xf numFmtId="0" fontId="133" fillId="0" borderId="159" xfId="0" applyNumberFormat="1" applyFont="1" applyFill="1" applyBorder="1" applyAlignment="1">
      <alignment horizontal="left" vertical="center" wrapText="1" indent="1" readingOrder="1"/>
    </xf>
    <xf numFmtId="0" fontId="125" fillId="0" borderId="155" xfId="0" applyFont="1" applyBorder="1" applyAlignment="1">
      <alignment horizontal="left" indent="2"/>
    </xf>
    <xf numFmtId="0" fontId="133" fillId="0" borderId="160" xfId="0" applyNumberFormat="1" applyFont="1" applyFill="1" applyBorder="1" applyAlignment="1">
      <alignment vertical="center" wrapText="1" readingOrder="1"/>
    </xf>
    <xf numFmtId="0" fontId="125" fillId="0" borderId="148" xfId="0" applyFont="1" applyFill="1" applyBorder="1" applyAlignment="1">
      <alignment horizontal="left" indent="2"/>
    </xf>
    <xf numFmtId="0" fontId="134" fillId="0" borderId="148" xfId="0" applyNumberFormat="1" applyFont="1" applyFill="1" applyBorder="1" applyAlignment="1">
      <alignment vertical="center" wrapText="1" readingOrder="1"/>
    </xf>
    <xf numFmtId="169" fontId="26" fillId="37" borderId="148" xfId="20" applyBorder="1"/>
    <xf numFmtId="0" fontId="8" fillId="0" borderId="0" xfId="0" applyFont="1" applyBorder="1"/>
    <xf numFmtId="0" fontId="9" fillId="0" borderId="0" xfId="0" applyFont="1" applyBorder="1" applyAlignment="1">
      <alignment horizontal="center"/>
    </xf>
    <xf numFmtId="0" fontId="14" fillId="0" borderId="0" xfId="0" applyFont="1" applyBorder="1" applyAlignment="1">
      <alignment horizontal="center" vertical="center"/>
    </xf>
    <xf numFmtId="0" fontId="2" fillId="0" borderId="21" xfId="0" applyNumberFormat="1" applyFont="1" applyFill="1" applyBorder="1" applyAlignment="1">
      <alignment horizontal="left" vertical="center" wrapText="1" indent="1"/>
    </xf>
    <xf numFmtId="195" fontId="0" fillId="0" borderId="0" xfId="0" applyNumberFormat="1"/>
    <xf numFmtId="3" fontId="4" fillId="0" borderId="0" xfId="0" applyNumberFormat="1" applyFont="1" applyBorder="1" applyAlignment="1">
      <alignment horizontal="center" vertical="center" wrapText="1"/>
    </xf>
    <xf numFmtId="193" fontId="4" fillId="0" borderId="0" xfId="0" applyNumberFormat="1" applyFont="1"/>
    <xf numFmtId="0" fontId="8" fillId="0" borderId="148" xfId="0" applyFont="1" applyFill="1" applyBorder="1" applyAlignment="1" applyProtection="1">
      <alignment horizontal="center" vertical="center" wrapText="1"/>
    </xf>
    <xf numFmtId="0" fontId="14" fillId="0" borderId="148" xfId="0" applyNumberFormat="1" applyFont="1" applyFill="1" applyBorder="1" applyAlignment="1">
      <alignment vertical="center" wrapText="1"/>
    </xf>
    <xf numFmtId="193" fontId="8" fillId="0" borderId="148" xfId="0" applyNumberFormat="1" applyFont="1" applyFill="1" applyBorder="1" applyAlignment="1" applyProtection="1">
      <alignment horizontal="right"/>
    </xf>
    <xf numFmtId="193" fontId="8" fillId="36" borderId="148" xfId="0" applyNumberFormat="1" applyFont="1" applyFill="1" applyBorder="1" applyAlignment="1" applyProtection="1">
      <alignment horizontal="right"/>
    </xf>
    <xf numFmtId="0" fontId="6" fillId="0" borderId="148" xfId="0" applyNumberFormat="1" applyFont="1" applyFill="1" applyBorder="1" applyAlignment="1">
      <alignment horizontal="left" vertical="center" wrapText="1"/>
    </xf>
    <xf numFmtId="0" fontId="16" fillId="0" borderId="148" xfId="0" applyFont="1" applyFill="1" applyBorder="1" applyAlignment="1" applyProtection="1">
      <alignment horizontal="left" vertical="center" indent="1"/>
      <protection locked="0"/>
    </xf>
    <xf numFmtId="0" fontId="16" fillId="0" borderId="148" xfId="0" applyFont="1" applyFill="1" applyBorder="1" applyAlignment="1" applyProtection="1">
      <alignment horizontal="left" vertical="center"/>
      <protection locked="0"/>
    </xf>
    <xf numFmtId="0" fontId="8" fillId="0" borderId="149" xfId="0" applyFont="1" applyFill="1" applyBorder="1" applyAlignment="1" applyProtection="1">
      <alignment horizontal="center" vertical="center" wrapText="1"/>
    </xf>
    <xf numFmtId="193" fontId="8" fillId="36" borderId="149" xfId="0" applyNumberFormat="1" applyFont="1" applyFill="1" applyBorder="1" applyAlignment="1" applyProtection="1">
      <alignment horizontal="right"/>
    </xf>
    <xf numFmtId="0" fontId="14" fillId="0" borderId="26" xfId="0" applyNumberFormat="1" applyFont="1" applyFill="1" applyBorder="1" applyAlignment="1">
      <alignment vertical="center" wrapText="1"/>
    </xf>
    <xf numFmtId="193" fontId="8" fillId="36" borderId="26" xfId="0" applyNumberFormat="1" applyFont="1" applyFill="1" applyBorder="1" applyAlignment="1" applyProtection="1">
      <alignment horizontal="right"/>
    </xf>
    <xf numFmtId="0" fontId="4" fillId="3" borderId="148" xfId="0" applyFont="1" applyFill="1" applyBorder="1"/>
    <xf numFmtId="0" fontId="4" fillId="3" borderId="148" xfId="0" applyFont="1" applyFill="1" applyBorder="1" applyAlignment="1">
      <alignment wrapText="1"/>
    </xf>
    <xf numFmtId="0" fontId="5" fillId="3" borderId="148" xfId="0" applyFont="1" applyFill="1" applyBorder="1" applyAlignment="1">
      <alignment horizontal="center" wrapText="1"/>
    </xf>
    <xf numFmtId="0" fontId="4" fillId="0" borderId="148" xfId="0" applyFont="1" applyFill="1" applyBorder="1" applyAlignment="1">
      <alignment horizontal="center"/>
    </xf>
    <xf numFmtId="0" fontId="4" fillId="0" borderId="148" xfId="0" applyFont="1" applyBorder="1" applyAlignment="1">
      <alignment horizontal="center"/>
    </xf>
    <xf numFmtId="0" fontId="4" fillId="0" borderId="148" xfId="0" applyFont="1" applyBorder="1" applyAlignment="1">
      <alignment wrapText="1"/>
    </xf>
    <xf numFmtId="164" fontId="4" fillId="0" borderId="148" xfId="7" applyNumberFormat="1" applyFont="1" applyBorder="1"/>
    <xf numFmtId="0" fontId="13" fillId="0" borderId="148" xfId="0" applyFont="1" applyBorder="1" applyAlignment="1">
      <alignment horizontal="left" wrapText="1" indent="2"/>
    </xf>
    <xf numFmtId="164" fontId="4" fillId="0" borderId="148" xfId="7" applyNumberFormat="1" applyFont="1" applyBorder="1" applyAlignment="1">
      <alignment vertical="center"/>
    </xf>
    <xf numFmtId="0" fontId="5" fillId="0" borderId="148" xfId="0" applyFont="1" applyBorder="1" applyAlignment="1">
      <alignment wrapText="1"/>
    </xf>
    <xf numFmtId="0" fontId="5" fillId="3" borderId="148" xfId="0" applyFont="1" applyFill="1" applyBorder="1" applyAlignment="1">
      <alignment horizontal="center"/>
    </xf>
    <xf numFmtId="164" fontId="4" fillId="3" borderId="148" xfId="7" applyNumberFormat="1" applyFont="1" applyFill="1" applyBorder="1"/>
    <xf numFmtId="164" fontId="4" fillId="3" borderId="148" xfId="7" applyNumberFormat="1" applyFont="1" applyFill="1" applyBorder="1" applyAlignment="1">
      <alignment vertical="center"/>
    </xf>
    <xf numFmtId="164" fontId="4" fillId="0" borderId="148" xfId="7" applyNumberFormat="1" applyFont="1" applyFill="1" applyBorder="1"/>
    <xf numFmtId="0" fontId="13" fillId="0" borderId="148" xfId="0" applyFont="1" applyBorder="1" applyAlignment="1">
      <alignment horizontal="left" wrapText="1" indent="4"/>
    </xf>
    <xf numFmtId="0" fontId="4" fillId="3" borderId="19" xfId="0" applyFont="1" applyFill="1" applyBorder="1"/>
    <xf numFmtId="0" fontId="4" fillId="3" borderId="20" xfId="0" applyFont="1" applyFill="1" applyBorder="1" applyAlignment="1">
      <alignment wrapText="1"/>
    </xf>
    <xf numFmtId="0" fontId="4" fillId="3" borderId="114" xfId="0" applyFont="1" applyFill="1" applyBorder="1"/>
    <xf numFmtId="164" fontId="4" fillId="0" borderId="149" xfId="7" applyNumberFormat="1" applyFont="1" applyBorder="1"/>
    <xf numFmtId="0" fontId="3" fillId="3" borderId="114" xfId="0" applyFont="1" applyFill="1" applyBorder="1" applyAlignment="1">
      <alignment horizontal="left"/>
    </xf>
    <xf numFmtId="164" fontId="4" fillId="3" borderId="149" xfId="7" applyNumberFormat="1" applyFont="1" applyFill="1" applyBorder="1"/>
    <xf numFmtId="0" fontId="4" fillId="3" borderId="149" xfId="0" applyFont="1" applyFill="1" applyBorder="1"/>
    <xf numFmtId="169" fontId="26" fillId="37" borderId="26" xfId="20" applyBorder="1"/>
    <xf numFmtId="10" fontId="4" fillId="0" borderId="96" xfId="20961" applyNumberFormat="1" applyFont="1" applyFill="1" applyBorder="1" applyAlignment="1">
      <alignment vertical="center"/>
    </xf>
    <xf numFmtId="3" fontId="23" fillId="0" borderId="148" xfId="0" applyNumberFormat="1" applyFont="1" applyBorder="1"/>
    <xf numFmtId="3" fontId="120" fillId="0" borderId="148" xfId="0" applyNumberFormat="1" applyFont="1" applyBorder="1"/>
    <xf numFmtId="196" fontId="117" fillId="0" borderId="102" xfId="0" applyNumberFormat="1" applyFont="1" applyFill="1" applyBorder="1"/>
    <xf numFmtId="3" fontId="4" fillId="0" borderId="0" xfId="0" applyNumberFormat="1" applyFont="1" applyFill="1"/>
    <xf numFmtId="3" fontId="4" fillId="0" borderId="148" xfId="0" applyNumberFormat="1" applyFont="1" applyFill="1" applyBorder="1" applyAlignment="1">
      <alignment horizontal="center" vertical="center" wrapText="1"/>
    </xf>
    <xf numFmtId="3" fontId="4" fillId="0" borderId="149" xfId="0" applyNumberFormat="1" applyFont="1" applyFill="1" applyBorder="1" applyAlignment="1">
      <alignment horizontal="center" vertical="center" wrapText="1"/>
    </xf>
    <xf numFmtId="3" fontId="4" fillId="3" borderId="151" xfId="0" applyNumberFormat="1" applyFont="1" applyFill="1" applyBorder="1" applyAlignment="1">
      <alignment vertical="center"/>
    </xf>
    <xf numFmtId="3" fontId="4" fillId="3" borderId="152" xfId="0" applyNumberFormat="1" applyFont="1" applyFill="1" applyBorder="1" applyAlignment="1">
      <alignment vertical="center"/>
    </xf>
    <xf numFmtId="3" fontId="26" fillId="37" borderId="0" xfId="20" applyNumberFormat="1" applyBorder="1"/>
    <xf numFmtId="3" fontId="4" fillId="0" borderId="55" xfId="0" applyNumberFormat="1" applyFont="1" applyFill="1" applyBorder="1" applyAlignment="1">
      <alignment vertical="center"/>
    </xf>
    <xf numFmtId="3" fontId="4" fillId="0" borderId="68" xfId="0" applyNumberFormat="1" applyFont="1" applyFill="1" applyBorder="1" applyAlignment="1">
      <alignment vertical="center"/>
    </xf>
    <xf numFmtId="3" fontId="4" fillId="0" borderId="148" xfId="0" applyNumberFormat="1" applyFont="1" applyFill="1" applyBorder="1" applyAlignment="1">
      <alignment vertical="center"/>
    </xf>
    <xf numFmtId="3" fontId="4" fillId="0" borderId="153" xfId="0" applyNumberFormat="1" applyFont="1" applyFill="1" applyBorder="1" applyAlignment="1">
      <alignment vertical="center"/>
    </xf>
    <xf numFmtId="3" fontId="4" fillId="0" borderId="149" xfId="0" applyNumberFormat="1" applyFont="1" applyFill="1" applyBorder="1" applyAlignment="1">
      <alignment vertical="center"/>
    </xf>
    <xf numFmtId="3" fontId="4" fillId="0" borderId="26" xfId="0" applyNumberFormat="1" applyFont="1" applyFill="1" applyBorder="1" applyAlignment="1">
      <alignment vertical="center"/>
    </xf>
    <xf numFmtId="3" fontId="4" fillId="0" borderId="28" xfId="0" applyNumberFormat="1" applyFont="1" applyFill="1" applyBorder="1" applyAlignment="1">
      <alignment vertical="center"/>
    </xf>
    <xf numFmtId="3" fontId="4" fillId="0" borderId="27" xfId="0" applyNumberFormat="1" applyFont="1" applyFill="1" applyBorder="1" applyAlignment="1">
      <alignment vertical="center"/>
    </xf>
    <xf numFmtId="3" fontId="4" fillId="3" borderId="0" xfId="0" applyNumberFormat="1" applyFont="1" applyFill="1" applyBorder="1" applyAlignment="1">
      <alignment vertical="center"/>
    </xf>
    <xf numFmtId="3" fontId="26" fillId="37" borderId="57" xfId="20" applyNumberFormat="1" applyBorder="1"/>
    <xf numFmtId="3" fontId="4" fillId="0" borderId="29" xfId="0" applyNumberFormat="1" applyFont="1" applyFill="1" applyBorder="1" applyAlignment="1">
      <alignment vertical="center"/>
    </xf>
    <xf numFmtId="3" fontId="4" fillId="0" borderId="21" xfId="0" applyNumberFormat="1" applyFont="1" applyFill="1" applyBorder="1" applyAlignment="1">
      <alignment vertical="center"/>
    </xf>
    <xf numFmtId="3" fontId="26" fillId="37" borderId="28" xfId="20" applyNumberFormat="1" applyBorder="1"/>
    <xf numFmtId="3" fontId="26" fillId="37" borderId="110" xfId="20" applyNumberFormat="1" applyBorder="1"/>
    <xf numFmtId="3" fontId="26" fillId="37" borderId="115" xfId="20" applyNumberFormat="1" applyBorder="1"/>
    <xf numFmtId="3" fontId="4" fillId="0" borderId="156" xfId="0" applyNumberFormat="1" applyFont="1" applyFill="1" applyBorder="1" applyAlignment="1">
      <alignment vertical="center"/>
    </xf>
    <xf numFmtId="3" fontId="4" fillId="0" borderId="157" xfId="0" applyNumberFormat="1" applyFont="1" applyFill="1" applyBorder="1" applyAlignment="1">
      <alignment vertical="center"/>
    </xf>
    <xf numFmtId="3" fontId="26" fillId="37" borderId="33" xfId="20" applyNumberFormat="1" applyBorder="1"/>
    <xf numFmtId="164" fontId="0" fillId="0" borderId="7" xfId="7" applyNumberFormat="1" applyFont="1" applyBorder="1"/>
    <xf numFmtId="164" fontId="117" fillId="0" borderId="155" xfId="7" applyNumberFormat="1" applyFont="1" applyFill="1" applyBorder="1" applyAlignment="1">
      <alignment horizontal="center" vertical="center" wrapText="1"/>
    </xf>
    <xf numFmtId="10" fontId="125" fillId="0" borderId="148" xfId="20961" applyNumberFormat="1" applyFont="1" applyBorder="1"/>
    <xf numFmtId="43" fontId="125" fillId="0" borderId="148" xfId="7" applyFont="1" applyBorder="1"/>
    <xf numFmtId="10" fontId="125" fillId="0" borderId="148" xfId="20961" applyNumberFormat="1" applyFont="1" applyFill="1" applyBorder="1"/>
    <xf numFmtId="164" fontId="135" fillId="0" borderId="148" xfId="7" applyNumberFormat="1" applyFont="1" applyBorder="1"/>
    <xf numFmtId="0" fontId="125" fillId="0" borderId="148" xfId="0" applyFont="1" applyBorder="1" applyAlignment="1">
      <alignment horizontal="left" indent="3"/>
    </xf>
    <xf numFmtId="14" fontId="8" fillId="3" borderId="3" xfId="20960" applyNumberFormat="1" applyFont="1" applyFill="1" applyBorder="1" applyAlignment="1" applyProtection="1">
      <alignment horizontal="left" wrapText="1" indent="1"/>
    </xf>
    <xf numFmtId="193" fontId="8" fillId="0" borderId="161" xfId="0" applyNumberFormat="1" applyFont="1" applyBorder="1" applyAlignment="1">
      <alignment horizontal="right"/>
    </xf>
    <xf numFmtId="193" fontId="6" fillId="0" borderId="144" xfId="0" applyNumberFormat="1" applyFont="1" applyBorder="1" applyAlignment="1" applyProtection="1">
      <alignment vertical="center" wrapText="1"/>
      <protection locked="0"/>
    </xf>
    <xf numFmtId="3" fontId="137" fillId="0" borderId="144" xfId="0" applyNumberFormat="1" applyFont="1" applyBorder="1" applyAlignment="1">
      <alignment vertical="center" wrapText="1"/>
    </xf>
    <xf numFmtId="3" fontId="137" fillId="0" borderId="161" xfId="0" applyNumberFormat="1" applyFont="1" applyBorder="1" applyAlignment="1">
      <alignment vertical="center" wrapText="1"/>
    </xf>
    <xf numFmtId="3" fontId="137" fillId="0" borderId="7" xfId="0" applyNumberFormat="1" applyFont="1" applyBorder="1" applyAlignment="1">
      <alignment vertical="center" wrapText="1"/>
    </xf>
    <xf numFmtId="3" fontId="137" fillId="0" borderId="11" xfId="0" applyNumberFormat="1" applyFont="1" applyBorder="1" applyAlignment="1">
      <alignment vertical="center" wrapText="1"/>
    </xf>
    <xf numFmtId="0" fontId="102" fillId="0" borderId="144" xfId="0" applyFont="1" applyFill="1" applyBorder="1" applyAlignment="1">
      <alignment horizontal="left" vertical="center" wrapText="1"/>
    </xf>
    <xf numFmtId="0" fontId="12" fillId="0" borderId="144" xfId="0" applyFont="1" applyBorder="1" applyAlignment="1">
      <alignment wrapText="1"/>
    </xf>
    <xf numFmtId="0" fontId="9" fillId="0" borderId="144" xfId="0" applyFont="1" applyBorder="1" applyAlignment="1">
      <alignment horizontal="center" vertical="center" wrapText="1"/>
    </xf>
    <xf numFmtId="0" fontId="8" fillId="0" borderId="144" xfId="0" applyFont="1" applyBorder="1" applyAlignment="1">
      <alignment wrapText="1"/>
    </xf>
    <xf numFmtId="0" fontId="8" fillId="0" borderId="144" xfId="11" applyFont="1" applyFill="1" applyBorder="1" applyAlignment="1" applyProtection="1">
      <alignment horizontal="left"/>
      <protection locked="0"/>
    </xf>
    <xf numFmtId="0" fontId="18" fillId="0" borderId="144" xfId="0" applyFont="1" applyFill="1" applyBorder="1" applyAlignment="1" applyProtection="1">
      <alignment horizontal="left"/>
      <protection locked="0"/>
    </xf>
    <xf numFmtId="0" fontId="8" fillId="0" borderId="114" xfId="0" applyFont="1" applyBorder="1"/>
    <xf numFmtId="0" fontId="102" fillId="0" borderId="112" xfId="0" applyFont="1" applyFill="1" applyBorder="1" applyAlignment="1">
      <alignment horizontal="left" vertical="center" wrapText="1"/>
    </xf>
    <xf numFmtId="0" fontId="4" fillId="0" borderId="112" xfId="0" applyFont="1" applyBorder="1" applyAlignment="1"/>
    <xf numFmtId="0" fontId="9" fillId="0" borderId="112" xfId="0" applyFont="1" applyBorder="1" applyAlignment="1">
      <alignment horizontal="center" vertical="center" wrapText="1"/>
    </xf>
    <xf numFmtId="0" fontId="8" fillId="0" borderId="112" xfId="0" applyFont="1" applyBorder="1" applyAlignment="1">
      <alignment wrapText="1"/>
    </xf>
    <xf numFmtId="10" fontId="130" fillId="0" borderId="112" xfId="0" applyNumberFormat="1" applyFont="1" applyBorder="1" applyAlignment="1">
      <alignment horizontal="right" vertical="center"/>
    </xf>
    <xf numFmtId="0" fontId="8" fillId="0" borderId="25" xfId="0" applyFont="1" applyBorder="1" applyAlignment="1">
      <alignment vertical="center"/>
    </xf>
    <xf numFmtId="0" fontId="8" fillId="0" borderId="26" xfId="0" applyFont="1" applyBorder="1" applyAlignment="1">
      <alignment horizontal="left" vertical="center" wrapText="1"/>
    </xf>
    <xf numFmtId="10" fontId="130" fillId="0" borderId="27" xfId="0" applyNumberFormat="1" applyFont="1" applyBorder="1" applyAlignment="1">
      <alignment horizontal="right" vertical="center"/>
    </xf>
    <xf numFmtId="0" fontId="102" fillId="0" borderId="144" xfId="0" applyFont="1" applyFill="1" applyBorder="1" applyAlignment="1">
      <alignment horizontal="left" vertical="center"/>
    </xf>
    <xf numFmtId="0" fontId="138" fillId="0" borderId="144" xfId="0" applyFont="1" applyFill="1" applyBorder="1" applyAlignment="1">
      <alignment horizontal="left" vertical="center"/>
    </xf>
    <xf numFmtId="0" fontId="102" fillId="0" borderId="144" xfId="0" applyFont="1" applyBorder="1" applyAlignment="1">
      <alignment horizontal="left" vertical="center" wrapText="1"/>
    </xf>
    <xf numFmtId="0" fontId="102" fillId="0" borderId="112" xfId="0" applyFont="1" applyFill="1" applyBorder="1" applyAlignment="1">
      <alignment horizontal="left" vertical="center"/>
    </xf>
    <xf numFmtId="0" fontId="138" fillId="0" borderId="112" xfId="0" applyFont="1" applyFill="1" applyBorder="1" applyAlignment="1">
      <alignment horizontal="left" vertical="center"/>
    </xf>
    <xf numFmtId="0" fontId="6" fillId="0" borderId="144" xfId="0" applyFont="1" applyFill="1" applyBorder="1" applyAlignment="1">
      <alignment vertical="center" wrapText="1"/>
    </xf>
    <xf numFmtId="0" fontId="14" fillId="0" borderId="144" xfId="0" applyFont="1" applyFill="1" applyBorder="1" applyAlignment="1">
      <alignment horizontal="center" vertical="center" wrapText="1"/>
    </xf>
    <xf numFmtId="169" fontId="26" fillId="37" borderId="144" xfId="20" applyBorder="1"/>
    <xf numFmtId="0" fontId="15" fillId="0" borderId="144" xfId="0" applyFont="1" applyFill="1" applyBorder="1" applyAlignment="1">
      <alignment horizontal="left" vertical="center" wrapText="1"/>
    </xf>
    <xf numFmtId="169" fontId="26" fillId="84" borderId="144" xfId="0" applyNumberFormat="1" applyFont="1" applyFill="1" applyBorder="1"/>
    <xf numFmtId="193" fontId="6" fillId="0" borderId="144" xfId="0" applyNumberFormat="1" applyFont="1" applyBorder="1" applyAlignment="1" applyProtection="1">
      <alignment horizontal="right" vertical="center" wrapText="1"/>
      <protection locked="0"/>
    </xf>
    <xf numFmtId="0" fontId="6" fillId="0" borderId="144" xfId="0" applyFont="1" applyBorder="1" applyAlignment="1">
      <alignment vertical="center" wrapText="1"/>
    </xf>
    <xf numFmtId="10" fontId="131" fillId="0" borderId="144" xfId="0" applyNumberFormat="1" applyFont="1" applyBorder="1" applyAlignment="1" applyProtection="1">
      <alignment horizontal="right" vertical="center" wrapText="1"/>
      <protection locked="0"/>
    </xf>
    <xf numFmtId="165" fontId="131" fillId="0" borderId="144" xfId="0" applyNumberFormat="1" applyFont="1" applyBorder="1" applyAlignment="1" applyProtection="1">
      <alignment horizontal="right" vertical="center" wrapText="1"/>
      <protection locked="0"/>
    </xf>
    <xf numFmtId="0" fontId="8" fillId="2" borderId="144" xfId="0" applyFont="1" applyFill="1" applyBorder="1" applyAlignment="1">
      <alignment vertical="center"/>
    </xf>
    <xf numFmtId="10" fontId="8" fillId="83" borderId="144" xfId="0" applyNumberFormat="1" applyFont="1" applyFill="1" applyBorder="1" applyAlignment="1" applyProtection="1">
      <alignment vertical="center"/>
      <protection locked="0"/>
    </xf>
    <xf numFmtId="193" fontId="8" fillId="2" borderId="144" xfId="0" applyNumberFormat="1" applyFont="1" applyFill="1" applyBorder="1" applyAlignment="1" applyProtection="1">
      <alignment vertical="center"/>
      <protection locked="0"/>
    </xf>
    <xf numFmtId="0" fontId="8" fillId="0" borderId="144" xfId="0" applyFont="1" applyFill="1" applyBorder="1" applyAlignment="1">
      <alignment horizontal="left" vertical="center" wrapText="1"/>
    </xf>
    <xf numFmtId="3" fontId="8" fillId="83" borderId="144" xfId="0" applyNumberFormat="1" applyFont="1" applyFill="1" applyBorder="1" applyAlignment="1" applyProtection="1">
      <alignment vertical="center"/>
      <protection locked="0"/>
    </xf>
    <xf numFmtId="169" fontId="26" fillId="37" borderId="112" xfId="20" applyBorder="1"/>
    <xf numFmtId="193" fontId="6" fillId="0" borderId="112" xfId="0" applyNumberFormat="1" applyFont="1" applyBorder="1" applyAlignment="1" applyProtection="1">
      <alignment vertical="center" wrapText="1"/>
      <protection locked="0"/>
    </xf>
    <xf numFmtId="169" fontId="26" fillId="84" borderId="112" xfId="0" applyNumberFormat="1" applyFont="1" applyFill="1" applyBorder="1"/>
    <xf numFmtId="193" fontId="6" fillId="0" borderId="112" xfId="0" applyNumberFormat="1" applyFont="1" applyBorder="1" applyAlignment="1" applyProtection="1">
      <alignment horizontal="right" vertical="center" wrapText="1"/>
      <protection locked="0"/>
    </xf>
    <xf numFmtId="10" fontId="131" fillId="0" borderId="112" xfId="0" applyNumberFormat="1" applyFont="1" applyBorder="1" applyAlignment="1" applyProtection="1">
      <alignment horizontal="right" vertical="center" wrapText="1"/>
      <protection locked="0"/>
    </xf>
    <xf numFmtId="165" fontId="131" fillId="0" borderId="112" xfId="0" applyNumberFormat="1" applyFont="1" applyBorder="1" applyAlignment="1" applyProtection="1">
      <alignment horizontal="right" vertical="center" wrapText="1"/>
      <protection locked="0"/>
    </xf>
    <xf numFmtId="10" fontId="8" fillId="83" borderId="112" xfId="0" applyNumberFormat="1" applyFont="1" applyFill="1" applyBorder="1" applyAlignment="1" applyProtection="1">
      <alignment vertical="center"/>
      <protection locked="0"/>
    </xf>
    <xf numFmtId="3" fontId="8" fillId="83" borderId="112" xfId="0" applyNumberFormat="1" applyFont="1" applyFill="1" applyBorder="1" applyAlignment="1" applyProtection="1">
      <alignment vertical="center"/>
      <protection locked="0"/>
    </xf>
    <xf numFmtId="10" fontId="8" fillId="83" borderId="27" xfId="0" applyNumberFormat="1" applyFont="1" applyFill="1" applyBorder="1" applyAlignment="1" applyProtection="1">
      <alignment vertical="center"/>
      <protection locked="0"/>
    </xf>
    <xf numFmtId="179" fontId="4" fillId="0" borderId="0" xfId="0" applyNumberFormat="1" applyFont="1" applyAlignment="1">
      <alignment horizontal="left"/>
    </xf>
    <xf numFmtId="14" fontId="6" fillId="0" borderId="0" xfId="0" applyNumberFormat="1" applyFont="1" applyAlignment="1">
      <alignment horizontal="left"/>
    </xf>
    <xf numFmtId="164" fontId="4" fillId="0" borderId="112" xfId="7" applyNumberFormat="1" applyFont="1" applyBorder="1"/>
    <xf numFmtId="164" fontId="4" fillId="0" borderId="144" xfId="7" applyNumberFormat="1" applyFont="1" applyBorder="1"/>
    <xf numFmtId="164" fontId="4" fillId="0" borderId="144" xfId="7" applyNumberFormat="1" applyFont="1" applyBorder="1" applyAlignment="1">
      <alignment vertical="center"/>
    </xf>
    <xf numFmtId="164" fontId="4" fillId="0" borderId="0" xfId="0" applyNumberFormat="1" applyFont="1"/>
    <xf numFmtId="43" fontId="4" fillId="0" borderId="0" xfId="0" applyNumberFormat="1" applyFont="1"/>
    <xf numFmtId="49" fontId="106" fillId="0" borderId="144" xfId="0" applyNumberFormat="1" applyFont="1" applyFill="1" applyBorder="1" applyAlignment="1">
      <alignment horizontal="right" vertical="center"/>
    </xf>
    <xf numFmtId="0" fontId="106" fillId="3" borderId="144" xfId="5" applyNumberFormat="1" applyFont="1" applyFill="1" applyBorder="1" applyAlignment="1" applyProtection="1">
      <alignment horizontal="right" vertical="center"/>
      <protection locked="0"/>
    </xf>
    <xf numFmtId="0" fontId="106" fillId="0" borderId="144" xfId="0" applyNumberFormat="1" applyFont="1" applyFill="1" applyBorder="1" applyAlignment="1">
      <alignment vertical="center" wrapText="1"/>
    </xf>
    <xf numFmtId="0" fontId="106" fillId="0" borderId="144" xfId="0" applyNumberFormat="1" applyFont="1" applyFill="1" applyBorder="1" applyAlignment="1">
      <alignment horizontal="left" vertical="center" wrapText="1"/>
    </xf>
    <xf numFmtId="0" fontId="126" fillId="0" borderId="144" xfId="0" applyNumberFormat="1" applyFont="1" applyFill="1" applyBorder="1" applyAlignment="1">
      <alignment horizontal="left" vertical="center" wrapText="1"/>
    </xf>
    <xf numFmtId="0" fontId="106" fillId="0" borderId="144" xfId="0" applyNumberFormat="1" applyFont="1" applyFill="1" applyBorder="1" applyAlignment="1">
      <alignment vertical="center"/>
    </xf>
    <xf numFmtId="0" fontId="126" fillId="0" borderId="144" xfId="0" applyNumberFormat="1" applyFont="1" applyFill="1" applyBorder="1" applyAlignment="1">
      <alignment vertical="center" wrapText="1"/>
    </xf>
    <xf numFmtId="2" fontId="106" fillId="3" borderId="144" xfId="5" applyNumberFormat="1" applyFont="1" applyFill="1" applyBorder="1" applyAlignment="1" applyProtection="1">
      <alignment horizontal="right" vertical="center"/>
      <protection locked="0"/>
    </xf>
    <xf numFmtId="0" fontId="106" fillId="0" borderId="144" xfId="0" applyNumberFormat="1" applyFont="1" applyFill="1" applyBorder="1" applyAlignment="1">
      <alignment horizontal="right" vertical="center"/>
    </xf>
    <xf numFmtId="0" fontId="106" fillId="0" borderId="144" xfId="12672" applyFont="1" applyFill="1" applyBorder="1" applyAlignment="1">
      <alignment horizontal="left" vertical="center" wrapText="1"/>
    </xf>
    <xf numFmtId="0" fontId="106" fillId="0" borderId="155" xfId="0" applyNumberFormat="1" applyFont="1" applyFill="1" applyBorder="1" applyAlignment="1">
      <alignment horizontal="left" vertical="top" wrapText="1"/>
    </xf>
    <xf numFmtId="0" fontId="128" fillId="0" borderId="144" xfId="0" applyFont="1" applyBorder="1"/>
    <xf numFmtId="0" fontId="126" fillId="0" borderId="144" xfId="0" applyFont="1" applyBorder="1" applyAlignment="1">
      <alignment horizontal="left" vertical="top" wrapText="1"/>
    </xf>
    <xf numFmtId="0" fontId="126" fillId="0" borderId="144" xfId="0" applyFont="1" applyBorder="1"/>
    <xf numFmtId="0" fontId="126" fillId="0" borderId="144" xfId="0" applyFont="1" applyBorder="1" applyAlignment="1">
      <alignment horizontal="left" wrapText="1" indent="2"/>
    </xf>
    <xf numFmtId="0" fontId="106" fillId="0" borderId="144" xfId="12672" applyFont="1" applyFill="1" applyBorder="1" applyAlignment="1">
      <alignment horizontal="left" vertical="center" wrapText="1" indent="2"/>
    </xf>
    <xf numFmtId="0" fontId="126" fillId="0" borderId="144" xfId="0" applyFont="1" applyBorder="1" applyAlignment="1">
      <alignment horizontal="left" vertical="center" wrapText="1" indent="2"/>
    </xf>
    <xf numFmtId="0" fontId="126" fillId="0" borderId="144" xfId="0" applyFont="1" applyBorder="1" applyAlignment="1">
      <alignment horizontal="left" vertical="top" wrapText="1" indent="2"/>
    </xf>
    <xf numFmtId="49" fontId="105" fillId="0" borderId="144" xfId="0" applyNumberFormat="1" applyFont="1" applyFill="1" applyBorder="1" applyAlignment="1">
      <alignment horizontal="right" vertical="center"/>
    </xf>
    <xf numFmtId="0" fontId="126" fillId="0" borderId="144" xfId="0" applyFont="1" applyFill="1" applyBorder="1" applyAlignment="1">
      <alignment horizontal="left" wrapText="1" indent="2"/>
    </xf>
    <xf numFmtId="0" fontId="126" fillId="0" borderId="144" xfId="0" applyFont="1" applyBorder="1" applyAlignment="1">
      <alignment horizontal="left" indent="1"/>
    </xf>
    <xf numFmtId="0" fontId="126" fillId="0" borderId="144" xfId="0" applyFont="1" applyBorder="1" applyAlignment="1">
      <alignment horizontal="left" indent="2"/>
    </xf>
    <xf numFmtId="49" fontId="126" fillId="0" borderId="144" xfId="0" applyNumberFormat="1" applyFont="1" applyFill="1" applyBorder="1" applyAlignment="1">
      <alignment horizontal="left" indent="3"/>
    </xf>
    <xf numFmtId="49" fontId="126" fillId="0" borderId="144" xfId="0" applyNumberFormat="1" applyFont="1" applyFill="1" applyBorder="1" applyAlignment="1">
      <alignment horizontal="left" vertical="center" indent="1"/>
    </xf>
    <xf numFmtId="0" fontId="106" fillId="0" borderId="144" xfId="0" applyFont="1" applyFill="1" applyBorder="1" applyAlignment="1">
      <alignment vertical="center" wrapText="1"/>
    </xf>
    <xf numFmtId="49" fontId="126" fillId="0" borderId="144" xfId="0" applyNumberFormat="1" applyFont="1" applyFill="1" applyBorder="1" applyAlignment="1">
      <alignment horizontal="left" vertical="top" wrapText="1" indent="2"/>
    </xf>
    <xf numFmtId="49" fontId="126" fillId="0" borderId="144" xfId="0" applyNumberFormat="1" applyFont="1" applyFill="1" applyBorder="1" applyAlignment="1">
      <alignment horizontal="left" vertical="top" wrapText="1"/>
    </xf>
    <xf numFmtId="49" fontId="126" fillId="0" borderId="144" xfId="0" applyNumberFormat="1" applyFont="1" applyFill="1" applyBorder="1" applyAlignment="1">
      <alignment horizontal="left" wrapText="1" indent="3"/>
    </xf>
    <xf numFmtId="49" fontId="126" fillId="0" borderId="144" xfId="0" applyNumberFormat="1" applyFont="1" applyFill="1" applyBorder="1" applyAlignment="1">
      <alignment horizontal="left" wrapText="1" indent="2"/>
    </xf>
    <xf numFmtId="49" fontId="126" fillId="0" borderId="144" xfId="0" applyNumberFormat="1" applyFont="1" applyFill="1" applyBorder="1" applyAlignment="1">
      <alignment horizontal="left" vertical="center" wrapText="1" indent="3"/>
    </xf>
    <xf numFmtId="49" fontId="126" fillId="0" borderId="144" xfId="0" applyNumberFormat="1" applyFont="1" applyFill="1" applyBorder="1" applyAlignment="1">
      <alignment vertical="top" wrapText="1"/>
    </xf>
    <xf numFmtId="0" fontId="125" fillId="0" borderId="144" xfId="0" applyFont="1" applyBorder="1" applyAlignment="1">
      <alignment horizontal="left" indent="2"/>
    </xf>
    <xf numFmtId="0" fontId="116" fillId="0" borderId="144" xfId="0" applyNumberFormat="1" applyFont="1" applyFill="1" applyBorder="1" applyAlignment="1">
      <alignment vertical="center" wrapText="1"/>
    </xf>
    <xf numFmtId="0" fontId="116" fillId="0" borderId="144" xfId="0" applyFont="1" applyFill="1" applyBorder="1" applyAlignment="1">
      <alignment vertical="center" wrapText="1"/>
    </xf>
    <xf numFmtId="0" fontId="116" fillId="0" borderId="144" xfId="0" applyNumberFormat="1" applyFont="1" applyFill="1" applyBorder="1" applyAlignment="1">
      <alignment horizontal="left" vertical="center" wrapText="1" indent="1"/>
    </xf>
    <xf numFmtId="0" fontId="116" fillId="0" borderId="144" xfId="0" applyNumberFormat="1" applyFont="1" applyFill="1" applyBorder="1" applyAlignment="1">
      <alignment horizontal="left" vertical="center" indent="1"/>
    </xf>
    <xf numFmtId="0" fontId="133" fillId="0" borderId="159" xfId="0" applyNumberFormat="1" applyFont="1" applyFill="1" applyBorder="1" applyAlignment="1">
      <alignment horizontal="left" vertical="center" wrapText="1" readingOrder="1"/>
    </xf>
    <xf numFmtId="0" fontId="125" fillId="0" borderId="144" xfId="0" applyFont="1" applyBorder="1" applyAlignment="1">
      <alignment horizontal="left" vertical="center" wrapText="1"/>
    </xf>
    <xf numFmtId="0" fontId="116" fillId="0" borderId="144" xfId="0" applyFont="1" applyFill="1" applyBorder="1" applyAlignment="1">
      <alignment horizontal="left" vertical="center" wrapText="1"/>
    </xf>
    <xf numFmtId="0" fontId="6" fillId="3" borderId="144" xfId="20960" applyFont="1" applyFill="1" applyBorder="1" applyAlignment="1" applyProtection="1"/>
    <xf numFmtId="0" fontId="103" fillId="0" borderId="144" xfId="20960" applyFont="1" applyFill="1" applyBorder="1" applyAlignment="1" applyProtection="1">
      <alignment horizontal="center" vertical="center"/>
    </xf>
    <xf numFmtId="0" fontId="4" fillId="0" borderId="144" xfId="0" applyFont="1" applyBorder="1"/>
    <xf numFmtId="0" fontId="10" fillId="0" borderId="144" xfId="17" applyFill="1" applyBorder="1" applyAlignment="1" applyProtection="1"/>
    <xf numFmtId="0" fontId="10" fillId="0" borderId="144" xfId="17" applyFill="1" applyBorder="1" applyAlignment="1" applyProtection="1">
      <alignment horizontal="left" vertical="center" wrapText="1"/>
    </xf>
    <xf numFmtId="49" fontId="109" fillId="0" borderId="144" xfId="0" applyNumberFormat="1" applyFont="1" applyFill="1" applyBorder="1" applyAlignment="1">
      <alignment horizontal="right" vertical="center" wrapText="1"/>
    </xf>
    <xf numFmtId="0" fontId="10" fillId="0" borderId="144" xfId="17" applyFill="1" applyBorder="1" applyAlignment="1" applyProtection="1">
      <alignment horizontal="left" vertical="center"/>
    </xf>
    <xf numFmtId="0" fontId="10" fillId="0" borderId="144" xfId="17" applyBorder="1" applyAlignment="1" applyProtection="1"/>
    <xf numFmtId="0" fontId="4" fillId="0" borderId="144" xfId="0" applyFont="1" applyFill="1" applyBorder="1"/>
    <xf numFmtId="0" fontId="10" fillId="0" borderId="144" xfId="17" applyFill="1" applyBorder="1" applyAlignment="1" applyProtection="1">
      <alignment wrapText="1"/>
    </xf>
    <xf numFmtId="193" fontId="0" fillId="0" borderId="0" xfId="0" applyNumberFormat="1"/>
    <xf numFmtId="38" fontId="18" fillId="0" borderId="47" xfId="0" applyNumberFormat="1" applyFont="1" applyFill="1" applyBorder="1" applyAlignment="1" applyProtection="1">
      <alignment horizontal="right"/>
      <protection locked="0"/>
    </xf>
    <xf numFmtId="38" fontId="18" fillId="86" borderId="47" xfId="0" applyNumberFormat="1" applyFont="1" applyFill="1" applyBorder="1" applyAlignment="1" applyProtection="1">
      <alignment horizontal="right"/>
    </xf>
    <xf numFmtId="0" fontId="106" fillId="0" borderId="144" xfId="0" applyFont="1" applyFill="1" applyBorder="1" applyAlignment="1">
      <alignment horizontal="left" vertical="center" wrapText="1"/>
    </xf>
    <xf numFmtId="0" fontId="106" fillId="0" borderId="161" xfId="0" applyNumberFormat="1" applyFont="1" applyFill="1" applyBorder="1" applyAlignment="1">
      <alignment horizontal="left" vertical="center" wrapText="1"/>
    </xf>
    <xf numFmtId="166" fontId="117" fillId="0" borderId="0" xfId="0" applyNumberFormat="1" applyFont="1"/>
    <xf numFmtId="0" fontId="21" fillId="3" borderId="148" xfId="0" applyFont="1" applyFill="1" applyBorder="1" applyAlignment="1">
      <alignment horizontal="center"/>
    </xf>
    <xf numFmtId="0" fontId="21" fillId="3" borderId="149" xfId="0" applyFont="1" applyFill="1" applyBorder="1" applyAlignment="1">
      <alignment horizontal="center" vertical="center" wrapText="1"/>
    </xf>
    <xf numFmtId="164" fontId="21" fillId="0" borderId="148" xfId="7" applyNumberFormat="1" applyFont="1" applyBorder="1"/>
    <xf numFmtId="164" fontId="21" fillId="0" borderId="149" xfId="7" applyNumberFormat="1" applyFont="1" applyBorder="1"/>
    <xf numFmtId="169" fontId="130" fillId="37" borderId="148" xfId="20" applyFont="1" applyBorder="1"/>
    <xf numFmtId="164" fontId="21" fillId="0" borderId="148" xfId="7" applyNumberFormat="1" applyFont="1" applyBorder="1" applyAlignment="1">
      <alignment vertical="center"/>
    </xf>
    <xf numFmtId="164" fontId="136" fillId="0" borderId="149" xfId="7" applyNumberFormat="1" applyFont="1" applyBorder="1"/>
    <xf numFmtId="164" fontId="5" fillId="0" borderId="112" xfId="7" applyNumberFormat="1" applyFont="1" applyBorder="1"/>
    <xf numFmtId="193" fontId="18" fillId="0" borderId="47" xfId="0" applyNumberFormat="1" applyFont="1" applyFill="1" applyBorder="1" applyAlignment="1" applyProtection="1">
      <alignment horizontal="right" vertical="center"/>
      <protection locked="0"/>
    </xf>
    <xf numFmtId="3" fontId="11" fillId="0" borderId="0" xfId="0" applyNumberFormat="1" applyFont="1"/>
    <xf numFmtId="43" fontId="6" fillId="3" borderId="112" xfId="7" applyFont="1" applyFill="1" applyBorder="1" applyAlignment="1" applyProtection="1">
      <alignment vertical="top"/>
      <protection locked="0"/>
    </xf>
    <xf numFmtId="0" fontId="104" fillId="0" borderId="70" xfId="0" applyFont="1" applyBorder="1" applyAlignment="1">
      <alignment horizontal="left" vertical="center" wrapText="1"/>
    </xf>
    <xf numFmtId="0" fontId="104" fillId="0" borderId="69" xfId="0" applyFont="1" applyBorder="1" applyAlignment="1">
      <alignment horizontal="left" vertical="center" wrapText="1"/>
    </xf>
    <xf numFmtId="0" fontId="8" fillId="0" borderId="29" xfId="0" applyFont="1" applyFill="1" applyBorder="1" applyAlignment="1" applyProtection="1">
      <alignment horizontal="center"/>
    </xf>
    <xf numFmtId="0" fontId="8" fillId="0" borderId="30" xfId="0" applyFont="1" applyFill="1" applyBorder="1" applyAlignment="1" applyProtection="1">
      <alignment horizontal="center"/>
    </xf>
    <xf numFmtId="0" fontId="8" fillId="0" borderId="32" xfId="0" applyFont="1" applyFill="1" applyBorder="1" applyAlignment="1" applyProtection="1">
      <alignment horizontal="center"/>
    </xf>
    <xf numFmtId="0" fontId="8" fillId="0" borderId="31" xfId="0" applyFont="1" applyFill="1" applyBorder="1" applyAlignment="1" applyProtection="1">
      <alignment horizontal="center"/>
    </xf>
    <xf numFmtId="0" fontId="5" fillId="0" borderId="19" xfId="0" applyFont="1" applyBorder="1" applyAlignment="1">
      <alignment horizontal="center" vertical="center"/>
    </xf>
    <xf numFmtId="0" fontId="5" fillId="0" borderId="114" xfId="0" applyFont="1" applyBorder="1" applyAlignment="1">
      <alignment horizontal="center" vertical="center"/>
    </xf>
    <xf numFmtId="0" fontId="9" fillId="0" borderId="20" xfId="0" applyFont="1" applyFill="1" applyBorder="1" applyAlignment="1">
      <alignment horizontal="center" vertical="center"/>
    </xf>
    <xf numFmtId="0" fontId="9" fillId="0" borderId="148" xfId="0" applyFont="1" applyFill="1" applyBorder="1" applyAlignment="1">
      <alignment horizontal="center" vertical="center"/>
    </xf>
    <xf numFmtId="0" fontId="9" fillId="0" borderId="20" xfId="0" applyFont="1" applyFill="1" applyBorder="1" applyAlignment="1" applyProtection="1">
      <alignment horizontal="center"/>
    </xf>
    <xf numFmtId="0" fontId="9" fillId="0" borderId="21" xfId="0" applyFont="1" applyFill="1" applyBorder="1" applyAlignment="1" applyProtection="1">
      <alignment horizontal="center"/>
    </xf>
    <xf numFmtId="0" fontId="12" fillId="0" borderId="144" xfId="0" applyFont="1" applyBorder="1" applyAlignment="1">
      <alignment wrapText="1"/>
    </xf>
    <xf numFmtId="0" fontId="4" fillId="0" borderId="112" xfId="0" applyFont="1" applyBorder="1" applyAlignment="1"/>
    <xf numFmtId="0" fontId="9" fillId="0" borderId="144" xfId="0" applyFont="1" applyBorder="1" applyAlignment="1">
      <alignment horizontal="center" vertical="center" wrapText="1"/>
    </xf>
    <xf numFmtId="0" fontId="9" fillId="0" borderId="112" xfId="0" applyFont="1" applyBorder="1" applyAlignment="1">
      <alignment horizontal="center" vertical="center" wrapText="1"/>
    </xf>
    <xf numFmtId="0" fontId="9" fillId="0" borderId="144" xfId="0" applyFont="1" applyBorder="1" applyAlignment="1">
      <alignment horizontal="left" vertical="center" wrapText="1"/>
    </xf>
    <xf numFmtId="0" fontId="9" fillId="0" borderId="112" xfId="0" applyFont="1" applyBorder="1" applyAlignment="1">
      <alignment horizontal="left" vertical="center" wrapText="1"/>
    </xf>
    <xf numFmtId="0" fontId="4" fillId="0" borderId="102" xfId="0" applyFont="1" applyFill="1" applyBorder="1" applyAlignment="1">
      <alignment horizontal="center" vertical="center" wrapText="1"/>
    </xf>
    <xf numFmtId="0" fontId="4" fillId="0" borderId="103" xfId="0" applyFont="1" applyFill="1" applyBorder="1" applyAlignment="1">
      <alignment horizontal="center"/>
    </xf>
    <xf numFmtId="0" fontId="4" fillId="0" borderId="24" xfId="0" applyFont="1" applyFill="1" applyBorder="1" applyAlignment="1">
      <alignment horizontal="center"/>
    </xf>
    <xf numFmtId="0" fontId="5" fillId="36" borderId="116" xfId="0" applyFont="1" applyFill="1" applyBorder="1" applyAlignment="1">
      <alignment horizontal="center" vertical="center" wrapText="1"/>
    </xf>
    <xf numFmtId="0" fontId="5" fillId="36" borderId="32" xfId="0" applyFont="1" applyFill="1" applyBorder="1" applyAlignment="1">
      <alignment horizontal="center" vertical="center" wrapText="1"/>
    </xf>
    <xf numFmtId="0" fontId="5" fillId="36" borderId="113" xfId="0" applyFont="1" applyFill="1" applyBorder="1" applyAlignment="1">
      <alignment horizontal="center" vertical="center" wrapText="1"/>
    </xf>
    <xf numFmtId="0" fontId="5" fillId="36" borderId="101" xfId="0" applyFont="1" applyFill="1" applyBorder="1" applyAlignment="1">
      <alignment horizontal="center" vertical="center" wrapText="1"/>
    </xf>
    <xf numFmtId="3" fontId="101" fillId="3" borderId="71" xfId="13" applyNumberFormat="1" applyFont="1" applyFill="1" applyBorder="1" applyAlignment="1" applyProtection="1">
      <alignment horizontal="center" vertical="center" wrapText="1"/>
      <protection locked="0"/>
    </xf>
    <xf numFmtId="3" fontId="101" fillId="3" borderId="68" xfId="13" applyNumberFormat="1" applyFont="1" applyFill="1" applyBorder="1" applyAlignment="1" applyProtection="1">
      <alignment horizontal="center" vertical="center" wrapText="1"/>
      <protection locked="0"/>
    </xf>
    <xf numFmtId="3" fontId="4" fillId="0" borderId="8" xfId="0" applyNumberFormat="1" applyFont="1" applyBorder="1" applyAlignment="1">
      <alignment horizontal="center" vertical="center"/>
    </xf>
    <xf numFmtId="3"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4" fillId="3" borderId="19" xfId="1" applyNumberFormat="1" applyFont="1" applyFill="1" applyBorder="1" applyAlignment="1" applyProtection="1">
      <alignment horizontal="center"/>
      <protection locked="0"/>
    </xf>
    <xf numFmtId="164" fontId="14" fillId="3" borderId="20" xfId="1" applyNumberFormat="1" applyFont="1" applyFill="1" applyBorder="1" applyAlignment="1" applyProtection="1">
      <alignment horizontal="center"/>
      <protection locked="0"/>
    </xf>
    <xf numFmtId="164" fontId="14" fillId="3" borderId="21" xfId="1" applyNumberFormat="1" applyFont="1" applyFill="1" applyBorder="1" applyAlignment="1" applyProtection="1">
      <alignment horizontal="center"/>
      <protection locked="0"/>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164" fontId="14" fillId="0" borderId="94" xfId="1" applyNumberFormat="1" applyFont="1" applyFill="1" applyBorder="1" applyAlignment="1" applyProtection="1">
      <alignment horizontal="center" vertical="center" wrapText="1"/>
      <protection locked="0"/>
    </xf>
    <xf numFmtId="164" fontId="14" fillId="0" borderId="95"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13" fillId="0" borderId="56" xfId="0" applyFont="1" applyFill="1" applyBorder="1" applyAlignment="1">
      <alignment horizontal="left" vertical="center"/>
    </xf>
    <xf numFmtId="0" fontId="13" fillId="0" borderId="57" xfId="0" applyFont="1" applyFill="1" applyBorder="1" applyAlignment="1">
      <alignment horizontal="left" vertical="center"/>
    </xf>
    <xf numFmtId="3" fontId="4" fillId="0" borderId="57" xfId="0" applyNumberFormat="1" applyFont="1" applyFill="1" applyBorder="1" applyAlignment="1">
      <alignment horizontal="center" vertical="center" wrapText="1"/>
    </xf>
    <xf numFmtId="3" fontId="4" fillId="0" borderId="108" xfId="0" applyNumberFormat="1" applyFont="1" applyFill="1" applyBorder="1" applyAlignment="1">
      <alignment horizontal="center" vertical="center" wrapText="1"/>
    </xf>
    <xf numFmtId="3" fontId="4" fillId="0" borderId="64" xfId="0" applyNumberFormat="1" applyFont="1" applyFill="1" applyBorder="1" applyAlignment="1">
      <alignment horizontal="center" vertical="center" wrapText="1"/>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49" xfId="0" applyFont="1" applyBorder="1" applyAlignment="1">
      <alignment horizontal="center" vertical="center" wrapText="1"/>
    </xf>
    <xf numFmtId="0" fontId="119" fillId="0" borderId="117" xfId="0" applyNumberFormat="1" applyFont="1" applyFill="1" applyBorder="1" applyAlignment="1">
      <alignment horizontal="left" vertical="center" wrapText="1"/>
    </xf>
    <xf numFmtId="0" fontId="119" fillId="0" borderId="118" xfId="0" applyNumberFormat="1" applyFont="1" applyFill="1" applyBorder="1" applyAlignment="1">
      <alignment horizontal="left" vertical="center" wrapText="1"/>
    </xf>
    <xf numFmtId="0" fontId="119" fillId="0" borderId="120" xfId="0" applyNumberFormat="1" applyFont="1" applyFill="1" applyBorder="1" applyAlignment="1">
      <alignment horizontal="left" vertical="center" wrapText="1"/>
    </xf>
    <xf numFmtId="0" fontId="119" fillId="0" borderId="121" xfId="0" applyNumberFormat="1" applyFont="1" applyFill="1" applyBorder="1" applyAlignment="1">
      <alignment horizontal="left" vertical="center" wrapText="1"/>
    </xf>
    <xf numFmtId="0" fontId="119" fillId="0" borderId="123" xfId="0" applyNumberFormat="1" applyFont="1" applyFill="1" applyBorder="1" applyAlignment="1">
      <alignment horizontal="left" vertical="center" wrapText="1"/>
    </xf>
    <xf numFmtId="0" fontId="119" fillId="0" borderId="124" xfId="0" applyNumberFormat="1" applyFont="1" applyFill="1" applyBorder="1" applyAlignment="1">
      <alignment horizontal="left" vertical="center" wrapText="1"/>
    </xf>
    <xf numFmtId="4" fontId="120" fillId="0" borderId="98" xfId="0" applyNumberFormat="1" applyFont="1" applyFill="1" applyBorder="1" applyAlignment="1">
      <alignment horizontal="center" vertical="center" wrapText="1"/>
    </xf>
    <xf numFmtId="4" fontId="120" fillId="0" borderId="111" xfId="0" applyNumberFormat="1" applyFont="1" applyFill="1" applyBorder="1" applyAlignment="1">
      <alignment horizontal="center" vertical="center" wrapText="1"/>
    </xf>
    <xf numFmtId="4" fontId="120" fillId="0" borderId="119" xfId="0" applyNumberFormat="1" applyFont="1" applyFill="1" applyBorder="1" applyAlignment="1">
      <alignment horizontal="center" vertical="center" wrapText="1"/>
    </xf>
    <xf numFmtId="4" fontId="120" fillId="0" borderId="55" xfId="0" applyNumberFormat="1" applyFont="1" applyFill="1" applyBorder="1" applyAlignment="1">
      <alignment horizontal="center" vertical="center" wrapText="1"/>
    </xf>
    <xf numFmtId="4" fontId="120" fillId="0" borderId="122" xfId="0" applyNumberFormat="1" applyFont="1" applyFill="1" applyBorder="1" applyAlignment="1">
      <alignment horizontal="center" vertical="center" wrapText="1"/>
    </xf>
    <xf numFmtId="4" fontId="120" fillId="0" borderId="11" xfId="0" applyNumberFormat="1" applyFont="1" applyFill="1" applyBorder="1" applyAlignment="1">
      <alignment horizontal="center" vertical="center" wrapText="1"/>
    </xf>
    <xf numFmtId="3" fontId="117" fillId="0" borderId="102" xfId="0" applyNumberFormat="1" applyFont="1" applyBorder="1" applyAlignment="1">
      <alignment horizontal="center" vertical="center" wrapText="1"/>
    </xf>
    <xf numFmtId="3" fontId="117" fillId="0" borderId="97" xfId="0" applyNumberFormat="1" applyFont="1" applyBorder="1" applyAlignment="1">
      <alignment horizontal="center" vertical="center" wrapText="1"/>
    </xf>
    <xf numFmtId="3" fontId="117" fillId="0" borderId="7" xfId="0" applyNumberFormat="1" applyFont="1" applyBorder="1" applyAlignment="1">
      <alignment horizontal="center" vertical="center" wrapText="1"/>
    </xf>
    <xf numFmtId="0" fontId="124" fillId="0" borderId="102" xfId="0" applyFont="1" applyFill="1" applyBorder="1" applyAlignment="1">
      <alignment horizontal="center" vertical="center"/>
    </xf>
    <xf numFmtId="0" fontId="124" fillId="0" borderId="98" xfId="0" applyFont="1" applyFill="1" applyBorder="1" applyAlignment="1">
      <alignment horizontal="center" vertical="center"/>
    </xf>
    <xf numFmtId="0" fontId="124" fillId="0" borderId="119" xfId="0" applyFont="1" applyFill="1" applyBorder="1" applyAlignment="1">
      <alignment horizontal="center" vertical="center"/>
    </xf>
    <xf numFmtId="0" fontId="124" fillId="0" borderId="55" xfId="0" applyFont="1" applyFill="1" applyBorder="1" applyAlignment="1">
      <alignment horizontal="center" vertical="center"/>
    </xf>
    <xf numFmtId="0" fontId="124" fillId="0" borderId="11" xfId="0" applyFont="1" applyFill="1" applyBorder="1" applyAlignment="1">
      <alignment horizontal="center" vertical="center"/>
    </xf>
    <xf numFmtId="0" fontId="120" fillId="0" borderId="98" xfId="0" applyFont="1" applyFill="1" applyBorder="1" applyAlignment="1">
      <alignment horizontal="center" vertical="center" wrapText="1"/>
    </xf>
    <xf numFmtId="0" fontId="120" fillId="0" borderId="55" xfId="0" applyFont="1" applyFill="1" applyBorder="1" applyAlignment="1">
      <alignment horizontal="center" vertical="center" wrapText="1"/>
    </xf>
    <xf numFmtId="0" fontId="120" fillId="0" borderId="102" xfId="0" applyFont="1" applyFill="1" applyBorder="1" applyAlignment="1">
      <alignment horizontal="center" vertical="center" wrapText="1"/>
    </xf>
    <xf numFmtId="0" fontId="120" fillId="0" borderId="119" xfId="0" applyFont="1" applyFill="1" applyBorder="1" applyAlignment="1">
      <alignment horizontal="center" vertical="center" wrapText="1"/>
    </xf>
    <xf numFmtId="0" fontId="120" fillId="0" borderId="125" xfId="0" applyFont="1" applyFill="1" applyBorder="1" applyAlignment="1">
      <alignment horizontal="center" vertical="center" wrapText="1"/>
    </xf>
    <xf numFmtId="0" fontId="120" fillId="0" borderId="126" xfId="0" applyFont="1" applyFill="1" applyBorder="1" applyAlignment="1">
      <alignment horizontal="center" vertical="center" wrapText="1"/>
    </xf>
    <xf numFmtId="0" fontId="120" fillId="0" borderId="11" xfId="0" applyFont="1" applyFill="1" applyBorder="1" applyAlignment="1">
      <alignment horizontal="center" vertical="center" wrapText="1"/>
    </xf>
    <xf numFmtId="3" fontId="117" fillId="0" borderId="103" xfId="0" applyNumberFormat="1" applyFont="1" applyFill="1" applyBorder="1" applyAlignment="1">
      <alignment horizontal="center" vertical="center" wrapText="1"/>
    </xf>
    <xf numFmtId="3" fontId="117" fillId="0" borderId="100" xfId="0" applyNumberFormat="1" applyFont="1" applyFill="1" applyBorder="1" applyAlignment="1">
      <alignment horizontal="center" vertical="center" wrapText="1"/>
    </xf>
    <xf numFmtId="3" fontId="117" fillId="0" borderId="101" xfId="0" applyNumberFormat="1" applyFont="1" applyFill="1" applyBorder="1" applyAlignment="1">
      <alignment horizontal="center" vertical="center" wrapText="1"/>
    </xf>
    <xf numFmtId="3" fontId="120" fillId="0" borderId="127" xfId="0" applyNumberFormat="1" applyFont="1" applyFill="1" applyBorder="1" applyAlignment="1">
      <alignment horizontal="center" vertical="center" wrapText="1"/>
    </xf>
    <xf numFmtId="3" fontId="120" fillId="0" borderId="7" xfId="0" applyNumberFormat="1" applyFont="1" applyFill="1" applyBorder="1" applyAlignment="1">
      <alignment horizontal="center" vertical="center" wrapText="1"/>
    </xf>
    <xf numFmtId="3" fontId="117" fillId="0" borderId="127" xfId="0" applyNumberFormat="1" applyFont="1" applyFill="1" applyBorder="1" applyAlignment="1">
      <alignment horizontal="center" vertical="center" wrapText="1"/>
    </xf>
    <xf numFmtId="3" fontId="117" fillId="0" borderId="7" xfId="0" applyNumberFormat="1" applyFont="1" applyFill="1" applyBorder="1" applyAlignment="1">
      <alignment horizontal="center" vertical="center" wrapText="1"/>
    </xf>
    <xf numFmtId="3" fontId="117" fillId="0" borderId="125" xfId="0" applyNumberFormat="1" applyFont="1" applyFill="1" applyBorder="1" applyAlignment="1">
      <alignment horizontal="center" vertical="center" wrapText="1"/>
    </xf>
    <xf numFmtId="3" fontId="117" fillId="0" borderId="0" xfId="0" applyNumberFormat="1" applyFont="1" applyFill="1" applyBorder="1" applyAlignment="1">
      <alignment horizontal="center" vertical="center" wrapText="1"/>
    </xf>
    <xf numFmtId="3" fontId="117" fillId="0" borderId="126" xfId="0" applyNumberFormat="1" applyFont="1" applyFill="1" applyBorder="1" applyAlignment="1">
      <alignment horizontal="center" vertical="center" wrapText="1"/>
    </xf>
    <xf numFmtId="3" fontId="117" fillId="0" borderId="11" xfId="0" applyNumberFormat="1" applyFont="1" applyBorder="1" applyAlignment="1">
      <alignment horizontal="center" vertical="center" wrapText="1"/>
    </xf>
    <xf numFmtId="0" fontId="119" fillId="0" borderId="98" xfId="0" applyNumberFormat="1" applyFont="1" applyFill="1" applyBorder="1" applyAlignment="1">
      <alignment horizontal="left" vertical="top" wrapText="1"/>
    </xf>
    <xf numFmtId="0" fontId="119" fillId="0" borderId="119" xfId="0" applyNumberFormat="1" applyFont="1" applyFill="1" applyBorder="1" applyAlignment="1">
      <alignment horizontal="left" vertical="top" wrapText="1"/>
    </xf>
    <xf numFmtId="0" fontId="119" fillId="0" borderId="125" xfId="0" applyNumberFormat="1" applyFont="1" applyFill="1" applyBorder="1" applyAlignment="1">
      <alignment horizontal="left" vertical="top" wrapText="1"/>
    </xf>
    <xf numFmtId="0" fontId="119" fillId="0" borderId="126" xfId="0" applyNumberFormat="1" applyFont="1" applyFill="1" applyBorder="1" applyAlignment="1">
      <alignment horizontal="left" vertical="top" wrapText="1"/>
    </xf>
    <xf numFmtId="0" fontId="119" fillId="0" borderId="55" xfId="0" applyNumberFormat="1" applyFont="1" applyFill="1" applyBorder="1" applyAlignment="1">
      <alignment horizontal="left" vertical="top" wrapText="1"/>
    </xf>
    <xf numFmtId="0" fontId="119" fillId="0" borderId="11" xfId="0" applyNumberFormat="1" applyFont="1" applyFill="1" applyBorder="1" applyAlignment="1">
      <alignment horizontal="left" vertical="top" wrapText="1"/>
    </xf>
    <xf numFmtId="0" fontId="117" fillId="0" borderId="98" xfId="0" applyFont="1" applyFill="1" applyBorder="1" applyAlignment="1">
      <alignment horizontal="center" vertical="center"/>
    </xf>
    <xf numFmtId="0" fontId="117" fillId="0" borderId="111" xfId="0" applyFont="1" applyFill="1" applyBorder="1" applyAlignment="1">
      <alignment horizontal="center" vertical="center"/>
    </xf>
    <xf numFmtId="0" fontId="117" fillId="0" borderId="119" xfId="0" applyFont="1" applyFill="1" applyBorder="1" applyAlignment="1">
      <alignment horizontal="center" vertical="center"/>
    </xf>
    <xf numFmtId="0" fontId="117" fillId="0" borderId="98" xfId="0" applyFont="1" applyFill="1" applyBorder="1" applyAlignment="1">
      <alignment horizontal="center" vertical="center" wrapText="1"/>
    </xf>
    <xf numFmtId="0" fontId="117" fillId="0" borderId="111" xfId="0" applyFont="1" applyFill="1" applyBorder="1" applyAlignment="1">
      <alignment horizontal="center" vertical="center" wrapText="1"/>
    </xf>
    <xf numFmtId="0" fontId="117" fillId="0" borderId="119" xfId="0" applyFont="1" applyFill="1" applyBorder="1" applyAlignment="1">
      <alignment horizontal="center" vertical="center" wrapText="1"/>
    </xf>
    <xf numFmtId="0" fontId="117" fillId="0" borderId="98" xfId="0" applyFont="1" applyBorder="1" applyAlignment="1">
      <alignment horizontal="center" vertical="top" wrapText="1"/>
    </xf>
    <xf numFmtId="0" fontId="117" fillId="0" borderId="111" xfId="0" applyFont="1" applyBorder="1" applyAlignment="1">
      <alignment horizontal="center" vertical="top" wrapText="1"/>
    </xf>
    <xf numFmtId="0" fontId="117" fillId="0" borderId="119" xfId="0" applyFont="1" applyBorder="1" applyAlignment="1">
      <alignment horizontal="center" vertical="top" wrapText="1"/>
    </xf>
    <xf numFmtId="0" fontId="117" fillId="0" borderId="98" xfId="0" applyFont="1" applyFill="1" applyBorder="1" applyAlignment="1">
      <alignment horizontal="center" vertical="top" wrapText="1"/>
    </xf>
    <xf numFmtId="0" fontId="117" fillId="0" borderId="100" xfId="0" applyFont="1" applyFill="1" applyBorder="1" applyAlignment="1">
      <alignment horizontal="center" vertical="top" wrapText="1"/>
    </xf>
    <xf numFmtId="0" fontId="117" fillId="0" borderId="101" xfId="0" applyFont="1" applyFill="1" applyBorder="1" applyAlignment="1">
      <alignment horizontal="center" vertical="top" wrapText="1"/>
    </xf>
    <xf numFmtId="0" fontId="117" fillId="0" borderId="97" xfId="0" applyFont="1" applyBorder="1" applyAlignment="1">
      <alignment horizontal="center" vertical="top" wrapText="1"/>
    </xf>
    <xf numFmtId="0" fontId="117" fillId="0" borderId="7" xfId="0" applyFont="1" applyBorder="1" applyAlignment="1">
      <alignment horizontal="center" vertical="top" wrapText="1"/>
    </xf>
    <xf numFmtId="0" fontId="119" fillId="0" borderId="128" xfId="0" applyNumberFormat="1" applyFont="1" applyFill="1" applyBorder="1" applyAlignment="1">
      <alignment horizontal="left" vertical="top" wrapText="1"/>
    </xf>
    <xf numFmtId="0" fontId="119" fillId="0" borderId="129" xfId="0" applyNumberFormat="1" applyFont="1" applyFill="1" applyBorder="1" applyAlignment="1">
      <alignment horizontal="left" vertical="top" wrapText="1"/>
    </xf>
    <xf numFmtId="0" fontId="125" fillId="0" borderId="148" xfId="0" applyFont="1" applyBorder="1" applyAlignment="1">
      <alignment horizontal="center" vertical="center" wrapText="1"/>
    </xf>
    <xf numFmtId="0" fontId="132" fillId="0" borderId="148" xfId="0" applyFont="1" applyBorder="1" applyAlignment="1">
      <alignment horizontal="center" vertical="center"/>
    </xf>
    <xf numFmtId="164" fontId="125" fillId="0" borderId="155" xfId="7" applyNumberFormat="1" applyFont="1" applyBorder="1" applyAlignment="1">
      <alignment horizontal="center" vertical="center" wrapText="1"/>
    </xf>
    <xf numFmtId="164" fontId="125" fillId="0" borderId="148" xfId="7" applyNumberFormat="1" applyFont="1" applyBorder="1" applyAlignment="1">
      <alignment horizontal="center" vertical="center" wrapText="1"/>
    </xf>
    <xf numFmtId="0" fontId="106" fillId="0" borderId="144" xfId="0" applyFont="1" applyFill="1" applyBorder="1" applyAlignment="1">
      <alignment horizontal="left" vertical="center" wrapText="1"/>
    </xf>
    <xf numFmtId="0" fontId="105" fillId="76" borderId="144" xfId="0" applyFont="1" applyFill="1" applyBorder="1" applyAlignment="1">
      <alignment horizontal="center" vertical="center" wrapText="1"/>
    </xf>
    <xf numFmtId="0" fontId="106" fillId="0" borderId="144" xfId="0" applyFont="1" applyFill="1" applyBorder="1" applyAlignment="1">
      <alignment horizontal="left" vertical="top" wrapText="1"/>
    </xf>
    <xf numFmtId="0" fontId="106" fillId="0" borderId="144" xfId="0" applyNumberFormat="1" applyFont="1" applyFill="1" applyBorder="1" applyAlignment="1">
      <alignment horizontal="left" vertical="top" wrapText="1"/>
    </xf>
    <xf numFmtId="0" fontId="105" fillId="76" borderId="153" xfId="0" applyFont="1" applyFill="1" applyBorder="1" applyAlignment="1">
      <alignment horizontal="center" vertical="center" wrapText="1"/>
    </xf>
    <xf numFmtId="0" fontId="105" fillId="76" borderId="161" xfId="0" applyFont="1" applyFill="1" applyBorder="1" applyAlignment="1">
      <alignment horizontal="center" vertical="center" wrapText="1"/>
    </xf>
    <xf numFmtId="0" fontId="106" fillId="0" borderId="153" xfId="0" applyFont="1" applyFill="1" applyBorder="1" applyAlignment="1">
      <alignment horizontal="left" vertical="center" wrapText="1"/>
    </xf>
    <xf numFmtId="0" fontId="106" fillId="0" borderId="161" xfId="0" applyFont="1" applyFill="1" applyBorder="1" applyAlignment="1">
      <alignment horizontal="left" vertical="center" wrapText="1"/>
    </xf>
    <xf numFmtId="0" fontId="106" fillId="0" borderId="153" xfId="0" applyNumberFormat="1" applyFont="1" applyFill="1" applyBorder="1" applyAlignment="1">
      <alignment horizontal="left" vertical="center" wrapText="1"/>
    </xf>
    <xf numFmtId="0" fontId="106" fillId="0" borderId="161" xfId="0" applyNumberFormat="1" applyFont="1" applyFill="1" applyBorder="1" applyAlignment="1">
      <alignment horizontal="left" vertical="center" wrapText="1"/>
    </xf>
    <xf numFmtId="0" fontId="106" fillId="0" borderId="153" xfId="0" applyFont="1" applyFill="1" applyBorder="1" applyAlignment="1">
      <alignment horizontal="left" vertical="top" wrapText="1"/>
    </xf>
    <xf numFmtId="0" fontId="106" fillId="0" borderId="153" xfId="0" applyNumberFormat="1" applyFont="1" applyFill="1" applyBorder="1" applyAlignment="1">
      <alignment horizontal="left" vertical="top" wrapText="1"/>
    </xf>
    <xf numFmtId="0" fontId="106" fillId="0" borderId="161" xfId="0" applyNumberFormat="1" applyFont="1" applyFill="1" applyBorder="1" applyAlignment="1">
      <alignment horizontal="left" vertical="top" wrapText="1"/>
    </xf>
    <xf numFmtId="0" fontId="106" fillId="0" borderId="153" xfId="13" applyFont="1" applyFill="1" applyBorder="1" applyAlignment="1" applyProtection="1">
      <alignment horizontal="left" vertical="top" wrapText="1"/>
      <protection locked="0"/>
    </xf>
    <xf numFmtId="0" fontId="106" fillId="0" borderId="161" xfId="13" applyFont="1" applyFill="1" applyBorder="1" applyAlignment="1" applyProtection="1">
      <alignment horizontal="left" vertical="top" wrapText="1"/>
      <protection locked="0"/>
    </xf>
    <xf numFmtId="0" fontId="106" fillId="0" borderId="155" xfId="12672" applyFont="1" applyFill="1" applyBorder="1" applyAlignment="1">
      <alignment horizontal="left" vertical="center" wrapText="1"/>
    </xf>
    <xf numFmtId="0" fontId="106" fillId="0" borderId="127" xfId="12672" applyFont="1" applyFill="1" applyBorder="1" applyAlignment="1">
      <alignment horizontal="left" vertical="center" wrapText="1"/>
    </xf>
    <xf numFmtId="0" fontId="106" fillId="0" borderId="7" xfId="12672" applyFont="1" applyFill="1" applyBorder="1" applyAlignment="1">
      <alignment horizontal="left" vertical="center" wrapText="1"/>
    </xf>
    <xf numFmtId="0" fontId="105" fillId="0" borderId="144" xfId="0" applyFont="1" applyFill="1" applyBorder="1" applyAlignment="1">
      <alignment horizontal="center" vertical="center"/>
    </xf>
    <xf numFmtId="0" fontId="106" fillId="3" borderId="153" xfId="13" applyFont="1" applyFill="1" applyBorder="1" applyAlignment="1" applyProtection="1">
      <alignment horizontal="left" vertical="top" wrapText="1"/>
      <protection locked="0"/>
    </xf>
    <xf numFmtId="0" fontId="106" fillId="3" borderId="161" xfId="13" applyFont="1" applyFill="1" applyBorder="1" applyAlignment="1" applyProtection="1">
      <alignment horizontal="left" vertical="top" wrapText="1"/>
      <protection locked="0"/>
    </xf>
    <xf numFmtId="0" fontId="105" fillId="0" borderId="89" xfId="0" applyFont="1" applyFill="1" applyBorder="1" applyAlignment="1">
      <alignment horizontal="center" vertical="center"/>
    </xf>
    <xf numFmtId="0" fontId="105" fillId="76" borderId="86"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87" xfId="0" applyFont="1" applyFill="1" applyBorder="1" applyAlignment="1">
      <alignment horizontal="center" vertical="center" wrapText="1"/>
    </xf>
    <xf numFmtId="0" fontId="106" fillId="78" borderId="153" xfId="0" applyFont="1" applyFill="1" applyBorder="1" applyAlignment="1">
      <alignment vertical="center" wrapText="1"/>
    </xf>
    <xf numFmtId="0" fontId="106" fillId="78" borderId="161" xfId="0" applyFont="1" applyFill="1" applyBorder="1" applyAlignment="1">
      <alignment vertical="center" wrapText="1"/>
    </xf>
    <xf numFmtId="0" fontId="106" fillId="0" borderId="153" xfId="0" applyFont="1" applyFill="1" applyBorder="1" applyAlignment="1">
      <alignment vertical="center" wrapText="1"/>
    </xf>
    <xf numFmtId="0" fontId="106" fillId="0" borderId="161" xfId="0" applyFont="1" applyFill="1" applyBorder="1" applyAlignment="1">
      <alignment vertical="center" wrapText="1"/>
    </xf>
    <xf numFmtId="0" fontId="105" fillId="76" borderId="91" xfId="0" applyFont="1" applyFill="1" applyBorder="1" applyAlignment="1">
      <alignment horizontal="center" vertical="center"/>
    </xf>
    <xf numFmtId="0" fontId="105" fillId="76" borderId="92" xfId="0" applyFont="1" applyFill="1" applyBorder="1" applyAlignment="1">
      <alignment horizontal="center" vertical="center"/>
    </xf>
    <xf numFmtId="0" fontId="105" fillId="76" borderId="93" xfId="0" applyFont="1" applyFill="1" applyBorder="1" applyAlignment="1">
      <alignment horizontal="center" vertical="center"/>
    </xf>
    <xf numFmtId="0" fontId="106" fillId="3" borderId="153" xfId="0" applyFont="1" applyFill="1" applyBorder="1" applyAlignment="1">
      <alignment horizontal="left" vertical="center" wrapText="1"/>
    </xf>
    <xf numFmtId="0" fontId="106" fillId="3" borderId="161" xfId="0" applyFont="1" applyFill="1" applyBorder="1" applyAlignment="1">
      <alignment horizontal="left" vertical="center" wrapText="1"/>
    </xf>
    <xf numFmtId="0" fontId="106" fillId="0" borderId="81" xfId="0" applyFont="1" applyFill="1" applyBorder="1" applyAlignment="1">
      <alignment horizontal="left" vertical="center" wrapText="1"/>
    </xf>
    <xf numFmtId="0" fontId="106" fillId="0" borderId="82" xfId="0" applyFont="1" applyFill="1" applyBorder="1" applyAlignment="1">
      <alignment horizontal="left" vertical="center" wrapText="1"/>
    </xf>
    <xf numFmtId="0" fontId="105" fillId="76" borderId="77" xfId="0" applyFont="1" applyFill="1" applyBorder="1" applyAlignment="1">
      <alignment horizontal="center" vertical="center" wrapText="1"/>
    </xf>
    <xf numFmtId="0" fontId="105" fillId="76" borderId="78" xfId="0" applyFont="1" applyFill="1" applyBorder="1" applyAlignment="1">
      <alignment horizontal="center" vertical="center" wrapText="1"/>
    </xf>
    <xf numFmtId="0" fontId="105" fillId="76" borderId="79" xfId="0" applyFont="1" applyFill="1" applyBorder="1" applyAlignment="1">
      <alignment horizontal="center" vertical="center" wrapText="1"/>
    </xf>
    <xf numFmtId="0" fontId="106" fillId="0" borderId="55"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3" borderId="153" xfId="0" applyFont="1" applyFill="1" applyBorder="1" applyAlignment="1">
      <alignment vertical="center" wrapText="1"/>
    </xf>
    <xf numFmtId="0" fontId="106" fillId="3" borderId="161" xfId="0" applyFont="1" applyFill="1" applyBorder="1" applyAlignment="1">
      <alignment vertical="center" wrapText="1"/>
    </xf>
    <xf numFmtId="0" fontId="106" fillId="0" borderId="81" xfId="0" applyFont="1" applyFill="1" applyBorder="1" applyAlignment="1">
      <alignment vertical="center" wrapText="1"/>
    </xf>
    <xf numFmtId="0" fontId="106" fillId="0" borderId="82" xfId="0" applyFont="1" applyFill="1" applyBorder="1" applyAlignment="1">
      <alignment vertical="center" wrapText="1"/>
    </xf>
    <xf numFmtId="0" fontId="106" fillId="3" borderId="81" xfId="0" applyFont="1" applyFill="1" applyBorder="1" applyAlignment="1">
      <alignment horizontal="left" vertical="center" wrapText="1"/>
    </xf>
    <xf numFmtId="0" fontId="106" fillId="3" borderId="82" xfId="0" applyFont="1" applyFill="1" applyBorder="1" applyAlignment="1">
      <alignment horizontal="left" vertical="center" wrapText="1"/>
    </xf>
    <xf numFmtId="0" fontId="106" fillId="0" borderId="84" xfId="0" applyFont="1" applyFill="1" applyBorder="1" applyAlignment="1">
      <alignment horizontal="left" vertical="center" wrapText="1"/>
    </xf>
    <xf numFmtId="0" fontId="106" fillId="0" borderId="85" xfId="0" applyFont="1" applyFill="1" applyBorder="1" applyAlignment="1">
      <alignment horizontal="left" vertical="center" wrapText="1"/>
    </xf>
    <xf numFmtId="0" fontId="106" fillId="0" borderId="55" xfId="0" applyFont="1" applyFill="1" applyBorder="1" applyAlignment="1">
      <alignment vertical="center" wrapText="1"/>
    </xf>
    <xf numFmtId="0" fontId="106" fillId="0" borderId="11" xfId="0" applyFont="1" applyFill="1" applyBorder="1" applyAlignment="1">
      <alignment vertical="center" wrapText="1"/>
    </xf>
    <xf numFmtId="49" fontId="106" fillId="0" borderId="155" xfId="0" applyNumberFormat="1" applyFont="1" applyFill="1" applyBorder="1" applyAlignment="1">
      <alignment horizontal="center" vertical="center"/>
    </xf>
    <xf numFmtId="49" fontId="106" fillId="0" borderId="127" xfId="0" applyNumberFormat="1" applyFont="1" applyFill="1" applyBorder="1" applyAlignment="1">
      <alignment horizontal="center" vertical="center"/>
    </xf>
    <xf numFmtId="49" fontId="106" fillId="0" borderId="7" xfId="0" applyNumberFormat="1" applyFont="1" applyFill="1" applyBorder="1" applyAlignment="1">
      <alignment horizontal="center" vertical="center"/>
    </xf>
    <xf numFmtId="0" fontId="106" fillId="0" borderId="153" xfId="0" applyFont="1" applyFill="1" applyBorder="1" applyAlignment="1">
      <alignment horizontal="left"/>
    </xf>
    <xf numFmtId="0" fontId="106" fillId="0" borderId="161" xfId="0" applyFont="1" applyFill="1" applyBorder="1" applyAlignment="1">
      <alignment horizontal="left"/>
    </xf>
    <xf numFmtId="0" fontId="105" fillId="0" borderId="74" xfId="0" applyFont="1" applyFill="1" applyBorder="1" applyAlignment="1">
      <alignment horizontal="center" vertical="center"/>
    </xf>
    <xf numFmtId="0" fontId="105" fillId="0" borderId="75" xfId="0" applyFont="1" applyFill="1" applyBorder="1" applyAlignment="1">
      <alignment horizontal="center" vertical="center"/>
    </xf>
    <xf numFmtId="0" fontId="105" fillId="0" borderId="76" xfId="0" applyFont="1" applyFill="1" applyBorder="1" applyAlignment="1">
      <alignment horizontal="center" vertical="center"/>
    </xf>
  </cellXfs>
  <cellStyles count="22269">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2" xfId="22267"/>
    <cellStyle name="Calculation 2 10 2 3" xfId="21415"/>
    <cellStyle name="Calculation 2 10 3" xfId="724"/>
    <cellStyle name="Calculation 2 10 3 2" xfId="21407"/>
    <cellStyle name="Calculation 2 10 3 2 2" xfId="22266"/>
    <cellStyle name="Calculation 2 10 3 3" xfId="21416"/>
    <cellStyle name="Calculation 2 10 4" xfId="725"/>
    <cellStyle name="Calculation 2 10 4 2" xfId="21406"/>
    <cellStyle name="Calculation 2 10 4 2 2" xfId="22265"/>
    <cellStyle name="Calculation 2 10 4 3" xfId="21417"/>
    <cellStyle name="Calculation 2 10 5" xfId="726"/>
    <cellStyle name="Calculation 2 10 5 2" xfId="21405"/>
    <cellStyle name="Calculation 2 10 5 2 2" xfId="22264"/>
    <cellStyle name="Calculation 2 10 5 3" xfId="21418"/>
    <cellStyle name="Calculation 2 11" xfId="727"/>
    <cellStyle name="Calculation 2 11 2" xfId="728"/>
    <cellStyle name="Calculation 2 11 2 2" xfId="21403"/>
    <cellStyle name="Calculation 2 11 2 2 2" xfId="22262"/>
    <cellStyle name="Calculation 2 11 2 3" xfId="21420"/>
    <cellStyle name="Calculation 2 11 3" xfId="729"/>
    <cellStyle name="Calculation 2 11 3 2" xfId="21402"/>
    <cellStyle name="Calculation 2 11 3 2 2" xfId="22261"/>
    <cellStyle name="Calculation 2 11 3 3" xfId="21421"/>
    <cellStyle name="Calculation 2 11 4" xfId="730"/>
    <cellStyle name="Calculation 2 11 4 2" xfId="21401"/>
    <cellStyle name="Calculation 2 11 4 2 2" xfId="22260"/>
    <cellStyle name="Calculation 2 11 4 3" xfId="21422"/>
    <cellStyle name="Calculation 2 11 5" xfId="731"/>
    <cellStyle name="Calculation 2 11 5 2" xfId="21400"/>
    <cellStyle name="Calculation 2 11 5 2 2" xfId="22259"/>
    <cellStyle name="Calculation 2 11 5 3" xfId="21423"/>
    <cellStyle name="Calculation 2 11 6" xfId="21404"/>
    <cellStyle name="Calculation 2 11 6 2" xfId="22263"/>
    <cellStyle name="Calculation 2 11 7" xfId="21419"/>
    <cellStyle name="Calculation 2 12" xfId="732"/>
    <cellStyle name="Calculation 2 12 2" xfId="733"/>
    <cellStyle name="Calculation 2 12 2 2" xfId="21398"/>
    <cellStyle name="Calculation 2 12 2 2 2" xfId="22257"/>
    <cellStyle name="Calculation 2 12 2 3" xfId="21425"/>
    <cellStyle name="Calculation 2 12 3" xfId="734"/>
    <cellStyle name="Calculation 2 12 3 2" xfId="21397"/>
    <cellStyle name="Calculation 2 12 3 2 2" xfId="22256"/>
    <cellStyle name="Calculation 2 12 3 3" xfId="21426"/>
    <cellStyle name="Calculation 2 12 4" xfId="735"/>
    <cellStyle name="Calculation 2 12 4 2" xfId="21396"/>
    <cellStyle name="Calculation 2 12 4 2 2" xfId="22255"/>
    <cellStyle name="Calculation 2 12 4 3" xfId="21427"/>
    <cellStyle name="Calculation 2 12 5" xfId="736"/>
    <cellStyle name="Calculation 2 12 5 2" xfId="21395"/>
    <cellStyle name="Calculation 2 12 5 2 2" xfId="22254"/>
    <cellStyle name="Calculation 2 12 5 3" xfId="21428"/>
    <cellStyle name="Calculation 2 12 6" xfId="21399"/>
    <cellStyle name="Calculation 2 12 6 2" xfId="22258"/>
    <cellStyle name="Calculation 2 12 7" xfId="21424"/>
    <cellStyle name="Calculation 2 13" xfId="737"/>
    <cellStyle name="Calculation 2 13 2" xfId="738"/>
    <cellStyle name="Calculation 2 13 2 2" xfId="21393"/>
    <cellStyle name="Calculation 2 13 2 2 2" xfId="22252"/>
    <cellStyle name="Calculation 2 13 2 3" xfId="21430"/>
    <cellStyle name="Calculation 2 13 3" xfId="739"/>
    <cellStyle name="Calculation 2 13 3 2" xfId="21392"/>
    <cellStyle name="Calculation 2 13 3 2 2" xfId="22251"/>
    <cellStyle name="Calculation 2 13 3 3" xfId="21431"/>
    <cellStyle name="Calculation 2 13 4" xfId="740"/>
    <cellStyle name="Calculation 2 13 4 2" xfId="21391"/>
    <cellStyle name="Calculation 2 13 4 2 2" xfId="22250"/>
    <cellStyle name="Calculation 2 13 4 3" xfId="21432"/>
    <cellStyle name="Calculation 2 13 5" xfId="21394"/>
    <cellStyle name="Calculation 2 13 5 2" xfId="22253"/>
    <cellStyle name="Calculation 2 13 6" xfId="21429"/>
    <cellStyle name="Calculation 2 14" xfId="741"/>
    <cellStyle name="Calculation 2 14 2" xfId="21390"/>
    <cellStyle name="Calculation 2 14 2 2" xfId="22249"/>
    <cellStyle name="Calculation 2 14 3" xfId="21433"/>
    <cellStyle name="Calculation 2 15" xfId="742"/>
    <cellStyle name="Calculation 2 15 2" xfId="21389"/>
    <cellStyle name="Calculation 2 15 2 2" xfId="22248"/>
    <cellStyle name="Calculation 2 15 3" xfId="21434"/>
    <cellStyle name="Calculation 2 16" xfId="743"/>
    <cellStyle name="Calculation 2 16 2" xfId="21388"/>
    <cellStyle name="Calculation 2 16 2 2" xfId="22247"/>
    <cellStyle name="Calculation 2 16 3" xfId="21435"/>
    <cellStyle name="Calculation 2 17" xfId="21409"/>
    <cellStyle name="Calculation 2 17 2" xfId="22268"/>
    <cellStyle name="Calculation 2 18" xfId="21414"/>
    <cellStyle name="Calculation 2 2" xfId="744"/>
    <cellStyle name="Calculation 2 2 10" xfId="21387"/>
    <cellStyle name="Calculation 2 2 10 2" xfId="22246"/>
    <cellStyle name="Calculation 2 2 11" xfId="21436"/>
    <cellStyle name="Calculation 2 2 2" xfId="745"/>
    <cellStyle name="Calculation 2 2 2 2" xfId="746"/>
    <cellStyle name="Calculation 2 2 2 2 2" xfId="21385"/>
    <cellStyle name="Calculation 2 2 2 2 2 2" xfId="22244"/>
    <cellStyle name="Calculation 2 2 2 2 3" xfId="21438"/>
    <cellStyle name="Calculation 2 2 2 3" xfId="747"/>
    <cellStyle name="Calculation 2 2 2 3 2" xfId="21384"/>
    <cellStyle name="Calculation 2 2 2 3 2 2" xfId="22243"/>
    <cellStyle name="Calculation 2 2 2 3 3" xfId="21439"/>
    <cellStyle name="Calculation 2 2 2 4" xfId="748"/>
    <cellStyle name="Calculation 2 2 2 4 2" xfId="21383"/>
    <cellStyle name="Calculation 2 2 2 4 2 2" xfId="22242"/>
    <cellStyle name="Calculation 2 2 2 4 3" xfId="21440"/>
    <cellStyle name="Calculation 2 2 2 5" xfId="21386"/>
    <cellStyle name="Calculation 2 2 2 5 2" xfId="22245"/>
    <cellStyle name="Calculation 2 2 2 6" xfId="21437"/>
    <cellStyle name="Calculation 2 2 3" xfId="749"/>
    <cellStyle name="Calculation 2 2 3 2" xfId="750"/>
    <cellStyle name="Calculation 2 2 3 2 2" xfId="21381"/>
    <cellStyle name="Calculation 2 2 3 2 2 2" xfId="22240"/>
    <cellStyle name="Calculation 2 2 3 2 3" xfId="21442"/>
    <cellStyle name="Calculation 2 2 3 3" xfId="751"/>
    <cellStyle name="Calculation 2 2 3 3 2" xfId="21380"/>
    <cellStyle name="Calculation 2 2 3 3 2 2" xfId="22239"/>
    <cellStyle name="Calculation 2 2 3 3 3" xfId="21443"/>
    <cellStyle name="Calculation 2 2 3 4" xfId="752"/>
    <cellStyle name="Calculation 2 2 3 4 2" xfId="21379"/>
    <cellStyle name="Calculation 2 2 3 4 2 2" xfId="22238"/>
    <cellStyle name="Calculation 2 2 3 4 3" xfId="21444"/>
    <cellStyle name="Calculation 2 2 3 5" xfId="21382"/>
    <cellStyle name="Calculation 2 2 3 5 2" xfId="22241"/>
    <cellStyle name="Calculation 2 2 3 6" xfId="21441"/>
    <cellStyle name="Calculation 2 2 4" xfId="753"/>
    <cellStyle name="Calculation 2 2 4 2" xfId="754"/>
    <cellStyle name="Calculation 2 2 4 2 2" xfId="21377"/>
    <cellStyle name="Calculation 2 2 4 2 2 2" xfId="22236"/>
    <cellStyle name="Calculation 2 2 4 2 3" xfId="21446"/>
    <cellStyle name="Calculation 2 2 4 3" xfId="755"/>
    <cellStyle name="Calculation 2 2 4 3 2" xfId="21376"/>
    <cellStyle name="Calculation 2 2 4 3 2 2" xfId="22235"/>
    <cellStyle name="Calculation 2 2 4 3 3" xfId="21447"/>
    <cellStyle name="Calculation 2 2 4 4" xfId="756"/>
    <cellStyle name="Calculation 2 2 4 4 2" xfId="21375"/>
    <cellStyle name="Calculation 2 2 4 4 2 2" xfId="22234"/>
    <cellStyle name="Calculation 2 2 4 4 3" xfId="21448"/>
    <cellStyle name="Calculation 2 2 4 5" xfId="21378"/>
    <cellStyle name="Calculation 2 2 4 5 2" xfId="22237"/>
    <cellStyle name="Calculation 2 2 4 6" xfId="21445"/>
    <cellStyle name="Calculation 2 2 5" xfId="757"/>
    <cellStyle name="Calculation 2 2 5 2" xfId="758"/>
    <cellStyle name="Calculation 2 2 5 2 2" xfId="21373"/>
    <cellStyle name="Calculation 2 2 5 2 2 2" xfId="22232"/>
    <cellStyle name="Calculation 2 2 5 2 3" xfId="21450"/>
    <cellStyle name="Calculation 2 2 5 3" xfId="759"/>
    <cellStyle name="Calculation 2 2 5 3 2" xfId="21372"/>
    <cellStyle name="Calculation 2 2 5 3 2 2" xfId="22231"/>
    <cellStyle name="Calculation 2 2 5 3 3" xfId="21451"/>
    <cellStyle name="Calculation 2 2 5 4" xfId="760"/>
    <cellStyle name="Calculation 2 2 5 4 2" xfId="21371"/>
    <cellStyle name="Calculation 2 2 5 4 2 2" xfId="22230"/>
    <cellStyle name="Calculation 2 2 5 4 3" xfId="21452"/>
    <cellStyle name="Calculation 2 2 5 5" xfId="21374"/>
    <cellStyle name="Calculation 2 2 5 5 2" xfId="22233"/>
    <cellStyle name="Calculation 2 2 5 6" xfId="21449"/>
    <cellStyle name="Calculation 2 2 6" xfId="761"/>
    <cellStyle name="Calculation 2 2 6 2" xfId="21370"/>
    <cellStyle name="Calculation 2 2 6 2 2" xfId="22229"/>
    <cellStyle name="Calculation 2 2 6 3" xfId="21453"/>
    <cellStyle name="Calculation 2 2 7" xfId="762"/>
    <cellStyle name="Calculation 2 2 7 2" xfId="21369"/>
    <cellStyle name="Calculation 2 2 7 2 2" xfId="22228"/>
    <cellStyle name="Calculation 2 2 7 3" xfId="21454"/>
    <cellStyle name="Calculation 2 2 8" xfId="763"/>
    <cellStyle name="Calculation 2 2 8 2" xfId="21368"/>
    <cellStyle name="Calculation 2 2 8 2 2" xfId="22227"/>
    <cellStyle name="Calculation 2 2 8 3" xfId="21455"/>
    <cellStyle name="Calculation 2 2 9" xfId="764"/>
    <cellStyle name="Calculation 2 2 9 2" xfId="21367"/>
    <cellStyle name="Calculation 2 2 9 2 2" xfId="22226"/>
    <cellStyle name="Calculation 2 2 9 3" xfId="21456"/>
    <cellStyle name="Calculation 2 3" xfId="765"/>
    <cellStyle name="Calculation 2 3 2" xfId="766"/>
    <cellStyle name="Calculation 2 3 2 2" xfId="21366"/>
    <cellStyle name="Calculation 2 3 2 2 2" xfId="22225"/>
    <cellStyle name="Calculation 2 3 2 3" xfId="21457"/>
    <cellStyle name="Calculation 2 3 3" xfId="767"/>
    <cellStyle name="Calculation 2 3 3 2" xfId="21365"/>
    <cellStyle name="Calculation 2 3 3 2 2" xfId="22224"/>
    <cellStyle name="Calculation 2 3 3 3" xfId="21458"/>
    <cellStyle name="Calculation 2 3 4" xfId="768"/>
    <cellStyle name="Calculation 2 3 4 2" xfId="21364"/>
    <cellStyle name="Calculation 2 3 4 2 2" xfId="22223"/>
    <cellStyle name="Calculation 2 3 4 3" xfId="21459"/>
    <cellStyle name="Calculation 2 3 5" xfId="769"/>
    <cellStyle name="Calculation 2 3 5 2" xfId="21363"/>
    <cellStyle name="Calculation 2 3 5 2 2" xfId="22222"/>
    <cellStyle name="Calculation 2 3 5 3" xfId="21460"/>
    <cellStyle name="Calculation 2 4" xfId="770"/>
    <cellStyle name="Calculation 2 4 2" xfId="771"/>
    <cellStyle name="Calculation 2 4 2 2" xfId="21362"/>
    <cellStyle name="Calculation 2 4 2 2 2" xfId="22221"/>
    <cellStyle name="Calculation 2 4 2 3" xfId="21461"/>
    <cellStyle name="Calculation 2 4 3" xfId="772"/>
    <cellStyle name="Calculation 2 4 3 2" xfId="21361"/>
    <cellStyle name="Calculation 2 4 3 2 2" xfId="22220"/>
    <cellStyle name="Calculation 2 4 3 3" xfId="21462"/>
    <cellStyle name="Calculation 2 4 4" xfId="773"/>
    <cellStyle name="Calculation 2 4 4 2" xfId="21360"/>
    <cellStyle name="Calculation 2 4 4 2 2" xfId="22219"/>
    <cellStyle name="Calculation 2 4 4 3" xfId="21463"/>
    <cellStyle name="Calculation 2 4 5" xfId="774"/>
    <cellStyle name="Calculation 2 4 5 2" xfId="21359"/>
    <cellStyle name="Calculation 2 4 5 2 2" xfId="22218"/>
    <cellStyle name="Calculation 2 4 5 3" xfId="21464"/>
    <cellStyle name="Calculation 2 5" xfId="775"/>
    <cellStyle name="Calculation 2 5 2" xfId="776"/>
    <cellStyle name="Calculation 2 5 2 2" xfId="21358"/>
    <cellStyle name="Calculation 2 5 2 2 2" xfId="22217"/>
    <cellStyle name="Calculation 2 5 2 3" xfId="21465"/>
    <cellStyle name="Calculation 2 5 3" xfId="777"/>
    <cellStyle name="Calculation 2 5 3 2" xfId="21357"/>
    <cellStyle name="Calculation 2 5 3 2 2" xfId="22216"/>
    <cellStyle name="Calculation 2 5 3 3" xfId="21466"/>
    <cellStyle name="Calculation 2 5 4" xfId="778"/>
    <cellStyle name="Calculation 2 5 4 2" xfId="21356"/>
    <cellStyle name="Calculation 2 5 4 2 2" xfId="22215"/>
    <cellStyle name="Calculation 2 5 4 3" xfId="21467"/>
    <cellStyle name="Calculation 2 5 5" xfId="779"/>
    <cellStyle name="Calculation 2 5 5 2" xfId="21355"/>
    <cellStyle name="Calculation 2 5 5 2 2" xfId="22214"/>
    <cellStyle name="Calculation 2 5 5 3" xfId="21468"/>
    <cellStyle name="Calculation 2 6" xfId="780"/>
    <cellStyle name="Calculation 2 6 2" xfId="781"/>
    <cellStyle name="Calculation 2 6 2 2" xfId="21354"/>
    <cellStyle name="Calculation 2 6 2 2 2" xfId="22213"/>
    <cellStyle name="Calculation 2 6 2 3" xfId="21469"/>
    <cellStyle name="Calculation 2 6 3" xfId="782"/>
    <cellStyle name="Calculation 2 6 3 2" xfId="21353"/>
    <cellStyle name="Calculation 2 6 3 2 2" xfId="22212"/>
    <cellStyle name="Calculation 2 6 3 3" xfId="21470"/>
    <cellStyle name="Calculation 2 6 4" xfId="783"/>
    <cellStyle name="Calculation 2 6 4 2" xfId="21352"/>
    <cellStyle name="Calculation 2 6 4 2 2" xfId="22211"/>
    <cellStyle name="Calculation 2 6 4 3" xfId="21471"/>
    <cellStyle name="Calculation 2 6 5" xfId="784"/>
    <cellStyle name="Calculation 2 6 5 2" xfId="21351"/>
    <cellStyle name="Calculation 2 6 5 2 2" xfId="22210"/>
    <cellStyle name="Calculation 2 6 5 3" xfId="21472"/>
    <cellStyle name="Calculation 2 7" xfId="785"/>
    <cellStyle name="Calculation 2 7 2" xfId="786"/>
    <cellStyle name="Calculation 2 7 2 2" xfId="21350"/>
    <cellStyle name="Calculation 2 7 2 2 2" xfId="22209"/>
    <cellStyle name="Calculation 2 7 2 3" xfId="21473"/>
    <cellStyle name="Calculation 2 7 3" xfId="787"/>
    <cellStyle name="Calculation 2 7 3 2" xfId="21349"/>
    <cellStyle name="Calculation 2 7 3 2 2" xfId="22208"/>
    <cellStyle name="Calculation 2 7 3 3" xfId="21474"/>
    <cellStyle name="Calculation 2 7 4" xfId="788"/>
    <cellStyle name="Calculation 2 7 4 2" xfId="21348"/>
    <cellStyle name="Calculation 2 7 4 2 2" xfId="22207"/>
    <cellStyle name="Calculation 2 7 4 3" xfId="21475"/>
    <cellStyle name="Calculation 2 7 5" xfId="789"/>
    <cellStyle name="Calculation 2 7 5 2" xfId="21347"/>
    <cellStyle name="Calculation 2 7 5 2 2" xfId="22206"/>
    <cellStyle name="Calculation 2 7 5 3" xfId="21476"/>
    <cellStyle name="Calculation 2 8" xfId="790"/>
    <cellStyle name="Calculation 2 8 2" xfId="791"/>
    <cellStyle name="Calculation 2 8 2 2" xfId="21346"/>
    <cellStyle name="Calculation 2 8 2 2 2" xfId="22205"/>
    <cellStyle name="Calculation 2 8 2 3" xfId="21477"/>
    <cellStyle name="Calculation 2 8 3" xfId="792"/>
    <cellStyle name="Calculation 2 8 3 2" xfId="21345"/>
    <cellStyle name="Calculation 2 8 3 2 2" xfId="22204"/>
    <cellStyle name="Calculation 2 8 3 3" xfId="21478"/>
    <cellStyle name="Calculation 2 8 4" xfId="793"/>
    <cellStyle name="Calculation 2 8 4 2" xfId="21344"/>
    <cellStyle name="Calculation 2 8 4 2 2" xfId="22203"/>
    <cellStyle name="Calculation 2 8 4 3" xfId="21479"/>
    <cellStyle name="Calculation 2 8 5" xfId="794"/>
    <cellStyle name="Calculation 2 8 5 2" xfId="21343"/>
    <cellStyle name="Calculation 2 8 5 2 2" xfId="22202"/>
    <cellStyle name="Calculation 2 8 5 3" xfId="21480"/>
    <cellStyle name="Calculation 2 9" xfId="795"/>
    <cellStyle name="Calculation 2 9 2" xfId="796"/>
    <cellStyle name="Calculation 2 9 2 2" xfId="21342"/>
    <cellStyle name="Calculation 2 9 2 2 2" xfId="22201"/>
    <cellStyle name="Calculation 2 9 2 3" xfId="21481"/>
    <cellStyle name="Calculation 2 9 3" xfId="797"/>
    <cellStyle name="Calculation 2 9 3 2" xfId="21341"/>
    <cellStyle name="Calculation 2 9 3 2 2" xfId="22200"/>
    <cellStyle name="Calculation 2 9 3 3" xfId="21482"/>
    <cellStyle name="Calculation 2 9 4" xfId="798"/>
    <cellStyle name="Calculation 2 9 4 2" xfId="21340"/>
    <cellStyle name="Calculation 2 9 4 2 2" xfId="22199"/>
    <cellStyle name="Calculation 2 9 4 3" xfId="21483"/>
    <cellStyle name="Calculation 2 9 5" xfId="799"/>
    <cellStyle name="Calculation 2 9 5 2" xfId="21339"/>
    <cellStyle name="Calculation 2 9 5 2 2" xfId="22198"/>
    <cellStyle name="Calculation 2 9 5 3" xfId="21484"/>
    <cellStyle name="Calculation 3" xfId="800"/>
    <cellStyle name="Calculation 3 2" xfId="801"/>
    <cellStyle name="Calculation 3 2 2" xfId="21337"/>
    <cellStyle name="Calculation 3 2 2 2" xfId="22196"/>
    <cellStyle name="Calculation 3 2 3" xfId="21486"/>
    <cellStyle name="Calculation 3 3" xfId="802"/>
    <cellStyle name="Calculation 3 3 2" xfId="21336"/>
    <cellStyle name="Calculation 3 3 2 2" xfId="22195"/>
    <cellStyle name="Calculation 3 3 3" xfId="21487"/>
    <cellStyle name="Calculation 3 4" xfId="21338"/>
    <cellStyle name="Calculation 3 4 2" xfId="22197"/>
    <cellStyle name="Calculation 3 5" xfId="21485"/>
    <cellStyle name="Calculation 4" xfId="803"/>
    <cellStyle name="Calculation 4 2" xfId="804"/>
    <cellStyle name="Calculation 4 2 2" xfId="21334"/>
    <cellStyle name="Calculation 4 2 2 2" xfId="22193"/>
    <cellStyle name="Calculation 4 2 3" xfId="21489"/>
    <cellStyle name="Calculation 4 3" xfId="805"/>
    <cellStyle name="Calculation 4 3 2" xfId="21333"/>
    <cellStyle name="Calculation 4 3 2 2" xfId="22192"/>
    <cellStyle name="Calculation 4 3 3" xfId="21490"/>
    <cellStyle name="Calculation 4 4" xfId="21335"/>
    <cellStyle name="Calculation 4 4 2" xfId="22194"/>
    <cellStyle name="Calculation 4 5" xfId="21488"/>
    <cellStyle name="Calculation 5" xfId="806"/>
    <cellStyle name="Calculation 5 2" xfId="807"/>
    <cellStyle name="Calculation 5 2 2" xfId="21331"/>
    <cellStyle name="Calculation 5 2 2 2" xfId="22190"/>
    <cellStyle name="Calculation 5 2 3" xfId="21492"/>
    <cellStyle name="Calculation 5 3" xfId="808"/>
    <cellStyle name="Calculation 5 3 2" xfId="21330"/>
    <cellStyle name="Calculation 5 3 2 2" xfId="22189"/>
    <cellStyle name="Calculation 5 3 3" xfId="21493"/>
    <cellStyle name="Calculation 5 4" xfId="21332"/>
    <cellStyle name="Calculation 5 4 2" xfId="22191"/>
    <cellStyle name="Calculation 5 5" xfId="21491"/>
    <cellStyle name="Calculation 6" xfId="809"/>
    <cellStyle name="Calculation 6 2" xfId="810"/>
    <cellStyle name="Calculation 6 2 2" xfId="21328"/>
    <cellStyle name="Calculation 6 2 2 2" xfId="22187"/>
    <cellStyle name="Calculation 6 2 3" xfId="21495"/>
    <cellStyle name="Calculation 6 3" xfId="811"/>
    <cellStyle name="Calculation 6 3 2" xfId="21327"/>
    <cellStyle name="Calculation 6 3 2 2" xfId="22186"/>
    <cellStyle name="Calculation 6 3 3" xfId="21496"/>
    <cellStyle name="Calculation 6 4" xfId="21329"/>
    <cellStyle name="Calculation 6 4 2" xfId="22188"/>
    <cellStyle name="Calculation 6 5" xfId="21494"/>
    <cellStyle name="Calculation 7" xfId="812"/>
    <cellStyle name="Calculation 7 2" xfId="21326"/>
    <cellStyle name="Calculation 7 2 2" xfId="22185"/>
    <cellStyle name="Calculation 7 3" xfId="21497"/>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2 2 2" xfId="22183"/>
    <cellStyle name="Header2 3" xfId="9227"/>
    <cellStyle name="Header2 3 2" xfId="21312"/>
    <cellStyle name="Header2 3 2 2" xfId="22182"/>
    <cellStyle name="Header2 4" xfId="21314"/>
    <cellStyle name="Header2 4 2" xfId="2218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2 2 2" xfId="22180"/>
    <cellStyle name="Input 2 10 2 3" xfId="21499"/>
    <cellStyle name="Input 2 10 3" xfId="9336"/>
    <cellStyle name="Input 2 10 3 2" xfId="21305"/>
    <cellStyle name="Input 2 10 3 2 2" xfId="22179"/>
    <cellStyle name="Input 2 10 3 3" xfId="21500"/>
    <cellStyle name="Input 2 10 4" xfId="9337"/>
    <cellStyle name="Input 2 10 4 2" xfId="21304"/>
    <cellStyle name="Input 2 10 4 2 2" xfId="22178"/>
    <cellStyle name="Input 2 10 4 3" xfId="21501"/>
    <cellStyle name="Input 2 10 5" xfId="9338"/>
    <cellStyle name="Input 2 10 5 2" xfId="21303"/>
    <cellStyle name="Input 2 10 5 2 2" xfId="22177"/>
    <cellStyle name="Input 2 10 5 3" xfId="21502"/>
    <cellStyle name="Input 2 11" xfId="9339"/>
    <cellStyle name="Input 2 11 2" xfId="9340"/>
    <cellStyle name="Input 2 11 2 2" xfId="21301"/>
    <cellStyle name="Input 2 11 2 2 2" xfId="22175"/>
    <cellStyle name="Input 2 11 2 3" xfId="21504"/>
    <cellStyle name="Input 2 11 3" xfId="9341"/>
    <cellStyle name="Input 2 11 3 2" xfId="21300"/>
    <cellStyle name="Input 2 11 3 2 2" xfId="22174"/>
    <cellStyle name="Input 2 11 3 3" xfId="21505"/>
    <cellStyle name="Input 2 11 4" xfId="9342"/>
    <cellStyle name="Input 2 11 4 2" xfId="21299"/>
    <cellStyle name="Input 2 11 4 2 2" xfId="22173"/>
    <cellStyle name="Input 2 11 4 3" xfId="21506"/>
    <cellStyle name="Input 2 11 5" xfId="9343"/>
    <cellStyle name="Input 2 11 5 2" xfId="21298"/>
    <cellStyle name="Input 2 11 5 2 2" xfId="22172"/>
    <cellStyle name="Input 2 11 5 3" xfId="21507"/>
    <cellStyle name="Input 2 11 6" xfId="21302"/>
    <cellStyle name="Input 2 11 6 2" xfId="22176"/>
    <cellStyle name="Input 2 11 7" xfId="21503"/>
    <cellStyle name="Input 2 12" xfId="9344"/>
    <cellStyle name="Input 2 12 2" xfId="9345"/>
    <cellStyle name="Input 2 12 2 2" xfId="21296"/>
    <cellStyle name="Input 2 12 2 2 2" xfId="22170"/>
    <cellStyle name="Input 2 12 2 3" xfId="21509"/>
    <cellStyle name="Input 2 12 3" xfId="9346"/>
    <cellStyle name="Input 2 12 3 2" xfId="21295"/>
    <cellStyle name="Input 2 12 3 2 2" xfId="22169"/>
    <cellStyle name="Input 2 12 3 3" xfId="21510"/>
    <cellStyle name="Input 2 12 4" xfId="9347"/>
    <cellStyle name="Input 2 12 4 2" xfId="21294"/>
    <cellStyle name="Input 2 12 4 2 2" xfId="22168"/>
    <cellStyle name="Input 2 12 4 3" xfId="21511"/>
    <cellStyle name="Input 2 12 5" xfId="9348"/>
    <cellStyle name="Input 2 12 5 2" xfId="21293"/>
    <cellStyle name="Input 2 12 5 2 2" xfId="22167"/>
    <cellStyle name="Input 2 12 5 3" xfId="21512"/>
    <cellStyle name="Input 2 12 6" xfId="21297"/>
    <cellStyle name="Input 2 12 6 2" xfId="22171"/>
    <cellStyle name="Input 2 12 7" xfId="21508"/>
    <cellStyle name="Input 2 13" xfId="9349"/>
    <cellStyle name="Input 2 13 2" xfId="9350"/>
    <cellStyle name="Input 2 13 2 2" xfId="21291"/>
    <cellStyle name="Input 2 13 2 2 2" xfId="22165"/>
    <cellStyle name="Input 2 13 2 3" xfId="21514"/>
    <cellStyle name="Input 2 13 3" xfId="9351"/>
    <cellStyle name="Input 2 13 3 2" xfId="21290"/>
    <cellStyle name="Input 2 13 3 2 2" xfId="22164"/>
    <cellStyle name="Input 2 13 3 3" xfId="21515"/>
    <cellStyle name="Input 2 13 4" xfId="9352"/>
    <cellStyle name="Input 2 13 4 2" xfId="21289"/>
    <cellStyle name="Input 2 13 4 2 2" xfId="22163"/>
    <cellStyle name="Input 2 13 4 3" xfId="21516"/>
    <cellStyle name="Input 2 13 5" xfId="21292"/>
    <cellStyle name="Input 2 13 5 2" xfId="22166"/>
    <cellStyle name="Input 2 13 6" xfId="21513"/>
    <cellStyle name="Input 2 14" xfId="9353"/>
    <cellStyle name="Input 2 14 2" xfId="21288"/>
    <cellStyle name="Input 2 14 2 2" xfId="22162"/>
    <cellStyle name="Input 2 14 3" xfId="21517"/>
    <cellStyle name="Input 2 15" xfId="9354"/>
    <cellStyle name="Input 2 15 2" xfId="21287"/>
    <cellStyle name="Input 2 15 2 2" xfId="22161"/>
    <cellStyle name="Input 2 15 3" xfId="21518"/>
    <cellStyle name="Input 2 16" xfId="9355"/>
    <cellStyle name="Input 2 16 2" xfId="21286"/>
    <cellStyle name="Input 2 16 2 2" xfId="22160"/>
    <cellStyle name="Input 2 16 3" xfId="21519"/>
    <cellStyle name="Input 2 17" xfId="21307"/>
    <cellStyle name="Input 2 17 2" xfId="22181"/>
    <cellStyle name="Input 2 18" xfId="21498"/>
    <cellStyle name="Input 2 2" xfId="9356"/>
    <cellStyle name="Input 2 2 10" xfId="21285"/>
    <cellStyle name="Input 2 2 10 2" xfId="22159"/>
    <cellStyle name="Input 2 2 11" xfId="21520"/>
    <cellStyle name="Input 2 2 2" xfId="9357"/>
    <cellStyle name="Input 2 2 2 2" xfId="9358"/>
    <cellStyle name="Input 2 2 2 2 2" xfId="21283"/>
    <cellStyle name="Input 2 2 2 2 2 2" xfId="22157"/>
    <cellStyle name="Input 2 2 2 2 3" xfId="21522"/>
    <cellStyle name="Input 2 2 2 3" xfId="9359"/>
    <cellStyle name="Input 2 2 2 3 2" xfId="21282"/>
    <cellStyle name="Input 2 2 2 3 2 2" xfId="22156"/>
    <cellStyle name="Input 2 2 2 3 3" xfId="21523"/>
    <cellStyle name="Input 2 2 2 4" xfId="9360"/>
    <cellStyle name="Input 2 2 2 4 2" xfId="21281"/>
    <cellStyle name="Input 2 2 2 4 2 2" xfId="22155"/>
    <cellStyle name="Input 2 2 2 4 3" xfId="21524"/>
    <cellStyle name="Input 2 2 2 5" xfId="21284"/>
    <cellStyle name="Input 2 2 2 5 2" xfId="22158"/>
    <cellStyle name="Input 2 2 2 6" xfId="21521"/>
    <cellStyle name="Input 2 2 3" xfId="9361"/>
    <cellStyle name="Input 2 2 3 2" xfId="9362"/>
    <cellStyle name="Input 2 2 3 2 2" xfId="21279"/>
    <cellStyle name="Input 2 2 3 2 2 2" xfId="22153"/>
    <cellStyle name="Input 2 2 3 2 3" xfId="21526"/>
    <cellStyle name="Input 2 2 3 3" xfId="9363"/>
    <cellStyle name="Input 2 2 3 3 2" xfId="21278"/>
    <cellStyle name="Input 2 2 3 3 2 2" xfId="22152"/>
    <cellStyle name="Input 2 2 3 3 3" xfId="21527"/>
    <cellStyle name="Input 2 2 3 4" xfId="9364"/>
    <cellStyle name="Input 2 2 3 4 2" xfId="21277"/>
    <cellStyle name="Input 2 2 3 4 2 2" xfId="22151"/>
    <cellStyle name="Input 2 2 3 4 3" xfId="21528"/>
    <cellStyle name="Input 2 2 3 5" xfId="21280"/>
    <cellStyle name="Input 2 2 3 5 2" xfId="22154"/>
    <cellStyle name="Input 2 2 3 6" xfId="21525"/>
    <cellStyle name="Input 2 2 4" xfId="9365"/>
    <cellStyle name="Input 2 2 4 2" xfId="9366"/>
    <cellStyle name="Input 2 2 4 2 2" xfId="21275"/>
    <cellStyle name="Input 2 2 4 2 2 2" xfId="22149"/>
    <cellStyle name="Input 2 2 4 2 3" xfId="21530"/>
    <cellStyle name="Input 2 2 4 3" xfId="9367"/>
    <cellStyle name="Input 2 2 4 3 2" xfId="21274"/>
    <cellStyle name="Input 2 2 4 3 2 2" xfId="22148"/>
    <cellStyle name="Input 2 2 4 3 3" xfId="21531"/>
    <cellStyle name="Input 2 2 4 4" xfId="9368"/>
    <cellStyle name="Input 2 2 4 4 2" xfId="21273"/>
    <cellStyle name="Input 2 2 4 4 2 2" xfId="22147"/>
    <cellStyle name="Input 2 2 4 4 3" xfId="21532"/>
    <cellStyle name="Input 2 2 4 5" xfId="21276"/>
    <cellStyle name="Input 2 2 4 5 2" xfId="22150"/>
    <cellStyle name="Input 2 2 4 6" xfId="21529"/>
    <cellStyle name="Input 2 2 5" xfId="9369"/>
    <cellStyle name="Input 2 2 5 2" xfId="9370"/>
    <cellStyle name="Input 2 2 5 2 2" xfId="21271"/>
    <cellStyle name="Input 2 2 5 2 2 2" xfId="22145"/>
    <cellStyle name="Input 2 2 5 2 3" xfId="21534"/>
    <cellStyle name="Input 2 2 5 3" xfId="9371"/>
    <cellStyle name="Input 2 2 5 3 2" xfId="21270"/>
    <cellStyle name="Input 2 2 5 3 2 2" xfId="22144"/>
    <cellStyle name="Input 2 2 5 3 3" xfId="21535"/>
    <cellStyle name="Input 2 2 5 4" xfId="9372"/>
    <cellStyle name="Input 2 2 5 4 2" xfId="21269"/>
    <cellStyle name="Input 2 2 5 4 2 2" xfId="22143"/>
    <cellStyle name="Input 2 2 5 4 3" xfId="21536"/>
    <cellStyle name="Input 2 2 5 5" xfId="21272"/>
    <cellStyle name="Input 2 2 5 5 2" xfId="22146"/>
    <cellStyle name="Input 2 2 5 6" xfId="21533"/>
    <cellStyle name="Input 2 2 6" xfId="9373"/>
    <cellStyle name="Input 2 2 6 2" xfId="21268"/>
    <cellStyle name="Input 2 2 6 2 2" xfId="22142"/>
    <cellStyle name="Input 2 2 6 3" xfId="21537"/>
    <cellStyle name="Input 2 2 7" xfId="9374"/>
    <cellStyle name="Input 2 2 7 2" xfId="21267"/>
    <cellStyle name="Input 2 2 7 2 2" xfId="22141"/>
    <cellStyle name="Input 2 2 7 3" xfId="21538"/>
    <cellStyle name="Input 2 2 8" xfId="9375"/>
    <cellStyle name="Input 2 2 8 2" xfId="21266"/>
    <cellStyle name="Input 2 2 8 2 2" xfId="22140"/>
    <cellStyle name="Input 2 2 8 3" xfId="21539"/>
    <cellStyle name="Input 2 2 9" xfId="9376"/>
    <cellStyle name="Input 2 2 9 2" xfId="21265"/>
    <cellStyle name="Input 2 2 9 2 2" xfId="22139"/>
    <cellStyle name="Input 2 2 9 3" xfId="21540"/>
    <cellStyle name="Input 2 3" xfId="9377"/>
    <cellStyle name="Input 2 3 2" xfId="9378"/>
    <cellStyle name="Input 2 3 2 2" xfId="21264"/>
    <cellStyle name="Input 2 3 2 2 2" xfId="22138"/>
    <cellStyle name="Input 2 3 2 3" xfId="21541"/>
    <cellStyle name="Input 2 3 3" xfId="9379"/>
    <cellStyle name="Input 2 3 3 2" xfId="21263"/>
    <cellStyle name="Input 2 3 3 2 2" xfId="22137"/>
    <cellStyle name="Input 2 3 3 3" xfId="21542"/>
    <cellStyle name="Input 2 3 4" xfId="9380"/>
    <cellStyle name="Input 2 3 4 2" xfId="21262"/>
    <cellStyle name="Input 2 3 4 2 2" xfId="22136"/>
    <cellStyle name="Input 2 3 4 3" xfId="21543"/>
    <cellStyle name="Input 2 3 5" xfId="9381"/>
    <cellStyle name="Input 2 3 5 2" xfId="21261"/>
    <cellStyle name="Input 2 3 5 2 2" xfId="22135"/>
    <cellStyle name="Input 2 3 5 3" xfId="21544"/>
    <cellStyle name="Input 2 4" xfId="9382"/>
    <cellStyle name="Input 2 4 2" xfId="9383"/>
    <cellStyle name="Input 2 4 2 2" xfId="21260"/>
    <cellStyle name="Input 2 4 2 2 2" xfId="22134"/>
    <cellStyle name="Input 2 4 2 3" xfId="21545"/>
    <cellStyle name="Input 2 4 3" xfId="9384"/>
    <cellStyle name="Input 2 4 3 2" xfId="21259"/>
    <cellStyle name="Input 2 4 3 2 2" xfId="22133"/>
    <cellStyle name="Input 2 4 3 3" xfId="21546"/>
    <cellStyle name="Input 2 4 4" xfId="9385"/>
    <cellStyle name="Input 2 4 4 2" xfId="21258"/>
    <cellStyle name="Input 2 4 4 2 2" xfId="22132"/>
    <cellStyle name="Input 2 4 4 3" xfId="21547"/>
    <cellStyle name="Input 2 4 5" xfId="9386"/>
    <cellStyle name="Input 2 4 5 2" xfId="21257"/>
    <cellStyle name="Input 2 4 5 2 2" xfId="22131"/>
    <cellStyle name="Input 2 4 5 3" xfId="21548"/>
    <cellStyle name="Input 2 5" xfId="9387"/>
    <cellStyle name="Input 2 5 2" xfId="9388"/>
    <cellStyle name="Input 2 5 2 2" xfId="21256"/>
    <cellStyle name="Input 2 5 2 2 2" xfId="22130"/>
    <cellStyle name="Input 2 5 2 3" xfId="21549"/>
    <cellStyle name="Input 2 5 3" xfId="9389"/>
    <cellStyle name="Input 2 5 3 2" xfId="21255"/>
    <cellStyle name="Input 2 5 3 2 2" xfId="22129"/>
    <cellStyle name="Input 2 5 3 3" xfId="21550"/>
    <cellStyle name="Input 2 5 4" xfId="9390"/>
    <cellStyle name="Input 2 5 4 2" xfId="21254"/>
    <cellStyle name="Input 2 5 4 2 2" xfId="22128"/>
    <cellStyle name="Input 2 5 4 3" xfId="21551"/>
    <cellStyle name="Input 2 5 5" xfId="9391"/>
    <cellStyle name="Input 2 5 5 2" xfId="21253"/>
    <cellStyle name="Input 2 5 5 2 2" xfId="22127"/>
    <cellStyle name="Input 2 5 5 3" xfId="21552"/>
    <cellStyle name="Input 2 6" xfId="9392"/>
    <cellStyle name="Input 2 6 2" xfId="9393"/>
    <cellStyle name="Input 2 6 2 2" xfId="21252"/>
    <cellStyle name="Input 2 6 2 2 2" xfId="22126"/>
    <cellStyle name="Input 2 6 2 3" xfId="21553"/>
    <cellStyle name="Input 2 6 3" xfId="9394"/>
    <cellStyle name="Input 2 6 3 2" xfId="21251"/>
    <cellStyle name="Input 2 6 3 2 2" xfId="22125"/>
    <cellStyle name="Input 2 6 3 3" xfId="21554"/>
    <cellStyle name="Input 2 6 4" xfId="9395"/>
    <cellStyle name="Input 2 6 4 2" xfId="21250"/>
    <cellStyle name="Input 2 6 4 2 2" xfId="22124"/>
    <cellStyle name="Input 2 6 4 3" xfId="21555"/>
    <cellStyle name="Input 2 6 5" xfId="9396"/>
    <cellStyle name="Input 2 6 5 2" xfId="21249"/>
    <cellStyle name="Input 2 6 5 2 2" xfId="22123"/>
    <cellStyle name="Input 2 6 5 3" xfId="21556"/>
    <cellStyle name="Input 2 7" xfId="9397"/>
    <cellStyle name="Input 2 7 2" xfId="9398"/>
    <cellStyle name="Input 2 7 2 2" xfId="21248"/>
    <cellStyle name="Input 2 7 2 2 2" xfId="22122"/>
    <cellStyle name="Input 2 7 2 3" xfId="21557"/>
    <cellStyle name="Input 2 7 3" xfId="9399"/>
    <cellStyle name="Input 2 7 3 2" xfId="21247"/>
    <cellStyle name="Input 2 7 3 2 2" xfId="22121"/>
    <cellStyle name="Input 2 7 3 3" xfId="21558"/>
    <cellStyle name="Input 2 7 4" xfId="9400"/>
    <cellStyle name="Input 2 7 4 2" xfId="21246"/>
    <cellStyle name="Input 2 7 4 2 2" xfId="22120"/>
    <cellStyle name="Input 2 7 4 3" xfId="21559"/>
    <cellStyle name="Input 2 7 5" xfId="9401"/>
    <cellStyle name="Input 2 7 5 2" xfId="21245"/>
    <cellStyle name="Input 2 7 5 2 2" xfId="22119"/>
    <cellStyle name="Input 2 7 5 3" xfId="21560"/>
    <cellStyle name="Input 2 8" xfId="9402"/>
    <cellStyle name="Input 2 8 2" xfId="9403"/>
    <cellStyle name="Input 2 8 2 2" xfId="21244"/>
    <cellStyle name="Input 2 8 2 2 2" xfId="22118"/>
    <cellStyle name="Input 2 8 2 3" xfId="21561"/>
    <cellStyle name="Input 2 8 3" xfId="9404"/>
    <cellStyle name="Input 2 8 3 2" xfId="21243"/>
    <cellStyle name="Input 2 8 3 2 2" xfId="22117"/>
    <cellStyle name="Input 2 8 3 3" xfId="21562"/>
    <cellStyle name="Input 2 8 4" xfId="9405"/>
    <cellStyle name="Input 2 8 4 2" xfId="21242"/>
    <cellStyle name="Input 2 8 4 2 2" xfId="22116"/>
    <cellStyle name="Input 2 8 4 3" xfId="21563"/>
    <cellStyle name="Input 2 8 5" xfId="9406"/>
    <cellStyle name="Input 2 8 5 2" xfId="21241"/>
    <cellStyle name="Input 2 8 5 2 2" xfId="22115"/>
    <cellStyle name="Input 2 8 5 3" xfId="21564"/>
    <cellStyle name="Input 2 9" xfId="9407"/>
    <cellStyle name="Input 2 9 2" xfId="9408"/>
    <cellStyle name="Input 2 9 2 2" xfId="21240"/>
    <cellStyle name="Input 2 9 2 2 2" xfId="22114"/>
    <cellStyle name="Input 2 9 2 3" xfId="21565"/>
    <cellStyle name="Input 2 9 3" xfId="9409"/>
    <cellStyle name="Input 2 9 3 2" xfId="21239"/>
    <cellStyle name="Input 2 9 3 2 2" xfId="22113"/>
    <cellStyle name="Input 2 9 3 3" xfId="21566"/>
    <cellStyle name="Input 2 9 4" xfId="9410"/>
    <cellStyle name="Input 2 9 4 2" xfId="21238"/>
    <cellStyle name="Input 2 9 4 2 2" xfId="22112"/>
    <cellStyle name="Input 2 9 4 3" xfId="21567"/>
    <cellStyle name="Input 2 9 5" xfId="9411"/>
    <cellStyle name="Input 2 9 5 2" xfId="21237"/>
    <cellStyle name="Input 2 9 5 2 2" xfId="22111"/>
    <cellStyle name="Input 2 9 5 3" xfId="21568"/>
    <cellStyle name="Input 3" xfId="9412"/>
    <cellStyle name="Input 3 2" xfId="9413"/>
    <cellStyle name="Input 3 2 2" xfId="21235"/>
    <cellStyle name="Input 3 2 2 2" xfId="22109"/>
    <cellStyle name="Input 3 2 3" xfId="21570"/>
    <cellStyle name="Input 3 3" xfId="9414"/>
    <cellStyle name="Input 3 3 2" xfId="21234"/>
    <cellStyle name="Input 3 3 2 2" xfId="22108"/>
    <cellStyle name="Input 3 3 3" xfId="21571"/>
    <cellStyle name="Input 3 4" xfId="21236"/>
    <cellStyle name="Input 3 4 2" xfId="22110"/>
    <cellStyle name="Input 3 5" xfId="21569"/>
    <cellStyle name="Input 4" xfId="9415"/>
    <cellStyle name="Input 4 2" xfId="9416"/>
    <cellStyle name="Input 4 2 2" xfId="21232"/>
    <cellStyle name="Input 4 2 2 2" xfId="22106"/>
    <cellStyle name="Input 4 2 3" xfId="21573"/>
    <cellStyle name="Input 4 3" xfId="9417"/>
    <cellStyle name="Input 4 3 2" xfId="21231"/>
    <cellStyle name="Input 4 3 2 2" xfId="22105"/>
    <cellStyle name="Input 4 3 3" xfId="21574"/>
    <cellStyle name="Input 4 4" xfId="21233"/>
    <cellStyle name="Input 4 4 2" xfId="22107"/>
    <cellStyle name="Input 4 5" xfId="21572"/>
    <cellStyle name="Input 5" xfId="9418"/>
    <cellStyle name="Input 5 2" xfId="9419"/>
    <cellStyle name="Input 5 2 2" xfId="21229"/>
    <cellStyle name="Input 5 2 2 2" xfId="22103"/>
    <cellStyle name="Input 5 2 3" xfId="21576"/>
    <cellStyle name="Input 5 3" xfId="9420"/>
    <cellStyle name="Input 5 3 2" xfId="21228"/>
    <cellStyle name="Input 5 3 2 2" xfId="22102"/>
    <cellStyle name="Input 5 3 3" xfId="21577"/>
    <cellStyle name="Input 5 4" xfId="21230"/>
    <cellStyle name="Input 5 4 2" xfId="22104"/>
    <cellStyle name="Input 5 5" xfId="21575"/>
    <cellStyle name="Input 6" xfId="9421"/>
    <cellStyle name="Input 6 2" xfId="9422"/>
    <cellStyle name="Input 6 2 2" xfId="21226"/>
    <cellStyle name="Input 6 2 2 2" xfId="22100"/>
    <cellStyle name="Input 6 2 3" xfId="21579"/>
    <cellStyle name="Input 6 3" xfId="9423"/>
    <cellStyle name="Input 6 3 2" xfId="21225"/>
    <cellStyle name="Input 6 3 2 2" xfId="22099"/>
    <cellStyle name="Input 6 3 3" xfId="21580"/>
    <cellStyle name="Input 6 4" xfId="21227"/>
    <cellStyle name="Input 6 4 2" xfId="22101"/>
    <cellStyle name="Input 6 5" xfId="21578"/>
    <cellStyle name="Input 7" xfId="9424"/>
    <cellStyle name="Input 7 2" xfId="21224"/>
    <cellStyle name="Input 7 2 2" xfId="22098"/>
    <cellStyle name="Input 7 3" xfId="21581"/>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2" xfId="22096"/>
    <cellStyle name="Note 2 10 2 3" xfId="21583"/>
    <cellStyle name="Note 2 10 3" xfId="20386"/>
    <cellStyle name="Note 2 10 3 2" xfId="21220"/>
    <cellStyle name="Note 2 10 3 2 2" xfId="22095"/>
    <cellStyle name="Note 2 10 3 3" xfId="21584"/>
    <cellStyle name="Note 2 10 4" xfId="20387"/>
    <cellStyle name="Note 2 10 4 2" xfId="21219"/>
    <cellStyle name="Note 2 10 4 2 2" xfId="22094"/>
    <cellStyle name="Note 2 10 4 3" xfId="21585"/>
    <cellStyle name="Note 2 10 5" xfId="20388"/>
    <cellStyle name="Note 2 10 5 2" xfId="21218"/>
    <cellStyle name="Note 2 10 5 2 2" xfId="22093"/>
    <cellStyle name="Note 2 10 5 3" xfId="21586"/>
    <cellStyle name="Note 2 11" xfId="20389"/>
    <cellStyle name="Note 2 11 2" xfId="20390"/>
    <cellStyle name="Note 2 11 2 2" xfId="21217"/>
    <cellStyle name="Note 2 11 2 2 2" xfId="22092"/>
    <cellStyle name="Note 2 11 2 3" xfId="21587"/>
    <cellStyle name="Note 2 11 3" xfId="20391"/>
    <cellStyle name="Note 2 11 3 2" xfId="21216"/>
    <cellStyle name="Note 2 11 3 2 2" xfId="22091"/>
    <cellStyle name="Note 2 11 3 3" xfId="21588"/>
    <cellStyle name="Note 2 11 4" xfId="20392"/>
    <cellStyle name="Note 2 11 4 2" xfId="21215"/>
    <cellStyle name="Note 2 11 4 2 2" xfId="22090"/>
    <cellStyle name="Note 2 11 4 3" xfId="21589"/>
    <cellStyle name="Note 2 11 5" xfId="20393"/>
    <cellStyle name="Note 2 11 5 2" xfId="21214"/>
    <cellStyle name="Note 2 11 5 2 2" xfId="22089"/>
    <cellStyle name="Note 2 11 5 3" xfId="21590"/>
    <cellStyle name="Note 2 12" xfId="20394"/>
    <cellStyle name="Note 2 12 2" xfId="20395"/>
    <cellStyle name="Note 2 12 2 2" xfId="21213"/>
    <cellStyle name="Note 2 12 2 2 2" xfId="22088"/>
    <cellStyle name="Note 2 12 2 3" xfId="21591"/>
    <cellStyle name="Note 2 12 3" xfId="20396"/>
    <cellStyle name="Note 2 12 3 2" xfId="21212"/>
    <cellStyle name="Note 2 12 3 2 2" xfId="22087"/>
    <cellStyle name="Note 2 12 3 3" xfId="21592"/>
    <cellStyle name="Note 2 12 4" xfId="20397"/>
    <cellStyle name="Note 2 12 4 2" xfId="21211"/>
    <cellStyle name="Note 2 12 4 2 2" xfId="22086"/>
    <cellStyle name="Note 2 12 4 3" xfId="21593"/>
    <cellStyle name="Note 2 12 5" xfId="20398"/>
    <cellStyle name="Note 2 12 5 2" xfId="21210"/>
    <cellStyle name="Note 2 12 5 2 2" xfId="22085"/>
    <cellStyle name="Note 2 12 5 3" xfId="21594"/>
    <cellStyle name="Note 2 13" xfId="20399"/>
    <cellStyle name="Note 2 13 2" xfId="20400"/>
    <cellStyle name="Note 2 13 2 2" xfId="21209"/>
    <cellStyle name="Note 2 13 2 2 2" xfId="22084"/>
    <cellStyle name="Note 2 13 2 3" xfId="21595"/>
    <cellStyle name="Note 2 13 3" xfId="20401"/>
    <cellStyle name="Note 2 13 3 2" xfId="21208"/>
    <cellStyle name="Note 2 13 3 2 2" xfId="22083"/>
    <cellStyle name="Note 2 13 3 3" xfId="21596"/>
    <cellStyle name="Note 2 13 4" xfId="20402"/>
    <cellStyle name="Note 2 13 4 2" xfId="21207"/>
    <cellStyle name="Note 2 13 4 2 2" xfId="22082"/>
    <cellStyle name="Note 2 13 4 3" xfId="21597"/>
    <cellStyle name="Note 2 13 5" xfId="20403"/>
    <cellStyle name="Note 2 13 5 2" xfId="21206"/>
    <cellStyle name="Note 2 13 5 2 2" xfId="22081"/>
    <cellStyle name="Note 2 13 5 3" xfId="21598"/>
    <cellStyle name="Note 2 14" xfId="20404"/>
    <cellStyle name="Note 2 14 2" xfId="20405"/>
    <cellStyle name="Note 2 14 2 2" xfId="21204"/>
    <cellStyle name="Note 2 14 2 2 2" xfId="22079"/>
    <cellStyle name="Note 2 14 2 3" xfId="21600"/>
    <cellStyle name="Note 2 14 3" xfId="21205"/>
    <cellStyle name="Note 2 14 3 2" xfId="22080"/>
    <cellStyle name="Note 2 14 4" xfId="21599"/>
    <cellStyle name="Note 2 15" xfId="20406"/>
    <cellStyle name="Note 2 15 2" xfId="20407"/>
    <cellStyle name="Note 2 15 2 2" xfId="21203"/>
    <cellStyle name="Note 2 15 2 2 2" xfId="22078"/>
    <cellStyle name="Note 2 15 2 3" xfId="21601"/>
    <cellStyle name="Note 2 16" xfId="20408"/>
    <cellStyle name="Note 2 16 2" xfId="21202"/>
    <cellStyle name="Note 2 16 2 2" xfId="22077"/>
    <cellStyle name="Note 2 16 3" xfId="21602"/>
    <cellStyle name="Note 2 17" xfId="20409"/>
    <cellStyle name="Note 2 17 2" xfId="21201"/>
    <cellStyle name="Note 2 17 2 2" xfId="22076"/>
    <cellStyle name="Note 2 17 3" xfId="21603"/>
    <cellStyle name="Note 2 18" xfId="21222"/>
    <cellStyle name="Note 2 18 2" xfId="22097"/>
    <cellStyle name="Note 2 19" xfId="21582"/>
    <cellStyle name="Note 2 2" xfId="20410"/>
    <cellStyle name="Note 2 2 10" xfId="20411"/>
    <cellStyle name="Note 2 2 10 2" xfId="21199"/>
    <cellStyle name="Note 2 2 10 2 2" xfId="22074"/>
    <cellStyle name="Note 2 2 10 3" xfId="21605"/>
    <cellStyle name="Note 2 2 11" xfId="21200"/>
    <cellStyle name="Note 2 2 11 2" xfId="22075"/>
    <cellStyle name="Note 2 2 12" xfId="21604"/>
    <cellStyle name="Note 2 2 2" xfId="20412"/>
    <cellStyle name="Note 2 2 2 2" xfId="20413"/>
    <cellStyle name="Note 2 2 2 2 2" xfId="21197"/>
    <cellStyle name="Note 2 2 2 2 2 2" xfId="22072"/>
    <cellStyle name="Note 2 2 2 2 3" xfId="21607"/>
    <cellStyle name="Note 2 2 2 3" xfId="20414"/>
    <cellStyle name="Note 2 2 2 3 2" xfId="21196"/>
    <cellStyle name="Note 2 2 2 3 2 2" xfId="22071"/>
    <cellStyle name="Note 2 2 2 3 3" xfId="21608"/>
    <cellStyle name="Note 2 2 2 4" xfId="20415"/>
    <cellStyle name="Note 2 2 2 4 2" xfId="21195"/>
    <cellStyle name="Note 2 2 2 4 2 2" xfId="22070"/>
    <cellStyle name="Note 2 2 2 4 3" xfId="21609"/>
    <cellStyle name="Note 2 2 2 5" xfId="20416"/>
    <cellStyle name="Note 2 2 2 5 2" xfId="21194"/>
    <cellStyle name="Note 2 2 2 5 2 2" xfId="22069"/>
    <cellStyle name="Note 2 2 2 5 3" xfId="21610"/>
    <cellStyle name="Note 2 2 2 6" xfId="21198"/>
    <cellStyle name="Note 2 2 2 6 2" xfId="22073"/>
    <cellStyle name="Note 2 2 2 7" xfId="21606"/>
    <cellStyle name="Note 2 2 3" xfId="20417"/>
    <cellStyle name="Note 2 2 3 2" xfId="20418"/>
    <cellStyle name="Note 2 2 3 2 2" xfId="21193"/>
    <cellStyle name="Note 2 2 3 2 2 2" xfId="22068"/>
    <cellStyle name="Note 2 2 3 2 3" xfId="21611"/>
    <cellStyle name="Note 2 2 3 3" xfId="20419"/>
    <cellStyle name="Note 2 2 3 3 2" xfId="21192"/>
    <cellStyle name="Note 2 2 3 3 2 2" xfId="22067"/>
    <cellStyle name="Note 2 2 3 3 3" xfId="21612"/>
    <cellStyle name="Note 2 2 3 4" xfId="20420"/>
    <cellStyle name="Note 2 2 3 4 2" xfId="21191"/>
    <cellStyle name="Note 2 2 3 4 2 2" xfId="22066"/>
    <cellStyle name="Note 2 2 3 4 3" xfId="21613"/>
    <cellStyle name="Note 2 2 3 5" xfId="20421"/>
    <cellStyle name="Note 2 2 3 5 2" xfId="21190"/>
    <cellStyle name="Note 2 2 3 5 2 2" xfId="22065"/>
    <cellStyle name="Note 2 2 3 5 3" xfId="21614"/>
    <cellStyle name="Note 2 2 4" xfId="20422"/>
    <cellStyle name="Note 2 2 4 2" xfId="20423"/>
    <cellStyle name="Note 2 2 4 2 2" xfId="21188"/>
    <cellStyle name="Note 2 2 4 2 2 2" xfId="22063"/>
    <cellStyle name="Note 2 2 4 2 3" xfId="21616"/>
    <cellStyle name="Note 2 2 4 3" xfId="20424"/>
    <cellStyle name="Note 2 2 4 3 2" xfId="21187"/>
    <cellStyle name="Note 2 2 4 3 2 2" xfId="22062"/>
    <cellStyle name="Note 2 2 4 3 3" xfId="21617"/>
    <cellStyle name="Note 2 2 4 4" xfId="20425"/>
    <cellStyle name="Note 2 2 4 4 2" xfId="21186"/>
    <cellStyle name="Note 2 2 4 4 2 2" xfId="22061"/>
    <cellStyle name="Note 2 2 4 4 3" xfId="21618"/>
    <cellStyle name="Note 2 2 4 5" xfId="21189"/>
    <cellStyle name="Note 2 2 4 5 2" xfId="22064"/>
    <cellStyle name="Note 2 2 4 6" xfId="21615"/>
    <cellStyle name="Note 2 2 5" xfId="20426"/>
    <cellStyle name="Note 2 2 5 2" xfId="20427"/>
    <cellStyle name="Note 2 2 5 2 2" xfId="21184"/>
    <cellStyle name="Note 2 2 5 2 2 2" xfId="22059"/>
    <cellStyle name="Note 2 2 5 2 3" xfId="21620"/>
    <cellStyle name="Note 2 2 5 3" xfId="20428"/>
    <cellStyle name="Note 2 2 5 3 2" xfId="21183"/>
    <cellStyle name="Note 2 2 5 3 2 2" xfId="22058"/>
    <cellStyle name="Note 2 2 5 3 3" xfId="21621"/>
    <cellStyle name="Note 2 2 5 4" xfId="20429"/>
    <cellStyle name="Note 2 2 5 4 2" xfId="21182"/>
    <cellStyle name="Note 2 2 5 4 2 2" xfId="22057"/>
    <cellStyle name="Note 2 2 5 4 3" xfId="21622"/>
    <cellStyle name="Note 2 2 5 5" xfId="21185"/>
    <cellStyle name="Note 2 2 5 5 2" xfId="22060"/>
    <cellStyle name="Note 2 2 5 6" xfId="21619"/>
    <cellStyle name="Note 2 2 6" xfId="20430"/>
    <cellStyle name="Note 2 2 6 2" xfId="21181"/>
    <cellStyle name="Note 2 2 6 2 2" xfId="22056"/>
    <cellStyle name="Note 2 2 6 3" xfId="21623"/>
    <cellStyle name="Note 2 2 7" xfId="20431"/>
    <cellStyle name="Note 2 2 7 2" xfId="21180"/>
    <cellStyle name="Note 2 2 7 2 2" xfId="22055"/>
    <cellStyle name="Note 2 2 7 3" xfId="21624"/>
    <cellStyle name="Note 2 2 8" xfId="20432"/>
    <cellStyle name="Note 2 2 8 2" xfId="21179"/>
    <cellStyle name="Note 2 2 8 2 2" xfId="22054"/>
    <cellStyle name="Note 2 2 8 3" xfId="21625"/>
    <cellStyle name="Note 2 2 9" xfId="20433"/>
    <cellStyle name="Note 2 2 9 2" xfId="21178"/>
    <cellStyle name="Note 2 2 9 2 2" xfId="22053"/>
    <cellStyle name="Note 2 2 9 3" xfId="21626"/>
    <cellStyle name="Note 2 3" xfId="20434"/>
    <cellStyle name="Note 2 3 2" xfId="20435"/>
    <cellStyle name="Note 2 3 2 2" xfId="21177"/>
    <cellStyle name="Note 2 3 2 2 2" xfId="22052"/>
    <cellStyle name="Note 2 3 2 3" xfId="21627"/>
    <cellStyle name="Note 2 3 3" xfId="20436"/>
    <cellStyle name="Note 2 3 3 2" xfId="21176"/>
    <cellStyle name="Note 2 3 3 2 2" xfId="22051"/>
    <cellStyle name="Note 2 3 3 3" xfId="21628"/>
    <cellStyle name="Note 2 3 4" xfId="20437"/>
    <cellStyle name="Note 2 3 4 2" xfId="21175"/>
    <cellStyle name="Note 2 3 4 2 2" xfId="22050"/>
    <cellStyle name="Note 2 3 4 3" xfId="21629"/>
    <cellStyle name="Note 2 3 5" xfId="20438"/>
    <cellStyle name="Note 2 3 5 2" xfId="21174"/>
    <cellStyle name="Note 2 3 5 2 2" xfId="22049"/>
    <cellStyle name="Note 2 3 5 3" xfId="21630"/>
    <cellStyle name="Note 2 4" xfId="20439"/>
    <cellStyle name="Note 2 4 2" xfId="20440"/>
    <cellStyle name="Note 2 4 2 2" xfId="20441"/>
    <cellStyle name="Note 2 4 2 2 2" xfId="21173"/>
    <cellStyle name="Note 2 4 2 2 2 2" xfId="22048"/>
    <cellStyle name="Note 2 4 2 2 3" xfId="21631"/>
    <cellStyle name="Note 2 4 3" xfId="20442"/>
    <cellStyle name="Note 2 4 3 2" xfId="20443"/>
    <cellStyle name="Note 2 4 3 2 2" xfId="21172"/>
    <cellStyle name="Note 2 4 3 2 2 2" xfId="22047"/>
    <cellStyle name="Note 2 4 3 2 3" xfId="21632"/>
    <cellStyle name="Note 2 4 4" xfId="20444"/>
    <cellStyle name="Note 2 4 4 2" xfId="20445"/>
    <cellStyle name="Note 2 4 4 2 2" xfId="21171"/>
    <cellStyle name="Note 2 4 4 2 2 2" xfId="22046"/>
    <cellStyle name="Note 2 4 4 2 3" xfId="21633"/>
    <cellStyle name="Note 2 4 5" xfId="20446"/>
    <cellStyle name="Note 2 4 6" xfId="20447"/>
    <cellStyle name="Note 2 4 7" xfId="20448"/>
    <cellStyle name="Note 2 4 7 2" xfId="21170"/>
    <cellStyle name="Note 2 4 7 2 2" xfId="22045"/>
    <cellStyle name="Note 2 4 7 3" xfId="21634"/>
    <cellStyle name="Note 2 5" xfId="20449"/>
    <cellStyle name="Note 2 5 2" xfId="20450"/>
    <cellStyle name="Note 2 5 2 2" xfId="20451"/>
    <cellStyle name="Note 2 5 2 2 2" xfId="21169"/>
    <cellStyle name="Note 2 5 2 2 2 2" xfId="22044"/>
    <cellStyle name="Note 2 5 2 2 3" xfId="21635"/>
    <cellStyle name="Note 2 5 3" xfId="20452"/>
    <cellStyle name="Note 2 5 3 2" xfId="20453"/>
    <cellStyle name="Note 2 5 3 2 2" xfId="21168"/>
    <cellStyle name="Note 2 5 3 2 2 2" xfId="22043"/>
    <cellStyle name="Note 2 5 3 2 3" xfId="21636"/>
    <cellStyle name="Note 2 5 4" xfId="20454"/>
    <cellStyle name="Note 2 5 4 2" xfId="20455"/>
    <cellStyle name="Note 2 5 4 2 2" xfId="21167"/>
    <cellStyle name="Note 2 5 4 2 2 2" xfId="22042"/>
    <cellStyle name="Note 2 5 4 2 3" xfId="21637"/>
    <cellStyle name="Note 2 5 5" xfId="20456"/>
    <cellStyle name="Note 2 5 6" xfId="20457"/>
    <cellStyle name="Note 2 5 7" xfId="20458"/>
    <cellStyle name="Note 2 5 7 2" xfId="21166"/>
    <cellStyle name="Note 2 5 7 2 2" xfId="22041"/>
    <cellStyle name="Note 2 5 7 3" xfId="21638"/>
    <cellStyle name="Note 2 6" xfId="20459"/>
    <cellStyle name="Note 2 6 2" xfId="20460"/>
    <cellStyle name="Note 2 6 2 2" xfId="20461"/>
    <cellStyle name="Note 2 6 2 2 2" xfId="21165"/>
    <cellStyle name="Note 2 6 2 2 2 2" xfId="22040"/>
    <cellStyle name="Note 2 6 2 2 3" xfId="21639"/>
    <cellStyle name="Note 2 6 3" xfId="20462"/>
    <cellStyle name="Note 2 6 3 2" xfId="20463"/>
    <cellStyle name="Note 2 6 3 2 2" xfId="21164"/>
    <cellStyle name="Note 2 6 3 2 2 2" xfId="22039"/>
    <cellStyle name="Note 2 6 3 2 3" xfId="21640"/>
    <cellStyle name="Note 2 6 4" xfId="20464"/>
    <cellStyle name="Note 2 6 4 2" xfId="20465"/>
    <cellStyle name="Note 2 6 4 2 2" xfId="21163"/>
    <cellStyle name="Note 2 6 4 2 2 2" xfId="22038"/>
    <cellStyle name="Note 2 6 4 2 3" xfId="21641"/>
    <cellStyle name="Note 2 6 5" xfId="20466"/>
    <cellStyle name="Note 2 6 6" xfId="20467"/>
    <cellStyle name="Note 2 6 7" xfId="20468"/>
    <cellStyle name="Note 2 6 7 2" xfId="21162"/>
    <cellStyle name="Note 2 6 7 2 2" xfId="22037"/>
    <cellStyle name="Note 2 6 7 3" xfId="21642"/>
    <cellStyle name="Note 2 7" xfId="20469"/>
    <cellStyle name="Note 2 7 2" xfId="20470"/>
    <cellStyle name="Note 2 7 2 2" xfId="20471"/>
    <cellStyle name="Note 2 7 2 2 2" xfId="21161"/>
    <cellStyle name="Note 2 7 2 2 2 2" xfId="22036"/>
    <cellStyle name="Note 2 7 2 2 3" xfId="21643"/>
    <cellStyle name="Note 2 7 3" xfId="20472"/>
    <cellStyle name="Note 2 7 3 2" xfId="20473"/>
    <cellStyle name="Note 2 7 3 2 2" xfId="21160"/>
    <cellStyle name="Note 2 7 3 2 2 2" xfId="22035"/>
    <cellStyle name="Note 2 7 3 2 3" xfId="21644"/>
    <cellStyle name="Note 2 7 4" xfId="20474"/>
    <cellStyle name="Note 2 7 4 2" xfId="20475"/>
    <cellStyle name="Note 2 7 4 2 2" xfId="21159"/>
    <cellStyle name="Note 2 7 4 2 2 2" xfId="22034"/>
    <cellStyle name="Note 2 7 4 2 3" xfId="21645"/>
    <cellStyle name="Note 2 7 5" xfId="20476"/>
    <cellStyle name="Note 2 7 6" xfId="20477"/>
    <cellStyle name="Note 2 7 7" xfId="20478"/>
    <cellStyle name="Note 2 7 7 2" xfId="21158"/>
    <cellStyle name="Note 2 7 7 2 2" xfId="22033"/>
    <cellStyle name="Note 2 7 7 3" xfId="21646"/>
    <cellStyle name="Note 2 8" xfId="20479"/>
    <cellStyle name="Note 2 8 2" xfId="20480"/>
    <cellStyle name="Note 2 8 2 2" xfId="21157"/>
    <cellStyle name="Note 2 8 2 2 2" xfId="22032"/>
    <cellStyle name="Note 2 8 2 3" xfId="21647"/>
    <cellStyle name="Note 2 8 3" xfId="20481"/>
    <cellStyle name="Note 2 8 3 2" xfId="21156"/>
    <cellStyle name="Note 2 8 3 2 2" xfId="22031"/>
    <cellStyle name="Note 2 8 3 3" xfId="21648"/>
    <cellStyle name="Note 2 8 4" xfId="20482"/>
    <cellStyle name="Note 2 8 4 2" xfId="21155"/>
    <cellStyle name="Note 2 8 4 2 2" xfId="22030"/>
    <cellStyle name="Note 2 8 4 3" xfId="21649"/>
    <cellStyle name="Note 2 8 5" xfId="20483"/>
    <cellStyle name="Note 2 8 5 2" xfId="21154"/>
    <cellStyle name="Note 2 8 5 2 2" xfId="22029"/>
    <cellStyle name="Note 2 8 5 3" xfId="21650"/>
    <cellStyle name="Note 2 9" xfId="20484"/>
    <cellStyle name="Note 2 9 2" xfId="20485"/>
    <cellStyle name="Note 2 9 2 2" xfId="21153"/>
    <cellStyle name="Note 2 9 2 2 2" xfId="22028"/>
    <cellStyle name="Note 2 9 2 3" xfId="21651"/>
    <cellStyle name="Note 2 9 3" xfId="20486"/>
    <cellStyle name="Note 2 9 3 2" xfId="21152"/>
    <cellStyle name="Note 2 9 3 2 2" xfId="22027"/>
    <cellStyle name="Note 2 9 3 3" xfId="21652"/>
    <cellStyle name="Note 2 9 4" xfId="20487"/>
    <cellStyle name="Note 2 9 4 2" xfId="21151"/>
    <cellStyle name="Note 2 9 4 2 2" xfId="22026"/>
    <cellStyle name="Note 2 9 4 3" xfId="21653"/>
    <cellStyle name="Note 2 9 5" xfId="20488"/>
    <cellStyle name="Note 2 9 5 2" xfId="21150"/>
    <cellStyle name="Note 2 9 5 2 2" xfId="22025"/>
    <cellStyle name="Note 2 9 5 3" xfId="21654"/>
    <cellStyle name="Note 3 2" xfId="20489"/>
    <cellStyle name="Note 3 2 2" xfId="20490"/>
    <cellStyle name="Note 3 2 2 2" xfId="21148"/>
    <cellStyle name="Note 3 2 2 2 2" xfId="22023"/>
    <cellStyle name="Note 3 2 2 3" xfId="21656"/>
    <cellStyle name="Note 3 2 3" xfId="20491"/>
    <cellStyle name="Note 3 2 4" xfId="21149"/>
    <cellStyle name="Note 3 2 4 2" xfId="22024"/>
    <cellStyle name="Note 3 2 5" xfId="21655"/>
    <cellStyle name="Note 3 3" xfId="20492"/>
    <cellStyle name="Note 3 3 2" xfId="20493"/>
    <cellStyle name="Note 3 3 3" xfId="21147"/>
    <cellStyle name="Note 3 3 3 2" xfId="22022"/>
    <cellStyle name="Note 3 3 4" xfId="21657"/>
    <cellStyle name="Note 3 4" xfId="20494"/>
    <cellStyle name="Note 3 4 2" xfId="21146"/>
    <cellStyle name="Note 3 4 2 2" xfId="22021"/>
    <cellStyle name="Note 3 4 3" xfId="21658"/>
    <cellStyle name="Note 3 5" xfId="20495"/>
    <cellStyle name="Note 4 2" xfId="20496"/>
    <cellStyle name="Note 4 2 2" xfId="20497"/>
    <cellStyle name="Note 4 2 2 2" xfId="21144"/>
    <cellStyle name="Note 4 2 2 2 2" xfId="22019"/>
    <cellStyle name="Note 4 2 2 3" xfId="21660"/>
    <cellStyle name="Note 4 2 3" xfId="20498"/>
    <cellStyle name="Note 4 2 4" xfId="21145"/>
    <cellStyle name="Note 4 2 4 2" xfId="22020"/>
    <cellStyle name="Note 4 2 5" xfId="21659"/>
    <cellStyle name="Note 4 3" xfId="20499"/>
    <cellStyle name="Note 4 4" xfId="20500"/>
    <cellStyle name="Note 4 4 2" xfId="21143"/>
    <cellStyle name="Note 4 4 2 2" xfId="22018"/>
    <cellStyle name="Note 4 4 3" xfId="21661"/>
    <cellStyle name="Note 4 5" xfId="20501"/>
    <cellStyle name="Note 5" xfId="20502"/>
    <cellStyle name="Note 5 2" xfId="20503"/>
    <cellStyle name="Note 5 2 2" xfId="20504"/>
    <cellStyle name="Note 5 2 3" xfId="21141"/>
    <cellStyle name="Note 5 2 3 2" xfId="22016"/>
    <cellStyle name="Note 5 2 4" xfId="21663"/>
    <cellStyle name="Note 5 3" xfId="20505"/>
    <cellStyle name="Note 5 3 2" xfId="20506"/>
    <cellStyle name="Note 5 3 3" xfId="21140"/>
    <cellStyle name="Note 5 3 3 2" xfId="22015"/>
    <cellStyle name="Note 5 3 4" xfId="21664"/>
    <cellStyle name="Note 5 4" xfId="20507"/>
    <cellStyle name="Note 5 4 2" xfId="21139"/>
    <cellStyle name="Note 5 4 2 2" xfId="22014"/>
    <cellStyle name="Note 5 4 3" xfId="21665"/>
    <cellStyle name="Note 5 5" xfId="20508"/>
    <cellStyle name="Note 5 6" xfId="21142"/>
    <cellStyle name="Note 5 6 2" xfId="22017"/>
    <cellStyle name="Note 5 7" xfId="21662"/>
    <cellStyle name="Note 6" xfId="20509"/>
    <cellStyle name="Note 6 2" xfId="20510"/>
    <cellStyle name="Note 6 2 2" xfId="20511"/>
    <cellStyle name="Note 6 2 3" xfId="21137"/>
    <cellStyle name="Note 6 2 3 2" xfId="22012"/>
    <cellStyle name="Note 6 2 4" xfId="21667"/>
    <cellStyle name="Note 6 3" xfId="20512"/>
    <cellStyle name="Note 6 4" xfId="20513"/>
    <cellStyle name="Note 6 5" xfId="21138"/>
    <cellStyle name="Note 6 5 2" xfId="22013"/>
    <cellStyle name="Note 6 6" xfId="21666"/>
    <cellStyle name="Note 7" xfId="20514"/>
    <cellStyle name="Note 7 2" xfId="21136"/>
    <cellStyle name="Note 7 2 2" xfId="22011"/>
    <cellStyle name="Note 7 3" xfId="21668"/>
    <cellStyle name="Note 8" xfId="20515"/>
    <cellStyle name="Note 8 2" xfId="20516"/>
    <cellStyle name="Note 8 2 2" xfId="21134"/>
    <cellStyle name="Note 8 2 2 2" xfId="22009"/>
    <cellStyle name="Note 8 2 3" xfId="21670"/>
    <cellStyle name="Note 8 3" xfId="21135"/>
    <cellStyle name="Note 8 3 2" xfId="22010"/>
    <cellStyle name="Note 8 4" xfId="21669"/>
    <cellStyle name="Note 9" xfId="20517"/>
    <cellStyle name="Note 9 2" xfId="21133"/>
    <cellStyle name="Note 9 2 2" xfId="22008"/>
    <cellStyle name="Note 9 3" xfId="21671"/>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22006"/>
    <cellStyle name="Output 2 10 2 3" xfId="21673"/>
    <cellStyle name="Output 2 10 3" xfId="20531"/>
    <cellStyle name="Output 2 10 3 2" xfId="21129"/>
    <cellStyle name="Output 2 10 3 2 2" xfId="22005"/>
    <cellStyle name="Output 2 10 3 3" xfId="21674"/>
    <cellStyle name="Output 2 10 4" xfId="20532"/>
    <cellStyle name="Output 2 10 4 2" xfId="21128"/>
    <cellStyle name="Output 2 10 4 2 2" xfId="22004"/>
    <cellStyle name="Output 2 10 4 3" xfId="21675"/>
    <cellStyle name="Output 2 10 5" xfId="20533"/>
    <cellStyle name="Output 2 10 5 2" xfId="21127"/>
    <cellStyle name="Output 2 10 5 2 2" xfId="22003"/>
    <cellStyle name="Output 2 10 5 3" xfId="21676"/>
    <cellStyle name="Output 2 11" xfId="20534"/>
    <cellStyle name="Output 2 11 2" xfId="20535"/>
    <cellStyle name="Output 2 11 2 2" xfId="21125"/>
    <cellStyle name="Output 2 11 2 2 2" xfId="22001"/>
    <cellStyle name="Output 2 11 2 3" xfId="21678"/>
    <cellStyle name="Output 2 11 3" xfId="20536"/>
    <cellStyle name="Output 2 11 3 2" xfId="21124"/>
    <cellStyle name="Output 2 11 3 2 2" xfId="22000"/>
    <cellStyle name="Output 2 11 3 3" xfId="21679"/>
    <cellStyle name="Output 2 11 4" xfId="20537"/>
    <cellStyle name="Output 2 11 4 2" xfId="21123"/>
    <cellStyle name="Output 2 11 4 2 2" xfId="21999"/>
    <cellStyle name="Output 2 11 4 3" xfId="21680"/>
    <cellStyle name="Output 2 11 5" xfId="20538"/>
    <cellStyle name="Output 2 11 5 2" xfId="21122"/>
    <cellStyle name="Output 2 11 5 2 2" xfId="21998"/>
    <cellStyle name="Output 2 11 5 3" xfId="21681"/>
    <cellStyle name="Output 2 11 6" xfId="21126"/>
    <cellStyle name="Output 2 11 6 2" xfId="22002"/>
    <cellStyle name="Output 2 11 7" xfId="21677"/>
    <cellStyle name="Output 2 12" xfId="20539"/>
    <cellStyle name="Output 2 12 2" xfId="20540"/>
    <cellStyle name="Output 2 12 2 2" xfId="21120"/>
    <cellStyle name="Output 2 12 2 2 2" xfId="21996"/>
    <cellStyle name="Output 2 12 2 3" xfId="21683"/>
    <cellStyle name="Output 2 12 3" xfId="20541"/>
    <cellStyle name="Output 2 12 3 2" xfId="21119"/>
    <cellStyle name="Output 2 12 3 2 2" xfId="21995"/>
    <cellStyle name="Output 2 12 3 3" xfId="21684"/>
    <cellStyle name="Output 2 12 4" xfId="20542"/>
    <cellStyle name="Output 2 12 4 2" xfId="21118"/>
    <cellStyle name="Output 2 12 4 2 2" xfId="21994"/>
    <cellStyle name="Output 2 12 4 3" xfId="21685"/>
    <cellStyle name="Output 2 12 5" xfId="20543"/>
    <cellStyle name="Output 2 12 5 2" xfId="21117"/>
    <cellStyle name="Output 2 12 5 2 2" xfId="21993"/>
    <cellStyle name="Output 2 12 5 3" xfId="21686"/>
    <cellStyle name="Output 2 12 6" xfId="21121"/>
    <cellStyle name="Output 2 12 6 2" xfId="21997"/>
    <cellStyle name="Output 2 12 7" xfId="21682"/>
    <cellStyle name="Output 2 13" xfId="20544"/>
    <cellStyle name="Output 2 13 2" xfId="20545"/>
    <cellStyle name="Output 2 13 2 2" xfId="21115"/>
    <cellStyle name="Output 2 13 2 2 2" xfId="21991"/>
    <cellStyle name="Output 2 13 2 3" xfId="21688"/>
    <cellStyle name="Output 2 13 3" xfId="20546"/>
    <cellStyle name="Output 2 13 3 2" xfId="21114"/>
    <cellStyle name="Output 2 13 3 2 2" xfId="21990"/>
    <cellStyle name="Output 2 13 3 3" xfId="21689"/>
    <cellStyle name="Output 2 13 4" xfId="20547"/>
    <cellStyle name="Output 2 13 4 2" xfId="21113"/>
    <cellStyle name="Output 2 13 4 2 2" xfId="21989"/>
    <cellStyle name="Output 2 13 4 3" xfId="21690"/>
    <cellStyle name="Output 2 13 5" xfId="21116"/>
    <cellStyle name="Output 2 13 5 2" xfId="21992"/>
    <cellStyle name="Output 2 13 6" xfId="21687"/>
    <cellStyle name="Output 2 14" xfId="20548"/>
    <cellStyle name="Output 2 14 2" xfId="21112"/>
    <cellStyle name="Output 2 14 2 2" xfId="21988"/>
    <cellStyle name="Output 2 14 3" xfId="21691"/>
    <cellStyle name="Output 2 15" xfId="20549"/>
    <cellStyle name="Output 2 15 2" xfId="21111"/>
    <cellStyle name="Output 2 15 2 2" xfId="21987"/>
    <cellStyle name="Output 2 15 3" xfId="21692"/>
    <cellStyle name="Output 2 16" xfId="20550"/>
    <cellStyle name="Output 2 16 2" xfId="21110"/>
    <cellStyle name="Output 2 16 2 2" xfId="21986"/>
    <cellStyle name="Output 2 16 3" xfId="21693"/>
    <cellStyle name="Output 2 17" xfId="21131"/>
    <cellStyle name="Output 2 17 2" xfId="22007"/>
    <cellStyle name="Output 2 18" xfId="21672"/>
    <cellStyle name="Output 2 2" xfId="20551"/>
    <cellStyle name="Output 2 2 10" xfId="21109"/>
    <cellStyle name="Output 2 2 10 2" xfId="21985"/>
    <cellStyle name="Output 2 2 11" xfId="21694"/>
    <cellStyle name="Output 2 2 2" xfId="20552"/>
    <cellStyle name="Output 2 2 2 2" xfId="20553"/>
    <cellStyle name="Output 2 2 2 2 2" xfId="21107"/>
    <cellStyle name="Output 2 2 2 2 2 2" xfId="21983"/>
    <cellStyle name="Output 2 2 2 2 3" xfId="21696"/>
    <cellStyle name="Output 2 2 2 3" xfId="20554"/>
    <cellStyle name="Output 2 2 2 3 2" xfId="21106"/>
    <cellStyle name="Output 2 2 2 3 2 2" xfId="21982"/>
    <cellStyle name="Output 2 2 2 3 3" xfId="21697"/>
    <cellStyle name="Output 2 2 2 4" xfId="20555"/>
    <cellStyle name="Output 2 2 2 4 2" xfId="21105"/>
    <cellStyle name="Output 2 2 2 4 2 2" xfId="21981"/>
    <cellStyle name="Output 2 2 2 4 3" xfId="21698"/>
    <cellStyle name="Output 2 2 2 5" xfId="21108"/>
    <cellStyle name="Output 2 2 2 5 2" xfId="21984"/>
    <cellStyle name="Output 2 2 2 6" xfId="21695"/>
    <cellStyle name="Output 2 2 3" xfId="20556"/>
    <cellStyle name="Output 2 2 3 2" xfId="20557"/>
    <cellStyle name="Output 2 2 3 2 2" xfId="21103"/>
    <cellStyle name="Output 2 2 3 2 2 2" xfId="21979"/>
    <cellStyle name="Output 2 2 3 2 3" xfId="21700"/>
    <cellStyle name="Output 2 2 3 3" xfId="20558"/>
    <cellStyle name="Output 2 2 3 3 2" xfId="21102"/>
    <cellStyle name="Output 2 2 3 3 2 2" xfId="21978"/>
    <cellStyle name="Output 2 2 3 3 3" xfId="21701"/>
    <cellStyle name="Output 2 2 3 4" xfId="20559"/>
    <cellStyle name="Output 2 2 3 4 2" xfId="21101"/>
    <cellStyle name="Output 2 2 3 4 2 2" xfId="21977"/>
    <cellStyle name="Output 2 2 3 4 3" xfId="21702"/>
    <cellStyle name="Output 2 2 3 5" xfId="21104"/>
    <cellStyle name="Output 2 2 3 5 2" xfId="21980"/>
    <cellStyle name="Output 2 2 3 6" xfId="21699"/>
    <cellStyle name="Output 2 2 4" xfId="20560"/>
    <cellStyle name="Output 2 2 4 2" xfId="20561"/>
    <cellStyle name="Output 2 2 4 2 2" xfId="21099"/>
    <cellStyle name="Output 2 2 4 2 2 2" xfId="21975"/>
    <cellStyle name="Output 2 2 4 2 3" xfId="21704"/>
    <cellStyle name="Output 2 2 4 3" xfId="20562"/>
    <cellStyle name="Output 2 2 4 3 2" xfId="21098"/>
    <cellStyle name="Output 2 2 4 3 2 2" xfId="21974"/>
    <cellStyle name="Output 2 2 4 3 3" xfId="21705"/>
    <cellStyle name="Output 2 2 4 4" xfId="20563"/>
    <cellStyle name="Output 2 2 4 4 2" xfId="21097"/>
    <cellStyle name="Output 2 2 4 4 2 2" xfId="21973"/>
    <cellStyle name="Output 2 2 4 4 3" xfId="21706"/>
    <cellStyle name="Output 2 2 4 5" xfId="21100"/>
    <cellStyle name="Output 2 2 4 5 2" xfId="21976"/>
    <cellStyle name="Output 2 2 4 6" xfId="21703"/>
    <cellStyle name="Output 2 2 5" xfId="20564"/>
    <cellStyle name="Output 2 2 5 2" xfId="20565"/>
    <cellStyle name="Output 2 2 5 2 2" xfId="21095"/>
    <cellStyle name="Output 2 2 5 2 2 2" xfId="21971"/>
    <cellStyle name="Output 2 2 5 2 3" xfId="21708"/>
    <cellStyle name="Output 2 2 5 3" xfId="20566"/>
    <cellStyle name="Output 2 2 5 3 2" xfId="21094"/>
    <cellStyle name="Output 2 2 5 3 2 2" xfId="21970"/>
    <cellStyle name="Output 2 2 5 3 3" xfId="21709"/>
    <cellStyle name="Output 2 2 5 4" xfId="20567"/>
    <cellStyle name="Output 2 2 5 4 2" xfId="21093"/>
    <cellStyle name="Output 2 2 5 4 2 2" xfId="21969"/>
    <cellStyle name="Output 2 2 5 4 3" xfId="21710"/>
    <cellStyle name="Output 2 2 5 5" xfId="21096"/>
    <cellStyle name="Output 2 2 5 5 2" xfId="21972"/>
    <cellStyle name="Output 2 2 5 6" xfId="21707"/>
    <cellStyle name="Output 2 2 6" xfId="20568"/>
    <cellStyle name="Output 2 2 6 2" xfId="21092"/>
    <cellStyle name="Output 2 2 6 2 2" xfId="21968"/>
    <cellStyle name="Output 2 2 6 3" xfId="21711"/>
    <cellStyle name="Output 2 2 7" xfId="20569"/>
    <cellStyle name="Output 2 2 7 2" xfId="21091"/>
    <cellStyle name="Output 2 2 7 2 2" xfId="21967"/>
    <cellStyle name="Output 2 2 7 3" xfId="21712"/>
    <cellStyle name="Output 2 2 8" xfId="20570"/>
    <cellStyle name="Output 2 2 8 2" xfId="21090"/>
    <cellStyle name="Output 2 2 8 2 2" xfId="21966"/>
    <cellStyle name="Output 2 2 8 3" xfId="21713"/>
    <cellStyle name="Output 2 2 9" xfId="20571"/>
    <cellStyle name="Output 2 2 9 2" xfId="21089"/>
    <cellStyle name="Output 2 2 9 2 2" xfId="21965"/>
    <cellStyle name="Output 2 2 9 3" xfId="21714"/>
    <cellStyle name="Output 2 3" xfId="20572"/>
    <cellStyle name="Output 2 3 2" xfId="20573"/>
    <cellStyle name="Output 2 3 2 2" xfId="21088"/>
    <cellStyle name="Output 2 3 2 2 2" xfId="21964"/>
    <cellStyle name="Output 2 3 2 3" xfId="21715"/>
    <cellStyle name="Output 2 3 3" xfId="20574"/>
    <cellStyle name="Output 2 3 3 2" xfId="21087"/>
    <cellStyle name="Output 2 3 3 2 2" xfId="21963"/>
    <cellStyle name="Output 2 3 3 3" xfId="21716"/>
    <cellStyle name="Output 2 3 4" xfId="20575"/>
    <cellStyle name="Output 2 3 4 2" xfId="21086"/>
    <cellStyle name="Output 2 3 4 2 2" xfId="21962"/>
    <cellStyle name="Output 2 3 4 3" xfId="21717"/>
    <cellStyle name="Output 2 3 5" xfId="20576"/>
    <cellStyle name="Output 2 3 5 2" xfId="21085"/>
    <cellStyle name="Output 2 3 5 2 2" xfId="21961"/>
    <cellStyle name="Output 2 3 5 3" xfId="21718"/>
    <cellStyle name="Output 2 4" xfId="20577"/>
    <cellStyle name="Output 2 4 2" xfId="20578"/>
    <cellStyle name="Output 2 4 2 2" xfId="21084"/>
    <cellStyle name="Output 2 4 2 2 2" xfId="21960"/>
    <cellStyle name="Output 2 4 2 3" xfId="21719"/>
    <cellStyle name="Output 2 4 3" xfId="20579"/>
    <cellStyle name="Output 2 4 3 2" xfId="21083"/>
    <cellStyle name="Output 2 4 3 2 2" xfId="21959"/>
    <cellStyle name="Output 2 4 3 3" xfId="21720"/>
    <cellStyle name="Output 2 4 4" xfId="20580"/>
    <cellStyle name="Output 2 4 4 2" xfId="21082"/>
    <cellStyle name="Output 2 4 4 2 2" xfId="21958"/>
    <cellStyle name="Output 2 4 4 3" xfId="21721"/>
    <cellStyle name="Output 2 4 5" xfId="20581"/>
    <cellStyle name="Output 2 4 5 2" xfId="21081"/>
    <cellStyle name="Output 2 4 5 2 2" xfId="21957"/>
    <cellStyle name="Output 2 4 5 3" xfId="21722"/>
    <cellStyle name="Output 2 5" xfId="20582"/>
    <cellStyle name="Output 2 5 2" xfId="20583"/>
    <cellStyle name="Output 2 5 2 2" xfId="21080"/>
    <cellStyle name="Output 2 5 2 2 2" xfId="21956"/>
    <cellStyle name="Output 2 5 2 3" xfId="21723"/>
    <cellStyle name="Output 2 5 3" xfId="20584"/>
    <cellStyle name="Output 2 5 3 2" xfId="21079"/>
    <cellStyle name="Output 2 5 3 2 2" xfId="21955"/>
    <cellStyle name="Output 2 5 3 3" xfId="21724"/>
    <cellStyle name="Output 2 5 4" xfId="20585"/>
    <cellStyle name="Output 2 5 4 2" xfId="21078"/>
    <cellStyle name="Output 2 5 4 2 2" xfId="21954"/>
    <cellStyle name="Output 2 5 4 3" xfId="21725"/>
    <cellStyle name="Output 2 5 5" xfId="20586"/>
    <cellStyle name="Output 2 5 5 2" xfId="21077"/>
    <cellStyle name="Output 2 5 5 2 2" xfId="21953"/>
    <cellStyle name="Output 2 5 5 3" xfId="21726"/>
    <cellStyle name="Output 2 6" xfId="20587"/>
    <cellStyle name="Output 2 6 2" xfId="20588"/>
    <cellStyle name="Output 2 6 2 2" xfId="21076"/>
    <cellStyle name="Output 2 6 2 2 2" xfId="21952"/>
    <cellStyle name="Output 2 6 2 3" xfId="21727"/>
    <cellStyle name="Output 2 6 3" xfId="20589"/>
    <cellStyle name="Output 2 6 3 2" xfId="21075"/>
    <cellStyle name="Output 2 6 3 2 2" xfId="21951"/>
    <cellStyle name="Output 2 6 3 3" xfId="21728"/>
    <cellStyle name="Output 2 6 4" xfId="20590"/>
    <cellStyle name="Output 2 6 4 2" xfId="21074"/>
    <cellStyle name="Output 2 6 4 2 2" xfId="21950"/>
    <cellStyle name="Output 2 6 4 3" xfId="21729"/>
    <cellStyle name="Output 2 6 5" xfId="20591"/>
    <cellStyle name="Output 2 6 5 2" xfId="21073"/>
    <cellStyle name="Output 2 6 5 2 2" xfId="21949"/>
    <cellStyle name="Output 2 6 5 3" xfId="21730"/>
    <cellStyle name="Output 2 7" xfId="20592"/>
    <cellStyle name="Output 2 7 2" xfId="20593"/>
    <cellStyle name="Output 2 7 2 2" xfId="21072"/>
    <cellStyle name="Output 2 7 2 2 2" xfId="21948"/>
    <cellStyle name="Output 2 7 2 3" xfId="21731"/>
    <cellStyle name="Output 2 7 3" xfId="20594"/>
    <cellStyle name="Output 2 7 3 2" xfId="21071"/>
    <cellStyle name="Output 2 7 3 2 2" xfId="21947"/>
    <cellStyle name="Output 2 7 3 3" xfId="21732"/>
    <cellStyle name="Output 2 7 4" xfId="20595"/>
    <cellStyle name="Output 2 7 4 2" xfId="21070"/>
    <cellStyle name="Output 2 7 4 2 2" xfId="21946"/>
    <cellStyle name="Output 2 7 4 3" xfId="21733"/>
    <cellStyle name="Output 2 7 5" xfId="20596"/>
    <cellStyle name="Output 2 7 5 2" xfId="21069"/>
    <cellStyle name="Output 2 7 5 2 2" xfId="21945"/>
    <cellStyle name="Output 2 7 5 3" xfId="21734"/>
    <cellStyle name="Output 2 8" xfId="20597"/>
    <cellStyle name="Output 2 8 2" xfId="20598"/>
    <cellStyle name="Output 2 8 2 2" xfId="21068"/>
    <cellStyle name="Output 2 8 2 2 2" xfId="21944"/>
    <cellStyle name="Output 2 8 2 3" xfId="21735"/>
    <cellStyle name="Output 2 8 3" xfId="20599"/>
    <cellStyle name="Output 2 8 3 2" xfId="21067"/>
    <cellStyle name="Output 2 8 3 2 2" xfId="21943"/>
    <cellStyle name="Output 2 8 3 3" xfId="21736"/>
    <cellStyle name="Output 2 8 4" xfId="20600"/>
    <cellStyle name="Output 2 8 4 2" xfId="21066"/>
    <cellStyle name="Output 2 8 4 2 2" xfId="21942"/>
    <cellStyle name="Output 2 8 4 3" xfId="21737"/>
    <cellStyle name="Output 2 8 5" xfId="20601"/>
    <cellStyle name="Output 2 8 5 2" xfId="21065"/>
    <cellStyle name="Output 2 8 5 2 2" xfId="21941"/>
    <cellStyle name="Output 2 8 5 3" xfId="21738"/>
    <cellStyle name="Output 2 9" xfId="20602"/>
    <cellStyle name="Output 2 9 2" xfId="20603"/>
    <cellStyle name="Output 2 9 2 2" xfId="21064"/>
    <cellStyle name="Output 2 9 2 2 2" xfId="21940"/>
    <cellStyle name="Output 2 9 2 3" xfId="21739"/>
    <cellStyle name="Output 2 9 3" xfId="20604"/>
    <cellStyle name="Output 2 9 3 2" xfId="21063"/>
    <cellStyle name="Output 2 9 3 2 2" xfId="21939"/>
    <cellStyle name="Output 2 9 3 3" xfId="21740"/>
    <cellStyle name="Output 2 9 4" xfId="20605"/>
    <cellStyle name="Output 2 9 4 2" xfId="21062"/>
    <cellStyle name="Output 2 9 4 2 2" xfId="21938"/>
    <cellStyle name="Output 2 9 4 3" xfId="21741"/>
    <cellStyle name="Output 2 9 5" xfId="20606"/>
    <cellStyle name="Output 2 9 5 2" xfId="21061"/>
    <cellStyle name="Output 2 9 5 2 2" xfId="21937"/>
    <cellStyle name="Output 2 9 5 3" xfId="21742"/>
    <cellStyle name="Output 3" xfId="20607"/>
    <cellStyle name="Output 3 2" xfId="20608"/>
    <cellStyle name="Output 3 2 2" xfId="21059"/>
    <cellStyle name="Output 3 2 2 2" xfId="21935"/>
    <cellStyle name="Output 3 2 3" xfId="21744"/>
    <cellStyle name="Output 3 3" xfId="20609"/>
    <cellStyle name="Output 3 3 2" xfId="21058"/>
    <cellStyle name="Output 3 3 2 2" xfId="21934"/>
    <cellStyle name="Output 3 3 3" xfId="21745"/>
    <cellStyle name="Output 3 4" xfId="21060"/>
    <cellStyle name="Output 3 4 2" xfId="21936"/>
    <cellStyle name="Output 3 5" xfId="21743"/>
    <cellStyle name="Output 4" xfId="20610"/>
    <cellStyle name="Output 4 2" xfId="20611"/>
    <cellStyle name="Output 4 2 2" xfId="21056"/>
    <cellStyle name="Output 4 2 2 2" xfId="21932"/>
    <cellStyle name="Output 4 2 3" xfId="21747"/>
    <cellStyle name="Output 4 3" xfId="20612"/>
    <cellStyle name="Output 4 3 2" xfId="21055"/>
    <cellStyle name="Output 4 3 2 2" xfId="21931"/>
    <cellStyle name="Output 4 3 3" xfId="21748"/>
    <cellStyle name="Output 4 4" xfId="21057"/>
    <cellStyle name="Output 4 4 2" xfId="21933"/>
    <cellStyle name="Output 4 5" xfId="21746"/>
    <cellStyle name="Output 5" xfId="20613"/>
    <cellStyle name="Output 5 2" xfId="20614"/>
    <cellStyle name="Output 5 2 2" xfId="21053"/>
    <cellStyle name="Output 5 2 2 2" xfId="21929"/>
    <cellStyle name="Output 5 2 3" xfId="21750"/>
    <cellStyle name="Output 5 3" xfId="20615"/>
    <cellStyle name="Output 5 3 2" xfId="21052"/>
    <cellStyle name="Output 5 3 2 2" xfId="21928"/>
    <cellStyle name="Output 5 3 3" xfId="21751"/>
    <cellStyle name="Output 5 4" xfId="21054"/>
    <cellStyle name="Output 5 4 2" xfId="21930"/>
    <cellStyle name="Output 5 5" xfId="21749"/>
    <cellStyle name="Output 6" xfId="20616"/>
    <cellStyle name="Output 6 2" xfId="20617"/>
    <cellStyle name="Output 6 2 2" xfId="21050"/>
    <cellStyle name="Output 6 2 2 2" xfId="21926"/>
    <cellStyle name="Output 6 2 3" xfId="21753"/>
    <cellStyle name="Output 6 3" xfId="20618"/>
    <cellStyle name="Output 6 3 2" xfId="21049"/>
    <cellStyle name="Output 6 3 2 2" xfId="21925"/>
    <cellStyle name="Output 6 3 3" xfId="21754"/>
    <cellStyle name="Output 6 4" xfId="21051"/>
    <cellStyle name="Output 6 4 2" xfId="21927"/>
    <cellStyle name="Output 6 5" xfId="21752"/>
    <cellStyle name="Output 7" xfId="20619"/>
    <cellStyle name="Output 7 2" xfId="21048"/>
    <cellStyle name="Output 7 2 2" xfId="21924"/>
    <cellStyle name="Output 7 3" xfId="21755"/>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2" xfId="21922"/>
    <cellStyle name="Total 2 10 2 3" xfId="21757"/>
    <cellStyle name="Total 2 10 3" xfId="20826"/>
    <cellStyle name="Total 2 10 3 2" xfId="21043"/>
    <cellStyle name="Total 2 10 3 2 2" xfId="21921"/>
    <cellStyle name="Total 2 10 3 3" xfId="21758"/>
    <cellStyle name="Total 2 10 4" xfId="20827"/>
    <cellStyle name="Total 2 10 4 2" xfId="21042"/>
    <cellStyle name="Total 2 10 4 2 2" xfId="21920"/>
    <cellStyle name="Total 2 10 4 3" xfId="21759"/>
    <cellStyle name="Total 2 10 5" xfId="20828"/>
    <cellStyle name="Total 2 10 5 2" xfId="21041"/>
    <cellStyle name="Total 2 10 5 2 2" xfId="21919"/>
    <cellStyle name="Total 2 10 5 3" xfId="21760"/>
    <cellStyle name="Total 2 11" xfId="20829"/>
    <cellStyle name="Total 2 11 2" xfId="20830"/>
    <cellStyle name="Total 2 11 2 2" xfId="21039"/>
    <cellStyle name="Total 2 11 2 2 2" xfId="21917"/>
    <cellStyle name="Total 2 11 2 3" xfId="21762"/>
    <cellStyle name="Total 2 11 3" xfId="20831"/>
    <cellStyle name="Total 2 11 3 2" xfId="21038"/>
    <cellStyle name="Total 2 11 3 2 2" xfId="21916"/>
    <cellStyle name="Total 2 11 3 3" xfId="21763"/>
    <cellStyle name="Total 2 11 4" xfId="20832"/>
    <cellStyle name="Total 2 11 4 2" xfId="21037"/>
    <cellStyle name="Total 2 11 4 2 2" xfId="21915"/>
    <cellStyle name="Total 2 11 4 3" xfId="21764"/>
    <cellStyle name="Total 2 11 5" xfId="20833"/>
    <cellStyle name="Total 2 11 5 2" xfId="21036"/>
    <cellStyle name="Total 2 11 5 2 2" xfId="21914"/>
    <cellStyle name="Total 2 11 5 3" xfId="21765"/>
    <cellStyle name="Total 2 11 6" xfId="21040"/>
    <cellStyle name="Total 2 11 6 2" xfId="21918"/>
    <cellStyle name="Total 2 11 7" xfId="21761"/>
    <cellStyle name="Total 2 12" xfId="20834"/>
    <cellStyle name="Total 2 12 2" xfId="20835"/>
    <cellStyle name="Total 2 12 2 2" xfId="21034"/>
    <cellStyle name="Total 2 12 2 2 2" xfId="21912"/>
    <cellStyle name="Total 2 12 2 3" xfId="21767"/>
    <cellStyle name="Total 2 12 3" xfId="20836"/>
    <cellStyle name="Total 2 12 3 2" xfId="21033"/>
    <cellStyle name="Total 2 12 3 2 2" xfId="21911"/>
    <cellStyle name="Total 2 12 3 3" xfId="21768"/>
    <cellStyle name="Total 2 12 4" xfId="20837"/>
    <cellStyle name="Total 2 12 4 2" xfId="21032"/>
    <cellStyle name="Total 2 12 4 2 2" xfId="21910"/>
    <cellStyle name="Total 2 12 4 3" xfId="21769"/>
    <cellStyle name="Total 2 12 5" xfId="20838"/>
    <cellStyle name="Total 2 12 5 2" xfId="21031"/>
    <cellStyle name="Total 2 12 5 2 2" xfId="21909"/>
    <cellStyle name="Total 2 12 5 3" xfId="21770"/>
    <cellStyle name="Total 2 12 6" xfId="21035"/>
    <cellStyle name="Total 2 12 6 2" xfId="21913"/>
    <cellStyle name="Total 2 12 7" xfId="21766"/>
    <cellStyle name="Total 2 13" xfId="20839"/>
    <cellStyle name="Total 2 13 2" xfId="20840"/>
    <cellStyle name="Total 2 13 2 2" xfId="21029"/>
    <cellStyle name="Total 2 13 2 2 2" xfId="21907"/>
    <cellStyle name="Total 2 13 2 3" xfId="21772"/>
    <cellStyle name="Total 2 13 3" xfId="20841"/>
    <cellStyle name="Total 2 13 3 2" xfId="21028"/>
    <cellStyle name="Total 2 13 3 2 2" xfId="21906"/>
    <cellStyle name="Total 2 13 3 3" xfId="21773"/>
    <cellStyle name="Total 2 13 4" xfId="20842"/>
    <cellStyle name="Total 2 13 4 2" xfId="21027"/>
    <cellStyle name="Total 2 13 4 2 2" xfId="21905"/>
    <cellStyle name="Total 2 13 4 3" xfId="21774"/>
    <cellStyle name="Total 2 13 5" xfId="21030"/>
    <cellStyle name="Total 2 13 5 2" xfId="21908"/>
    <cellStyle name="Total 2 13 6" xfId="21771"/>
    <cellStyle name="Total 2 14" xfId="20843"/>
    <cellStyle name="Total 2 14 2" xfId="21026"/>
    <cellStyle name="Total 2 14 2 2" xfId="21904"/>
    <cellStyle name="Total 2 14 3" xfId="21775"/>
    <cellStyle name="Total 2 15" xfId="20844"/>
    <cellStyle name="Total 2 15 2" xfId="21025"/>
    <cellStyle name="Total 2 15 2 2" xfId="21903"/>
    <cellStyle name="Total 2 15 3" xfId="21776"/>
    <cellStyle name="Total 2 16" xfId="20845"/>
    <cellStyle name="Total 2 16 2" xfId="21024"/>
    <cellStyle name="Total 2 16 2 2" xfId="21902"/>
    <cellStyle name="Total 2 16 3" xfId="21777"/>
    <cellStyle name="Total 2 17" xfId="21045"/>
    <cellStyle name="Total 2 17 2" xfId="21923"/>
    <cellStyle name="Total 2 18" xfId="21756"/>
    <cellStyle name="Total 2 2" xfId="20846"/>
    <cellStyle name="Total 2 2 10" xfId="21023"/>
    <cellStyle name="Total 2 2 10 2" xfId="21901"/>
    <cellStyle name="Total 2 2 11" xfId="21778"/>
    <cellStyle name="Total 2 2 2" xfId="20847"/>
    <cellStyle name="Total 2 2 2 2" xfId="20848"/>
    <cellStyle name="Total 2 2 2 2 2" xfId="21021"/>
    <cellStyle name="Total 2 2 2 2 2 2" xfId="21899"/>
    <cellStyle name="Total 2 2 2 2 3" xfId="21780"/>
    <cellStyle name="Total 2 2 2 3" xfId="20849"/>
    <cellStyle name="Total 2 2 2 3 2" xfId="21020"/>
    <cellStyle name="Total 2 2 2 3 2 2" xfId="21898"/>
    <cellStyle name="Total 2 2 2 3 3" xfId="21781"/>
    <cellStyle name="Total 2 2 2 4" xfId="20850"/>
    <cellStyle name="Total 2 2 2 4 2" xfId="21019"/>
    <cellStyle name="Total 2 2 2 4 2 2" xfId="21897"/>
    <cellStyle name="Total 2 2 2 4 3" xfId="21782"/>
    <cellStyle name="Total 2 2 2 5" xfId="21022"/>
    <cellStyle name="Total 2 2 2 5 2" xfId="21900"/>
    <cellStyle name="Total 2 2 2 6" xfId="21779"/>
    <cellStyle name="Total 2 2 3" xfId="20851"/>
    <cellStyle name="Total 2 2 3 2" xfId="20852"/>
    <cellStyle name="Total 2 2 3 2 2" xfId="21017"/>
    <cellStyle name="Total 2 2 3 2 2 2" xfId="21895"/>
    <cellStyle name="Total 2 2 3 2 3" xfId="21784"/>
    <cellStyle name="Total 2 2 3 3" xfId="20853"/>
    <cellStyle name="Total 2 2 3 3 2" xfId="21016"/>
    <cellStyle name="Total 2 2 3 3 2 2" xfId="21894"/>
    <cellStyle name="Total 2 2 3 3 3" xfId="21785"/>
    <cellStyle name="Total 2 2 3 4" xfId="20854"/>
    <cellStyle name="Total 2 2 3 4 2" xfId="21015"/>
    <cellStyle name="Total 2 2 3 4 2 2" xfId="21893"/>
    <cellStyle name="Total 2 2 3 4 3" xfId="21786"/>
    <cellStyle name="Total 2 2 3 5" xfId="21018"/>
    <cellStyle name="Total 2 2 3 5 2" xfId="21896"/>
    <cellStyle name="Total 2 2 3 6" xfId="21783"/>
    <cellStyle name="Total 2 2 4" xfId="20855"/>
    <cellStyle name="Total 2 2 4 2" xfId="20856"/>
    <cellStyle name="Total 2 2 4 2 2" xfId="21013"/>
    <cellStyle name="Total 2 2 4 2 2 2" xfId="21891"/>
    <cellStyle name="Total 2 2 4 2 3" xfId="21788"/>
    <cellStyle name="Total 2 2 4 3" xfId="20857"/>
    <cellStyle name="Total 2 2 4 3 2" xfId="21012"/>
    <cellStyle name="Total 2 2 4 3 2 2" xfId="21890"/>
    <cellStyle name="Total 2 2 4 3 3" xfId="21789"/>
    <cellStyle name="Total 2 2 4 4" xfId="20858"/>
    <cellStyle name="Total 2 2 4 4 2" xfId="21011"/>
    <cellStyle name="Total 2 2 4 4 2 2" xfId="21889"/>
    <cellStyle name="Total 2 2 4 4 3" xfId="21790"/>
    <cellStyle name="Total 2 2 4 5" xfId="21014"/>
    <cellStyle name="Total 2 2 4 5 2" xfId="21892"/>
    <cellStyle name="Total 2 2 4 6" xfId="21787"/>
    <cellStyle name="Total 2 2 5" xfId="20859"/>
    <cellStyle name="Total 2 2 5 2" xfId="20860"/>
    <cellStyle name="Total 2 2 5 2 2" xfId="21009"/>
    <cellStyle name="Total 2 2 5 2 2 2" xfId="21887"/>
    <cellStyle name="Total 2 2 5 2 3" xfId="21792"/>
    <cellStyle name="Total 2 2 5 3" xfId="20861"/>
    <cellStyle name="Total 2 2 5 3 2" xfId="21008"/>
    <cellStyle name="Total 2 2 5 3 2 2" xfId="21886"/>
    <cellStyle name="Total 2 2 5 3 3" xfId="21793"/>
    <cellStyle name="Total 2 2 5 4" xfId="20862"/>
    <cellStyle name="Total 2 2 5 4 2" xfId="21007"/>
    <cellStyle name="Total 2 2 5 4 2 2" xfId="21885"/>
    <cellStyle name="Total 2 2 5 4 3" xfId="21794"/>
    <cellStyle name="Total 2 2 5 5" xfId="21010"/>
    <cellStyle name="Total 2 2 5 5 2" xfId="21888"/>
    <cellStyle name="Total 2 2 5 6" xfId="21791"/>
    <cellStyle name="Total 2 2 6" xfId="20863"/>
    <cellStyle name="Total 2 2 6 2" xfId="21006"/>
    <cellStyle name="Total 2 2 6 2 2" xfId="21884"/>
    <cellStyle name="Total 2 2 6 3" xfId="21795"/>
    <cellStyle name="Total 2 2 7" xfId="20864"/>
    <cellStyle name="Total 2 2 7 2" xfId="21005"/>
    <cellStyle name="Total 2 2 7 2 2" xfId="21883"/>
    <cellStyle name="Total 2 2 7 3" xfId="21796"/>
    <cellStyle name="Total 2 2 8" xfId="20865"/>
    <cellStyle name="Total 2 2 8 2" xfId="21004"/>
    <cellStyle name="Total 2 2 8 2 2" xfId="21882"/>
    <cellStyle name="Total 2 2 8 3" xfId="21797"/>
    <cellStyle name="Total 2 2 9" xfId="20866"/>
    <cellStyle name="Total 2 2 9 2" xfId="21003"/>
    <cellStyle name="Total 2 2 9 2 2" xfId="21881"/>
    <cellStyle name="Total 2 2 9 3" xfId="21798"/>
    <cellStyle name="Total 2 3" xfId="20867"/>
    <cellStyle name="Total 2 3 2" xfId="20868"/>
    <cellStyle name="Total 2 3 2 2" xfId="21002"/>
    <cellStyle name="Total 2 3 2 2 2" xfId="21880"/>
    <cellStyle name="Total 2 3 2 3" xfId="21799"/>
    <cellStyle name="Total 2 3 3" xfId="20869"/>
    <cellStyle name="Total 2 3 3 2" xfId="21001"/>
    <cellStyle name="Total 2 3 3 2 2" xfId="21879"/>
    <cellStyle name="Total 2 3 3 3" xfId="21800"/>
    <cellStyle name="Total 2 3 4" xfId="20870"/>
    <cellStyle name="Total 2 3 4 2" xfId="21000"/>
    <cellStyle name="Total 2 3 4 2 2" xfId="21878"/>
    <cellStyle name="Total 2 3 4 3" xfId="21801"/>
    <cellStyle name="Total 2 3 5" xfId="20871"/>
    <cellStyle name="Total 2 3 5 2" xfId="20999"/>
    <cellStyle name="Total 2 3 5 2 2" xfId="21877"/>
    <cellStyle name="Total 2 3 5 3" xfId="21802"/>
    <cellStyle name="Total 2 4" xfId="20872"/>
    <cellStyle name="Total 2 4 2" xfId="20873"/>
    <cellStyle name="Total 2 4 2 2" xfId="20998"/>
    <cellStyle name="Total 2 4 2 2 2" xfId="21876"/>
    <cellStyle name="Total 2 4 2 3" xfId="21803"/>
    <cellStyle name="Total 2 4 3" xfId="20874"/>
    <cellStyle name="Total 2 4 3 2" xfId="20997"/>
    <cellStyle name="Total 2 4 3 2 2" xfId="21875"/>
    <cellStyle name="Total 2 4 3 3" xfId="21804"/>
    <cellStyle name="Total 2 4 4" xfId="20875"/>
    <cellStyle name="Total 2 4 4 2" xfId="20996"/>
    <cellStyle name="Total 2 4 4 2 2" xfId="21874"/>
    <cellStyle name="Total 2 4 4 3" xfId="21805"/>
    <cellStyle name="Total 2 4 5" xfId="20876"/>
    <cellStyle name="Total 2 4 5 2" xfId="20995"/>
    <cellStyle name="Total 2 4 5 2 2" xfId="21873"/>
    <cellStyle name="Total 2 4 5 3" xfId="21806"/>
    <cellStyle name="Total 2 5" xfId="20877"/>
    <cellStyle name="Total 2 5 2" xfId="20878"/>
    <cellStyle name="Total 2 5 2 2" xfId="20994"/>
    <cellStyle name="Total 2 5 2 2 2" xfId="21872"/>
    <cellStyle name="Total 2 5 2 3" xfId="21807"/>
    <cellStyle name="Total 2 5 3" xfId="20879"/>
    <cellStyle name="Total 2 5 3 2" xfId="20993"/>
    <cellStyle name="Total 2 5 3 2 2" xfId="21871"/>
    <cellStyle name="Total 2 5 3 3" xfId="21808"/>
    <cellStyle name="Total 2 5 4" xfId="20880"/>
    <cellStyle name="Total 2 5 4 2" xfId="20992"/>
    <cellStyle name="Total 2 5 4 2 2" xfId="21870"/>
    <cellStyle name="Total 2 5 4 3" xfId="21809"/>
    <cellStyle name="Total 2 5 5" xfId="20881"/>
    <cellStyle name="Total 2 5 5 2" xfId="20991"/>
    <cellStyle name="Total 2 5 5 2 2" xfId="21869"/>
    <cellStyle name="Total 2 5 5 3" xfId="21810"/>
    <cellStyle name="Total 2 6" xfId="20882"/>
    <cellStyle name="Total 2 6 2" xfId="20883"/>
    <cellStyle name="Total 2 6 2 2" xfId="20990"/>
    <cellStyle name="Total 2 6 2 2 2" xfId="21868"/>
    <cellStyle name="Total 2 6 2 3" xfId="21811"/>
    <cellStyle name="Total 2 6 3" xfId="20884"/>
    <cellStyle name="Total 2 6 3 2" xfId="20989"/>
    <cellStyle name="Total 2 6 3 2 2" xfId="21867"/>
    <cellStyle name="Total 2 6 3 3" xfId="21812"/>
    <cellStyle name="Total 2 6 4" xfId="20885"/>
    <cellStyle name="Total 2 6 4 2" xfId="20988"/>
    <cellStyle name="Total 2 6 4 2 2" xfId="21866"/>
    <cellStyle name="Total 2 6 4 3" xfId="21813"/>
    <cellStyle name="Total 2 6 5" xfId="20886"/>
    <cellStyle name="Total 2 6 5 2" xfId="20987"/>
    <cellStyle name="Total 2 6 5 2 2" xfId="21865"/>
    <cellStyle name="Total 2 6 5 3" xfId="21814"/>
    <cellStyle name="Total 2 7" xfId="20887"/>
    <cellStyle name="Total 2 7 2" xfId="20888"/>
    <cellStyle name="Total 2 7 2 2" xfId="20986"/>
    <cellStyle name="Total 2 7 2 2 2" xfId="21864"/>
    <cellStyle name="Total 2 7 2 3" xfId="21815"/>
    <cellStyle name="Total 2 7 3" xfId="20889"/>
    <cellStyle name="Total 2 7 3 2" xfId="20985"/>
    <cellStyle name="Total 2 7 3 2 2" xfId="21863"/>
    <cellStyle name="Total 2 7 3 3" xfId="21816"/>
    <cellStyle name="Total 2 7 4" xfId="20890"/>
    <cellStyle name="Total 2 7 4 2" xfId="20984"/>
    <cellStyle name="Total 2 7 4 2 2" xfId="21862"/>
    <cellStyle name="Total 2 7 4 3" xfId="21817"/>
    <cellStyle name="Total 2 7 5" xfId="20891"/>
    <cellStyle name="Total 2 7 5 2" xfId="20983"/>
    <cellStyle name="Total 2 7 5 2 2" xfId="21861"/>
    <cellStyle name="Total 2 7 5 3" xfId="21818"/>
    <cellStyle name="Total 2 8" xfId="20892"/>
    <cellStyle name="Total 2 8 2" xfId="20893"/>
    <cellStyle name="Total 2 8 2 2" xfId="20982"/>
    <cellStyle name="Total 2 8 2 2 2" xfId="21860"/>
    <cellStyle name="Total 2 8 2 3" xfId="21819"/>
    <cellStyle name="Total 2 8 3" xfId="20894"/>
    <cellStyle name="Total 2 8 3 2" xfId="20981"/>
    <cellStyle name="Total 2 8 3 2 2" xfId="21859"/>
    <cellStyle name="Total 2 8 3 3" xfId="21820"/>
    <cellStyle name="Total 2 8 4" xfId="20895"/>
    <cellStyle name="Total 2 8 4 2" xfId="20980"/>
    <cellStyle name="Total 2 8 4 2 2" xfId="21858"/>
    <cellStyle name="Total 2 8 4 3" xfId="21821"/>
    <cellStyle name="Total 2 8 5" xfId="20896"/>
    <cellStyle name="Total 2 8 5 2" xfId="20979"/>
    <cellStyle name="Total 2 8 5 2 2" xfId="21857"/>
    <cellStyle name="Total 2 8 5 3" xfId="21822"/>
    <cellStyle name="Total 2 9" xfId="20897"/>
    <cellStyle name="Total 2 9 2" xfId="20898"/>
    <cellStyle name="Total 2 9 2 2" xfId="20978"/>
    <cellStyle name="Total 2 9 2 2 2" xfId="21856"/>
    <cellStyle name="Total 2 9 2 3" xfId="21823"/>
    <cellStyle name="Total 2 9 3" xfId="20899"/>
    <cellStyle name="Total 2 9 3 2" xfId="20977"/>
    <cellStyle name="Total 2 9 3 2 2" xfId="21855"/>
    <cellStyle name="Total 2 9 3 3" xfId="21824"/>
    <cellStyle name="Total 2 9 4" xfId="20900"/>
    <cellStyle name="Total 2 9 4 2" xfId="20976"/>
    <cellStyle name="Total 2 9 4 2 2" xfId="21854"/>
    <cellStyle name="Total 2 9 4 3" xfId="21825"/>
    <cellStyle name="Total 2 9 5" xfId="20901"/>
    <cellStyle name="Total 2 9 5 2" xfId="20975"/>
    <cellStyle name="Total 2 9 5 2 2" xfId="21853"/>
    <cellStyle name="Total 2 9 5 3" xfId="21826"/>
    <cellStyle name="Total 3" xfId="20902"/>
    <cellStyle name="Total 3 2" xfId="20903"/>
    <cellStyle name="Total 3 2 2" xfId="20973"/>
    <cellStyle name="Total 3 2 2 2" xfId="21851"/>
    <cellStyle name="Total 3 2 3" xfId="21828"/>
    <cellStyle name="Total 3 3" xfId="20904"/>
    <cellStyle name="Total 3 3 2" xfId="20972"/>
    <cellStyle name="Total 3 3 2 2" xfId="21850"/>
    <cellStyle name="Total 3 3 3" xfId="21829"/>
    <cellStyle name="Total 3 4" xfId="20974"/>
    <cellStyle name="Total 3 4 2" xfId="21852"/>
    <cellStyle name="Total 3 5" xfId="21827"/>
    <cellStyle name="Total 4" xfId="20905"/>
    <cellStyle name="Total 4 2" xfId="20906"/>
    <cellStyle name="Total 4 2 2" xfId="20970"/>
    <cellStyle name="Total 4 2 2 2" xfId="21848"/>
    <cellStyle name="Total 4 2 3" xfId="21831"/>
    <cellStyle name="Total 4 3" xfId="20907"/>
    <cellStyle name="Total 4 3 2" xfId="20969"/>
    <cellStyle name="Total 4 3 2 2" xfId="21847"/>
    <cellStyle name="Total 4 3 3" xfId="21832"/>
    <cellStyle name="Total 4 4" xfId="20971"/>
    <cellStyle name="Total 4 4 2" xfId="21849"/>
    <cellStyle name="Total 4 5" xfId="21830"/>
    <cellStyle name="Total 5" xfId="20908"/>
    <cellStyle name="Total 5 2" xfId="20909"/>
    <cellStyle name="Total 5 2 2" xfId="20967"/>
    <cellStyle name="Total 5 2 2 2" xfId="21845"/>
    <cellStyle name="Total 5 2 3" xfId="21834"/>
    <cellStyle name="Total 5 3" xfId="20910"/>
    <cellStyle name="Total 5 3 2" xfId="20966"/>
    <cellStyle name="Total 5 3 2 2" xfId="21844"/>
    <cellStyle name="Total 5 3 3" xfId="21835"/>
    <cellStyle name="Total 5 4" xfId="20968"/>
    <cellStyle name="Total 5 4 2" xfId="21846"/>
    <cellStyle name="Total 5 5" xfId="21833"/>
    <cellStyle name="Total 6" xfId="20911"/>
    <cellStyle name="Total 6 2" xfId="20912"/>
    <cellStyle name="Total 6 2 2" xfId="20964"/>
    <cellStyle name="Total 6 2 2 2" xfId="21842"/>
    <cellStyle name="Total 6 2 3" xfId="21837"/>
    <cellStyle name="Total 6 3" xfId="20913"/>
    <cellStyle name="Total 6 3 2" xfId="20963"/>
    <cellStyle name="Total 6 3 2 2" xfId="21841"/>
    <cellStyle name="Total 6 3 3" xfId="21838"/>
    <cellStyle name="Total 6 4" xfId="20965"/>
    <cellStyle name="Total 6 4 2" xfId="21843"/>
    <cellStyle name="Total 6 5" xfId="21836"/>
    <cellStyle name="Total 7" xfId="20914"/>
    <cellStyle name="Total 7 2" xfId="20962"/>
    <cellStyle name="Total 7 2 2" xfId="21840"/>
    <cellStyle name="Total 7 3" xfId="21839"/>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5"/>
  <sheetViews>
    <sheetView tabSelected="1" zoomScaleNormal="100" workbookViewId="0">
      <pane xSplit="1" ySplit="7" topLeftCell="B8" activePane="bottomRight" state="frozen"/>
      <selection sqref="A1:C1"/>
      <selection pane="topRight" sqref="A1:C1"/>
      <selection pane="bottomLeft" sqref="A1:C1"/>
      <selection pane="bottomRight" activeCell="B8" sqref="B8"/>
    </sheetView>
  </sheetViews>
  <sheetFormatPr defaultRowHeight="15"/>
  <cols>
    <col min="1" max="1" width="10.28515625" style="1" customWidth="1"/>
    <col min="2" max="2" width="153" bestFit="1" customWidth="1"/>
    <col min="3" max="3" width="39.42578125" customWidth="1"/>
    <col min="7" max="7" width="25" customWidth="1"/>
  </cols>
  <sheetData>
    <row r="1" spans="1:3" ht="15.75">
      <c r="A1" s="6"/>
      <c r="B1" s="154" t="s">
        <v>254</v>
      </c>
      <c r="C1" s="73"/>
    </row>
    <row r="2" spans="1:3" s="152" customFormat="1" ht="15.75">
      <c r="A2" s="189">
        <v>1</v>
      </c>
      <c r="B2" s="660">
        <v>44926</v>
      </c>
      <c r="C2" s="515" t="s">
        <v>970</v>
      </c>
    </row>
    <row r="3" spans="1:3" s="152" customFormat="1" ht="15.75">
      <c r="A3" s="189">
        <v>2</v>
      </c>
      <c r="B3" s="153" t="s">
        <v>255</v>
      </c>
      <c r="C3" s="667" t="s">
        <v>996</v>
      </c>
    </row>
    <row r="4" spans="1:3" s="152" customFormat="1" ht="15.75">
      <c r="A4" s="189">
        <v>3</v>
      </c>
      <c r="B4" s="153" t="s">
        <v>256</v>
      </c>
      <c r="C4" s="515" t="s">
        <v>971</v>
      </c>
    </row>
    <row r="5" spans="1:3" s="152" customFormat="1" ht="15.75">
      <c r="A5" s="190">
        <v>4</v>
      </c>
      <c r="B5" s="156" t="s">
        <v>257</v>
      </c>
      <c r="C5" s="515" t="s">
        <v>972</v>
      </c>
    </row>
    <row r="6" spans="1:3" s="155" customFormat="1" ht="65.25" customHeight="1">
      <c r="A6" s="783" t="s">
        <v>487</v>
      </c>
      <c r="B6" s="784"/>
      <c r="C6" s="784"/>
    </row>
    <row r="7" spans="1:3" s="511" customFormat="1">
      <c r="A7" s="756" t="s">
        <v>401</v>
      </c>
      <c r="B7" s="757" t="s">
        <v>258</v>
      </c>
    </row>
    <row r="8" spans="1:3" s="511" customFormat="1">
      <c r="A8" s="758">
        <v>1</v>
      </c>
      <c r="B8" s="759" t="s">
        <v>223</v>
      </c>
    </row>
    <row r="9" spans="1:3" s="511" customFormat="1">
      <c r="A9" s="758">
        <v>2</v>
      </c>
      <c r="B9" s="759" t="s">
        <v>259</v>
      </c>
    </row>
    <row r="10" spans="1:3" s="511" customFormat="1">
      <c r="A10" s="758">
        <v>3</v>
      </c>
      <c r="B10" s="759" t="s">
        <v>260</v>
      </c>
    </row>
    <row r="11" spans="1:3" s="511" customFormat="1">
      <c r="A11" s="758">
        <v>4</v>
      </c>
      <c r="B11" s="759" t="s">
        <v>261</v>
      </c>
      <c r="C11" s="151"/>
    </row>
    <row r="12" spans="1:3" s="511" customFormat="1">
      <c r="A12" s="758">
        <v>5</v>
      </c>
      <c r="B12" s="759" t="s">
        <v>187</v>
      </c>
    </row>
    <row r="13" spans="1:3" s="511" customFormat="1">
      <c r="A13" s="758">
        <v>6</v>
      </c>
      <c r="B13" s="760" t="s">
        <v>149</v>
      </c>
    </row>
    <row r="14" spans="1:3" s="511" customFormat="1">
      <c r="A14" s="758">
        <v>7</v>
      </c>
      <c r="B14" s="759" t="s">
        <v>262</v>
      </c>
    </row>
    <row r="15" spans="1:3" s="511" customFormat="1">
      <c r="A15" s="758">
        <v>8</v>
      </c>
      <c r="B15" s="759" t="s">
        <v>265</v>
      </c>
    </row>
    <row r="16" spans="1:3" s="511" customFormat="1">
      <c r="A16" s="758">
        <v>9</v>
      </c>
      <c r="B16" s="759" t="s">
        <v>88</v>
      </c>
    </row>
    <row r="17" spans="1:2" s="511" customFormat="1">
      <c r="A17" s="761" t="s">
        <v>543</v>
      </c>
      <c r="B17" s="759" t="s">
        <v>523</v>
      </c>
    </row>
    <row r="18" spans="1:2" s="511" customFormat="1">
      <c r="A18" s="758">
        <v>10</v>
      </c>
      <c r="B18" s="759" t="s">
        <v>268</v>
      </c>
    </row>
    <row r="19" spans="1:2" s="511" customFormat="1">
      <c r="A19" s="758">
        <v>11</v>
      </c>
      <c r="B19" s="760" t="s">
        <v>250</v>
      </c>
    </row>
    <row r="20" spans="1:2" s="511" customFormat="1">
      <c r="A20" s="758">
        <v>12</v>
      </c>
      <c r="B20" s="760" t="s">
        <v>247</v>
      </c>
    </row>
    <row r="21" spans="1:2" s="511" customFormat="1">
      <c r="A21" s="758">
        <v>13</v>
      </c>
      <c r="B21" s="762" t="s">
        <v>457</v>
      </c>
    </row>
    <row r="22" spans="1:2" s="511" customFormat="1">
      <c r="A22" s="758">
        <v>14</v>
      </c>
      <c r="B22" s="763" t="s">
        <v>517</v>
      </c>
    </row>
    <row r="23" spans="1:2" s="511" customFormat="1">
      <c r="A23" s="764">
        <v>15</v>
      </c>
      <c r="B23" s="760" t="s">
        <v>77</v>
      </c>
    </row>
    <row r="24" spans="1:2" s="511" customFormat="1">
      <c r="A24" s="764">
        <v>15.1</v>
      </c>
      <c r="B24" s="759" t="s">
        <v>552</v>
      </c>
    </row>
    <row r="25" spans="1:2" s="511" customFormat="1">
      <c r="A25" s="764">
        <v>16</v>
      </c>
      <c r="B25" s="759" t="s">
        <v>619</v>
      </c>
    </row>
    <row r="26" spans="1:2" s="511" customFormat="1">
      <c r="A26" s="764">
        <v>17</v>
      </c>
      <c r="B26" s="759" t="s">
        <v>931</v>
      </c>
    </row>
    <row r="27" spans="1:2" s="511" customFormat="1">
      <c r="A27" s="764">
        <v>18</v>
      </c>
      <c r="B27" s="759" t="s">
        <v>949</v>
      </c>
    </row>
    <row r="28" spans="1:2" s="511" customFormat="1">
      <c r="A28" s="764">
        <v>19</v>
      </c>
      <c r="B28" s="759" t="s">
        <v>950</v>
      </c>
    </row>
    <row r="29" spans="1:2" s="511" customFormat="1">
      <c r="A29" s="764">
        <v>20</v>
      </c>
      <c r="B29" s="763" t="s">
        <v>718</v>
      </c>
    </row>
    <row r="30" spans="1:2" s="511" customFormat="1">
      <c r="A30" s="764">
        <v>21</v>
      </c>
      <c r="B30" s="759" t="s">
        <v>736</v>
      </c>
    </row>
    <row r="31" spans="1:2" s="511" customFormat="1">
      <c r="A31" s="764">
        <v>22</v>
      </c>
      <c r="B31" s="765" t="s">
        <v>753</v>
      </c>
    </row>
    <row r="32" spans="1:2" s="511" customFormat="1" ht="26.25">
      <c r="A32" s="764">
        <v>23</v>
      </c>
      <c r="B32" s="765" t="s">
        <v>932</v>
      </c>
    </row>
    <row r="33" spans="1:2" s="511" customFormat="1">
      <c r="A33" s="764">
        <v>24</v>
      </c>
      <c r="B33" s="759" t="s">
        <v>933</v>
      </c>
    </row>
    <row r="34" spans="1:2" s="511" customFormat="1">
      <c r="A34" s="764">
        <v>25</v>
      </c>
      <c r="B34" s="759" t="s">
        <v>934</v>
      </c>
    </row>
    <row r="35" spans="1:2" s="511" customFormat="1">
      <c r="A35" s="758">
        <v>26</v>
      </c>
      <c r="B35" s="763" t="s">
        <v>1041</v>
      </c>
    </row>
    <row r="36" spans="1:2" s="511" customFormat="1">
      <c r="A36" s="245"/>
    </row>
    <row r="37" spans="1:2" s="511" customFormat="1">
      <c r="A37" s="245"/>
    </row>
    <row r="38" spans="1:2" s="511" customFormat="1">
      <c r="A38" s="245"/>
    </row>
    <row r="39" spans="1:2" s="511" customFormat="1">
      <c r="A39" s="245"/>
    </row>
    <row r="40" spans="1:2" s="511" customFormat="1">
      <c r="A40" s="245"/>
    </row>
    <row r="41" spans="1:2" s="511" customFormat="1">
      <c r="A41" s="245"/>
    </row>
    <row r="42" spans="1:2" s="511" customFormat="1">
      <c r="A42" s="245"/>
    </row>
    <row r="43" spans="1:2" s="511" customFormat="1">
      <c r="A43" s="245"/>
    </row>
    <row r="44" spans="1:2" s="511" customFormat="1">
      <c r="A44" s="245"/>
    </row>
    <row r="45" spans="1:2" s="511" customFormat="1">
      <c r="A45" s="245"/>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23"/>
  <sheetViews>
    <sheetView zoomScaleNormal="100" workbookViewId="0"/>
  </sheetViews>
  <sheetFormatPr defaultColWidth="9.140625" defaultRowHeight="12.75"/>
  <cols>
    <col min="1" max="1" width="10.85546875" style="245" bestFit="1" customWidth="1"/>
    <col min="2" max="2" width="59" style="245" customWidth="1"/>
    <col min="3" max="3" width="16.7109375" style="245" bestFit="1" customWidth="1"/>
    <col min="4" max="4" width="22.140625" style="508" customWidth="1"/>
    <col min="5" max="16384" width="9.140625" style="245"/>
  </cols>
  <sheetData>
    <row r="1" spans="1:4" ht="15">
      <c r="A1" s="10" t="s">
        <v>188</v>
      </c>
      <c r="B1" s="9" t="str">
        <f>Info!C2</f>
        <v>სს ”საქართველოს ბანკი”</v>
      </c>
    </row>
    <row r="2" spans="1:4" s="14" customFormat="1" ht="15.75" customHeight="1">
      <c r="A2" s="14" t="s">
        <v>189</v>
      </c>
      <c r="B2" s="329">
        <v>44926</v>
      </c>
      <c r="D2" s="507"/>
    </row>
    <row r="3" spans="1:4" s="14" customFormat="1" ht="15.75" customHeight="1">
      <c r="D3" s="507"/>
    </row>
    <row r="4" spans="1:4" ht="13.5" thickBot="1">
      <c r="A4" s="246" t="s">
        <v>522</v>
      </c>
      <c r="B4" s="270" t="s">
        <v>523</v>
      </c>
    </row>
    <row r="5" spans="1:4" s="271" customFormat="1">
      <c r="A5" s="804" t="s">
        <v>524</v>
      </c>
      <c r="B5" s="805"/>
      <c r="C5" s="262" t="s">
        <v>525</v>
      </c>
      <c r="D5" s="506" t="s">
        <v>526</v>
      </c>
    </row>
    <row r="6" spans="1:4" s="272" customFormat="1">
      <c r="A6" s="263">
        <v>1</v>
      </c>
      <c r="B6" s="264" t="s">
        <v>527</v>
      </c>
      <c r="C6" s="264"/>
      <c r="D6" s="505"/>
    </row>
    <row r="7" spans="1:4" s="272" customFormat="1">
      <c r="A7" s="265" t="s">
        <v>528</v>
      </c>
      <c r="B7" s="266" t="s">
        <v>529</v>
      </c>
      <c r="C7" s="309">
        <v>4.4999999999999998E-2</v>
      </c>
      <c r="D7" s="504">
        <f>C7*'5. RWA'!$C$13</f>
        <v>912574074.06842303</v>
      </c>
    </row>
    <row r="8" spans="1:4" s="272" customFormat="1">
      <c r="A8" s="265" t="s">
        <v>530</v>
      </c>
      <c r="B8" s="266" t="s">
        <v>531</v>
      </c>
      <c r="C8" s="310">
        <v>0.06</v>
      </c>
      <c r="D8" s="504">
        <f>C8*'5. RWA'!$C$13</f>
        <v>1216765432.0912306</v>
      </c>
    </row>
    <row r="9" spans="1:4" s="272" customFormat="1">
      <c r="A9" s="265" t="s">
        <v>532</v>
      </c>
      <c r="B9" s="266" t="s">
        <v>533</v>
      </c>
      <c r="C9" s="310">
        <v>0.08</v>
      </c>
      <c r="D9" s="504">
        <f>C9*'5. RWA'!$C$13</f>
        <v>1622353909.4549744</v>
      </c>
    </row>
    <row r="10" spans="1:4" s="272" customFormat="1">
      <c r="A10" s="263" t="s">
        <v>534</v>
      </c>
      <c r="B10" s="264" t="s">
        <v>535</v>
      </c>
      <c r="C10" s="311"/>
      <c r="D10" s="503"/>
    </row>
    <row r="11" spans="1:4" s="273" customFormat="1">
      <c r="A11" s="267" t="s">
        <v>536</v>
      </c>
      <c r="B11" s="268" t="s">
        <v>598</v>
      </c>
      <c r="C11" s="520">
        <v>2.5000000000000001E-2</v>
      </c>
      <c r="D11" s="502">
        <f>C11*'5. RWA'!$C$13</f>
        <v>506985596.70467949</v>
      </c>
    </row>
    <row r="12" spans="1:4" s="273" customFormat="1">
      <c r="A12" s="267" t="s">
        <v>537</v>
      </c>
      <c r="B12" s="268" t="s">
        <v>538</v>
      </c>
      <c r="C12" s="312">
        <v>0</v>
      </c>
      <c r="D12" s="502">
        <f>C12*'5. RWA'!$C$13</f>
        <v>0</v>
      </c>
    </row>
    <row r="13" spans="1:4" s="273" customFormat="1">
      <c r="A13" s="267" t="s">
        <v>539</v>
      </c>
      <c r="B13" s="268" t="s">
        <v>540</v>
      </c>
      <c r="C13" s="312">
        <v>2.5000000000000001E-2</v>
      </c>
      <c r="D13" s="502">
        <f>C13*'5. RWA'!$C$13</f>
        <v>506985596.70467949</v>
      </c>
    </row>
    <row r="14" spans="1:4" s="272" customFormat="1">
      <c r="A14" s="263" t="s">
        <v>541</v>
      </c>
      <c r="B14" s="264" t="s">
        <v>596</v>
      </c>
      <c r="C14" s="313"/>
      <c r="D14" s="503"/>
    </row>
    <row r="15" spans="1:4" s="272" customFormat="1">
      <c r="A15" s="282" t="s">
        <v>544</v>
      </c>
      <c r="B15" s="268" t="s">
        <v>597</v>
      </c>
      <c r="C15" s="312">
        <v>2.10580799449708E-2</v>
      </c>
      <c r="D15" s="502">
        <f>C15*'5. RWA'!$C$13</f>
        <v>427045729.05423462</v>
      </c>
    </row>
    <row r="16" spans="1:4" s="272" customFormat="1">
      <c r="A16" s="282" t="s">
        <v>545</v>
      </c>
      <c r="B16" s="268" t="s">
        <v>547</v>
      </c>
      <c r="C16" s="312">
        <v>2.8138782842023563E-2</v>
      </c>
      <c r="D16" s="502">
        <f>C16*'5. RWA'!$C$13</f>
        <v>570638304.38826847</v>
      </c>
    </row>
    <row r="17" spans="1:7" s="272" customFormat="1">
      <c r="A17" s="282" t="s">
        <v>546</v>
      </c>
      <c r="B17" s="268" t="s">
        <v>594</v>
      </c>
      <c r="C17" s="312">
        <v>4.2297252748685482E-2</v>
      </c>
      <c r="D17" s="502">
        <f>C17*'5. RWA'!$C$13</f>
        <v>857763916.95043814</v>
      </c>
      <c r="G17" s="445"/>
    </row>
    <row r="18" spans="1:7" s="271" customFormat="1">
      <c r="A18" s="806" t="s">
        <v>595</v>
      </c>
      <c r="B18" s="807"/>
      <c r="C18" s="314" t="s">
        <v>525</v>
      </c>
      <c r="D18" s="501" t="s">
        <v>526</v>
      </c>
    </row>
    <row r="19" spans="1:7" s="272" customFormat="1">
      <c r="A19" s="269">
        <v>4</v>
      </c>
      <c r="B19" s="268" t="s">
        <v>23</v>
      </c>
      <c r="C19" s="312">
        <f>C7+C11+C12+C13+C15</f>
        <v>0.1160580799449708</v>
      </c>
      <c r="D19" s="504">
        <f>C19*'5. RWA'!$C$13</f>
        <v>2353590996.5320168</v>
      </c>
      <c r="E19" s="444"/>
    </row>
    <row r="20" spans="1:7" s="272" customFormat="1">
      <c r="A20" s="269">
        <v>5</v>
      </c>
      <c r="B20" s="268" t="s">
        <v>89</v>
      </c>
      <c r="C20" s="312">
        <f>C8+C11+C12+C13+C16</f>
        <v>0.13813878284202355</v>
      </c>
      <c r="D20" s="504">
        <f>C20*'5. RWA'!$C$13</f>
        <v>2801374929.8888578</v>
      </c>
      <c r="E20" s="444"/>
    </row>
    <row r="21" spans="1:7" s="272" customFormat="1" ht="13.5" thickBot="1">
      <c r="A21" s="274" t="s">
        <v>542</v>
      </c>
      <c r="B21" s="275" t="s">
        <v>88</v>
      </c>
      <c r="C21" s="315">
        <f>C9+C11+C12+C13+C17</f>
        <v>0.17229725274868549</v>
      </c>
      <c r="D21" s="500">
        <f>C21*'5. RWA'!$C$13</f>
        <v>3494089019.8147717</v>
      </c>
      <c r="E21" s="444"/>
    </row>
    <row r="23" spans="1:7">
      <c r="B23" s="16"/>
    </row>
  </sheetData>
  <mergeCells count="2">
    <mergeCell ref="A5:B5"/>
    <mergeCell ref="A18:B18"/>
  </mergeCells>
  <conditionalFormatting sqref="C21">
    <cfRule type="cellIs" dxfId="25" priority="2" operator="lessThan">
      <formula>#REF!</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55"/>
  <sheetViews>
    <sheetView zoomScaleNormal="100" workbookViewId="0">
      <pane xSplit="1" ySplit="5" topLeftCell="B6" activePane="bottomRight" state="frozen"/>
      <selection sqref="A1:C1"/>
      <selection pane="topRight" sqref="A1:C1"/>
      <selection pane="bottomLeft" sqref="A1:C1"/>
      <selection pane="bottomRight" activeCell="B6" sqref="B6"/>
    </sheetView>
  </sheetViews>
  <sheetFormatPr defaultRowHeight="15"/>
  <cols>
    <col min="1" max="1" width="9.5703125" style="4" bestFit="1" customWidth="1"/>
    <col min="2" max="2" width="132.42578125" style="1" customWidth="1"/>
    <col min="3" max="3" width="18.42578125" style="1" customWidth="1"/>
    <col min="4" max="4" width="14.140625" customWidth="1"/>
  </cols>
  <sheetData>
    <row r="1" spans="1:4" ht="15.75">
      <c r="A1" s="10" t="s">
        <v>188</v>
      </c>
      <c r="B1" s="9" t="str">
        <f>Info!C2</f>
        <v>სს ”საქართველოს ბანკი”</v>
      </c>
      <c r="D1" s="1"/>
    </row>
    <row r="2" spans="1:4" s="14" customFormat="1" ht="15.75" customHeight="1">
      <c r="A2" s="14" t="s">
        <v>189</v>
      </c>
      <c r="B2" s="447">
        <v>44926</v>
      </c>
    </row>
    <row r="3" spans="1:4" s="14" customFormat="1" ht="15.75" customHeight="1"/>
    <row r="4" spans="1:4" ht="15.75" thickBot="1">
      <c r="A4" s="4" t="s">
        <v>410</v>
      </c>
      <c r="B4" s="51" t="s">
        <v>88</v>
      </c>
    </row>
    <row r="5" spans="1:4">
      <c r="A5" s="110" t="s">
        <v>26</v>
      </c>
      <c r="B5" s="111"/>
      <c r="C5" s="112" t="s">
        <v>27</v>
      </c>
    </row>
    <row r="6" spans="1:4">
      <c r="A6" s="113">
        <v>1</v>
      </c>
      <c r="B6" s="69" t="s">
        <v>28</v>
      </c>
      <c r="C6" s="436">
        <f>SUM(C7:C11)</f>
        <v>3153643863.5599999</v>
      </c>
      <c r="D6" s="437"/>
    </row>
    <row r="7" spans="1:4">
      <c r="A7" s="113">
        <v>2</v>
      </c>
      <c r="B7" s="66" t="s">
        <v>29</v>
      </c>
      <c r="C7" s="438">
        <f>'2. RC'!E33</f>
        <v>27993660.18</v>
      </c>
    </row>
    <row r="8" spans="1:4">
      <c r="A8" s="113">
        <v>3</v>
      </c>
      <c r="B8" s="60" t="s">
        <v>30</v>
      </c>
      <c r="C8" s="438">
        <f>'2. RC'!E36</f>
        <v>202328975.38000003</v>
      </c>
    </row>
    <row r="9" spans="1:4">
      <c r="A9" s="113">
        <v>4</v>
      </c>
      <c r="B9" s="60" t="s">
        <v>31</v>
      </c>
      <c r="C9" s="438">
        <v>20397487</v>
      </c>
    </row>
    <row r="10" spans="1:4">
      <c r="A10" s="113">
        <v>5</v>
      </c>
      <c r="B10" s="60" t="s">
        <v>32</v>
      </c>
      <c r="C10" s="438"/>
    </row>
    <row r="11" spans="1:4">
      <c r="A11" s="113">
        <v>6</v>
      </c>
      <c r="B11" s="67" t="s">
        <v>33</v>
      </c>
      <c r="C11" s="782">
        <v>2902923741</v>
      </c>
    </row>
    <row r="12" spans="1:4" s="3" customFormat="1">
      <c r="A12" s="113">
        <v>7</v>
      </c>
      <c r="B12" s="69" t="s">
        <v>34</v>
      </c>
      <c r="C12" s="439">
        <f>SUM(C13:C27)</f>
        <v>170895406.4463</v>
      </c>
      <c r="D12" s="440"/>
    </row>
    <row r="13" spans="1:4" s="3" customFormat="1">
      <c r="A13" s="113">
        <v>8</v>
      </c>
      <c r="B13" s="68" t="s">
        <v>35</v>
      </c>
      <c r="C13" s="441">
        <v>20397487</v>
      </c>
    </row>
    <row r="14" spans="1:4" s="3" customFormat="1" ht="25.5">
      <c r="A14" s="113">
        <v>9</v>
      </c>
      <c r="B14" s="61" t="s">
        <v>36</v>
      </c>
      <c r="C14" s="441">
        <v>0</v>
      </c>
    </row>
    <row r="15" spans="1:4" s="3" customFormat="1">
      <c r="A15" s="113">
        <v>10</v>
      </c>
      <c r="B15" s="62" t="s">
        <v>37</v>
      </c>
      <c r="C15" s="441">
        <v>142285755.19999999</v>
      </c>
    </row>
    <row r="16" spans="1:4" s="3" customFormat="1">
      <c r="A16" s="113">
        <v>11</v>
      </c>
      <c r="B16" s="63" t="s">
        <v>38</v>
      </c>
      <c r="C16" s="441">
        <v>0</v>
      </c>
    </row>
    <row r="17" spans="1:4" s="3" customFormat="1">
      <c r="A17" s="113">
        <v>12</v>
      </c>
      <c r="B17" s="62" t="s">
        <v>39</v>
      </c>
      <c r="C17" s="441">
        <v>10173</v>
      </c>
    </row>
    <row r="18" spans="1:4" s="3" customFormat="1">
      <c r="A18" s="113">
        <v>13</v>
      </c>
      <c r="B18" s="62" t="s">
        <v>40</v>
      </c>
      <c r="C18" s="441">
        <v>2881627.0663000001</v>
      </c>
    </row>
    <row r="19" spans="1:4" s="3" customFormat="1">
      <c r="A19" s="113">
        <v>14</v>
      </c>
      <c r="B19" s="62" t="s">
        <v>41</v>
      </c>
      <c r="C19" s="441">
        <v>0</v>
      </c>
    </row>
    <row r="20" spans="1:4" s="3" customFormat="1" ht="25.5">
      <c r="A20" s="113">
        <v>15</v>
      </c>
      <c r="B20" s="62" t="s">
        <v>42</v>
      </c>
      <c r="C20" s="441">
        <v>0</v>
      </c>
    </row>
    <row r="21" spans="1:4" s="3" customFormat="1" ht="25.5">
      <c r="A21" s="113">
        <v>16</v>
      </c>
      <c r="B21" s="61" t="s">
        <v>43</v>
      </c>
      <c r="C21" s="441">
        <v>0</v>
      </c>
    </row>
    <row r="22" spans="1:4" s="3" customFormat="1">
      <c r="A22" s="113">
        <v>17</v>
      </c>
      <c r="B22" s="114" t="s">
        <v>44</v>
      </c>
      <c r="C22" s="441">
        <v>5320364.18</v>
      </c>
    </row>
    <row r="23" spans="1:4" s="3" customFormat="1" ht="25.5">
      <c r="A23" s="113">
        <v>18</v>
      </c>
      <c r="B23" s="61" t="s">
        <v>45</v>
      </c>
      <c r="C23" s="441">
        <v>0</v>
      </c>
    </row>
    <row r="24" spans="1:4" s="3" customFormat="1" ht="25.5">
      <c r="A24" s="113">
        <v>19</v>
      </c>
      <c r="B24" s="61" t="s">
        <v>46</v>
      </c>
      <c r="C24" s="441">
        <v>0</v>
      </c>
    </row>
    <row r="25" spans="1:4" s="3" customFormat="1" ht="25.5">
      <c r="A25" s="113">
        <v>20</v>
      </c>
      <c r="B25" s="64" t="s">
        <v>47</v>
      </c>
      <c r="C25" s="441">
        <v>0</v>
      </c>
    </row>
    <row r="26" spans="1:4" s="3" customFormat="1">
      <c r="A26" s="113">
        <v>21</v>
      </c>
      <c r="B26" s="64" t="s">
        <v>48</v>
      </c>
      <c r="C26" s="441">
        <v>0</v>
      </c>
    </row>
    <row r="27" spans="1:4" s="3" customFormat="1" ht="25.5">
      <c r="A27" s="113">
        <v>22</v>
      </c>
      <c r="B27" s="64" t="s">
        <v>49</v>
      </c>
      <c r="C27" s="441">
        <v>0</v>
      </c>
    </row>
    <row r="28" spans="1:4" s="3" customFormat="1">
      <c r="A28" s="113">
        <v>23</v>
      </c>
      <c r="B28" s="70" t="s">
        <v>23</v>
      </c>
      <c r="C28" s="439">
        <f>C6-C12</f>
        <v>2982748457.1136999</v>
      </c>
      <c r="D28" s="442"/>
    </row>
    <row r="29" spans="1:4" s="3" customFormat="1">
      <c r="A29" s="115"/>
      <c r="B29" s="65"/>
      <c r="C29" s="441"/>
    </row>
    <row r="30" spans="1:4" s="3" customFormat="1">
      <c r="A30" s="115">
        <v>24</v>
      </c>
      <c r="B30" s="70" t="s">
        <v>50</v>
      </c>
      <c r="C30" s="439">
        <f>C31+C34</f>
        <v>405300000</v>
      </c>
      <c r="D30" s="442"/>
    </row>
    <row r="31" spans="1:4" s="3" customFormat="1">
      <c r="A31" s="115">
        <v>25</v>
      </c>
      <c r="B31" s="60" t="s">
        <v>51</v>
      </c>
      <c r="C31" s="443">
        <f>C32+C33</f>
        <v>0</v>
      </c>
    </row>
    <row r="32" spans="1:4" s="3" customFormat="1">
      <c r="A32" s="115">
        <v>26</v>
      </c>
      <c r="B32" s="149" t="s">
        <v>52</v>
      </c>
      <c r="C32" s="441"/>
    </row>
    <row r="33" spans="1:3" s="3" customFormat="1">
      <c r="A33" s="115">
        <v>27</v>
      </c>
      <c r="B33" s="149" t="s">
        <v>53</v>
      </c>
      <c r="C33" s="441"/>
    </row>
    <row r="34" spans="1:3" s="3" customFormat="1">
      <c r="A34" s="115">
        <v>28</v>
      </c>
      <c r="B34" s="60" t="s">
        <v>54</v>
      </c>
      <c r="C34" s="441">
        <v>405300000</v>
      </c>
    </row>
    <row r="35" spans="1:3" s="3" customFormat="1">
      <c r="A35" s="115">
        <v>29</v>
      </c>
      <c r="B35" s="70" t="s">
        <v>55</v>
      </c>
      <c r="C35" s="439">
        <f>SUM(C36:C40)</f>
        <v>0</v>
      </c>
    </row>
    <row r="36" spans="1:3" s="3" customFormat="1">
      <c r="A36" s="115">
        <v>30</v>
      </c>
      <c r="B36" s="61" t="s">
        <v>56</v>
      </c>
      <c r="C36" s="441"/>
    </row>
    <row r="37" spans="1:3" s="3" customFormat="1">
      <c r="A37" s="115">
        <v>31</v>
      </c>
      <c r="B37" s="62" t="s">
        <v>57</v>
      </c>
      <c r="C37" s="441"/>
    </row>
    <row r="38" spans="1:3" s="3" customFormat="1" ht="25.5">
      <c r="A38" s="115">
        <v>32</v>
      </c>
      <c r="B38" s="61" t="s">
        <v>58</v>
      </c>
      <c r="C38" s="441"/>
    </row>
    <row r="39" spans="1:3" s="3" customFormat="1" ht="25.5">
      <c r="A39" s="115">
        <v>33</v>
      </c>
      <c r="B39" s="61" t="s">
        <v>46</v>
      </c>
      <c r="C39" s="441"/>
    </row>
    <row r="40" spans="1:3" s="3" customFormat="1" ht="25.5">
      <c r="A40" s="115">
        <v>34</v>
      </c>
      <c r="B40" s="64" t="s">
        <v>59</v>
      </c>
      <c r="C40" s="441"/>
    </row>
    <row r="41" spans="1:3" s="3" customFormat="1">
      <c r="A41" s="115">
        <v>35</v>
      </c>
      <c r="B41" s="70" t="s">
        <v>24</v>
      </c>
      <c r="C41" s="439">
        <f>C30-C35</f>
        <v>405300000</v>
      </c>
    </row>
    <row r="42" spans="1:3" s="3" customFormat="1">
      <c r="A42" s="115"/>
      <c r="B42" s="65"/>
      <c r="C42" s="441"/>
    </row>
    <row r="43" spans="1:3" s="3" customFormat="1">
      <c r="A43" s="115">
        <v>36</v>
      </c>
      <c r="B43" s="71" t="s">
        <v>60</v>
      </c>
      <c r="C43" s="439">
        <f>SUM(C44:C46)</f>
        <v>618232090.62527466</v>
      </c>
    </row>
    <row r="44" spans="1:3" s="3" customFormat="1">
      <c r="A44" s="115">
        <v>37</v>
      </c>
      <c r="B44" s="60" t="s">
        <v>61</v>
      </c>
      <c r="C44" s="441">
        <v>397194000</v>
      </c>
    </row>
    <row r="45" spans="1:3" s="3" customFormat="1">
      <c r="A45" s="115">
        <v>38</v>
      </c>
      <c r="B45" s="60" t="s">
        <v>62</v>
      </c>
      <c r="C45" s="441">
        <v>0</v>
      </c>
    </row>
    <row r="46" spans="1:3" s="3" customFormat="1">
      <c r="A46" s="115">
        <v>39</v>
      </c>
      <c r="B46" s="60" t="s">
        <v>63</v>
      </c>
      <c r="C46" s="441">
        <v>221038090.62527466</v>
      </c>
    </row>
    <row r="47" spans="1:3" s="3" customFormat="1">
      <c r="A47" s="115">
        <v>40</v>
      </c>
      <c r="B47" s="71" t="s">
        <v>64</v>
      </c>
      <c r="C47" s="439">
        <f>SUM(C48:C51)</f>
        <v>0</v>
      </c>
    </row>
    <row r="48" spans="1:3" s="3" customFormat="1">
      <c r="A48" s="115">
        <v>41</v>
      </c>
      <c r="B48" s="61" t="s">
        <v>65</v>
      </c>
      <c r="C48" s="441"/>
    </row>
    <row r="49" spans="1:4" s="3" customFormat="1">
      <c r="A49" s="115">
        <v>42</v>
      </c>
      <c r="B49" s="62" t="s">
        <v>66</v>
      </c>
      <c r="C49" s="441"/>
    </row>
    <row r="50" spans="1:4" s="3" customFormat="1" ht="25.5">
      <c r="A50" s="115">
        <v>43</v>
      </c>
      <c r="B50" s="61" t="s">
        <v>67</v>
      </c>
      <c r="C50" s="441"/>
    </row>
    <row r="51" spans="1:4" s="3" customFormat="1" ht="25.5">
      <c r="A51" s="115">
        <v>44</v>
      </c>
      <c r="B51" s="61" t="s">
        <v>46</v>
      </c>
      <c r="C51" s="441"/>
    </row>
    <row r="52" spans="1:4" s="3" customFormat="1" ht="15.75" thickBot="1">
      <c r="A52" s="116">
        <v>45</v>
      </c>
      <c r="B52" s="117" t="s">
        <v>25</v>
      </c>
      <c r="C52" s="205">
        <f>C43-C47</f>
        <v>618232090.62527466</v>
      </c>
      <c r="D52" s="442"/>
    </row>
    <row r="55" spans="1:4">
      <c r="B55" s="1" t="s">
        <v>225</v>
      </c>
    </row>
  </sheetData>
  <dataValidations count="1">
    <dataValidation operator="lessThanOrEqual" allowBlank="1" showInputMessage="1" showErrorMessage="1" errorTitle="Should be negative number" error="Should be whole negative number or 0" sqref="C13:C33 C35:C52"/>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E48"/>
  <sheetViews>
    <sheetView zoomScaleNormal="100" workbookViewId="0">
      <pane xSplit="1" ySplit="5" topLeftCell="B6" activePane="bottomRight" state="frozen"/>
      <selection sqref="A1:C1"/>
      <selection pane="topRight" sqref="A1:C1"/>
      <selection pane="bottomLeft" sqref="A1:C1"/>
      <selection pane="bottomRight" activeCell="B6" sqref="B6"/>
    </sheetView>
  </sheetViews>
  <sheetFormatPr defaultRowHeight="15.75"/>
  <cols>
    <col min="1" max="1" width="10.7109375" style="57" customWidth="1"/>
    <col min="2" max="2" width="91.85546875" style="463" customWidth="1"/>
    <col min="3" max="3" width="53.140625" style="57" customWidth="1"/>
    <col min="4" max="4" width="32.28515625" style="57" customWidth="1"/>
    <col min="5" max="5" width="10.5703125" bestFit="1" customWidth="1"/>
  </cols>
  <sheetData>
    <row r="1" spans="1:4" ht="17.25" customHeight="1">
      <c r="A1" s="10" t="s">
        <v>188</v>
      </c>
      <c r="B1" s="446" t="str">
        <f>Info!C2</f>
        <v>სს ”საქართველოს ბანკი”</v>
      </c>
    </row>
    <row r="2" spans="1:4" s="14" customFormat="1" ht="17.25" customHeight="1">
      <c r="A2" s="14" t="s">
        <v>189</v>
      </c>
      <c r="B2" s="447">
        <v>44926</v>
      </c>
    </row>
    <row r="3" spans="1:4" s="14" customFormat="1" ht="17.25" customHeight="1">
      <c r="A3" s="19"/>
      <c r="B3" s="158"/>
    </row>
    <row r="4" spans="1:4" s="14" customFormat="1" ht="17.25" customHeight="1" thickBot="1">
      <c r="A4" s="14" t="s">
        <v>411</v>
      </c>
      <c r="B4" s="448" t="s">
        <v>268</v>
      </c>
      <c r="D4" s="172" t="s">
        <v>93</v>
      </c>
    </row>
    <row r="5" spans="1:4" ht="17.25" customHeight="1">
      <c r="A5" s="125" t="s">
        <v>26</v>
      </c>
      <c r="B5" s="449" t="s">
        <v>231</v>
      </c>
      <c r="C5" s="415" t="s">
        <v>237</v>
      </c>
      <c r="D5" s="171" t="s">
        <v>269</v>
      </c>
    </row>
    <row r="6" spans="1:4" ht="17.25" customHeight="1">
      <c r="A6" s="450">
        <v>1</v>
      </c>
      <c r="B6" s="451" t="s">
        <v>154</v>
      </c>
      <c r="C6" s="452">
        <f>'2. RC'!E7</f>
        <v>961236880.95600009</v>
      </c>
      <c r="D6" s="453"/>
    </row>
    <row r="7" spans="1:4" ht="17.25" customHeight="1">
      <c r="A7" s="450">
        <v>2</v>
      </c>
      <c r="B7" s="454" t="s">
        <v>155</v>
      </c>
      <c r="C7" s="452">
        <f>'2. RC'!E8</f>
        <v>2918193949.1000004</v>
      </c>
      <c r="D7" s="118"/>
    </row>
    <row r="8" spans="1:4" ht="17.25" customHeight="1">
      <c r="A8" s="450">
        <v>3</v>
      </c>
      <c r="B8" s="454" t="s">
        <v>156</v>
      </c>
      <c r="C8" s="452">
        <f>'2. RC'!E9</f>
        <v>1493075244.05</v>
      </c>
      <c r="D8" s="118"/>
    </row>
    <row r="9" spans="1:4" ht="17.25" customHeight="1">
      <c r="A9" s="450">
        <v>4</v>
      </c>
      <c r="B9" s="454" t="s">
        <v>185</v>
      </c>
      <c r="C9" s="452">
        <f>'2. RC'!E10</f>
        <v>303.24</v>
      </c>
      <c r="D9" s="118"/>
    </row>
    <row r="10" spans="1:4" ht="17.25" customHeight="1">
      <c r="A10" s="450">
        <v>5</v>
      </c>
      <c r="B10" s="454" t="s">
        <v>157</v>
      </c>
      <c r="C10" s="452">
        <f>'2. RC'!E11</f>
        <v>4230393807.96</v>
      </c>
      <c r="D10" s="118"/>
    </row>
    <row r="11" spans="1:4" ht="17.25" customHeight="1">
      <c r="A11" s="450"/>
      <c r="B11" s="455" t="s">
        <v>485</v>
      </c>
      <c r="C11" s="452">
        <v>-1433872.4</v>
      </c>
      <c r="D11" s="191" t="s">
        <v>951</v>
      </c>
    </row>
    <row r="12" spans="1:4" ht="17.25" customHeight="1">
      <c r="A12" s="450">
        <v>6.1</v>
      </c>
      <c r="B12" s="454" t="s">
        <v>158</v>
      </c>
      <c r="C12" s="452">
        <f>'2. RC'!E12</f>
        <v>16316961029.125702</v>
      </c>
      <c r="D12" s="191"/>
    </row>
    <row r="13" spans="1:4" ht="17.25" customHeight="1">
      <c r="A13" s="450">
        <v>6.2</v>
      </c>
      <c r="B13" s="455" t="s">
        <v>159</v>
      </c>
      <c r="C13" s="207">
        <f>'2. RC'!E13</f>
        <v>-622256240.74339998</v>
      </c>
      <c r="D13" s="191"/>
    </row>
    <row r="14" spans="1:4" ht="17.25" customHeight="1">
      <c r="A14" s="450" t="s">
        <v>484</v>
      </c>
      <c r="B14" s="455" t="s">
        <v>485</v>
      </c>
      <c r="C14" s="207">
        <v>-292705864.16339999</v>
      </c>
      <c r="D14" s="191" t="s">
        <v>951</v>
      </c>
    </row>
    <row r="15" spans="1:4" ht="17.25" customHeight="1">
      <c r="A15" s="450" t="s">
        <v>617</v>
      </c>
      <c r="B15" s="455" t="s">
        <v>606</v>
      </c>
      <c r="C15" s="207">
        <v>0</v>
      </c>
      <c r="D15" s="191"/>
    </row>
    <row r="16" spans="1:4" ht="17.25" customHeight="1">
      <c r="A16" s="450">
        <v>6</v>
      </c>
      <c r="B16" s="454" t="s">
        <v>160</v>
      </c>
      <c r="C16" s="213">
        <f>C12+C13</f>
        <v>15694704788.382301</v>
      </c>
      <c r="D16" s="191"/>
    </row>
    <row r="17" spans="1:5" ht="17.25" customHeight="1">
      <c r="A17" s="450">
        <v>7</v>
      </c>
      <c r="B17" s="454" t="s">
        <v>161</v>
      </c>
      <c r="C17" s="206">
        <f>'2. RC'!E15</f>
        <v>204891586.2705</v>
      </c>
      <c r="D17" s="191"/>
    </row>
    <row r="18" spans="1:5" ht="17.25" customHeight="1">
      <c r="A18" s="450">
        <v>8</v>
      </c>
      <c r="B18" s="454" t="s">
        <v>162</v>
      </c>
      <c r="C18" s="206">
        <f>'2. RC'!E16</f>
        <v>110879993.06099999</v>
      </c>
      <c r="D18" s="191"/>
    </row>
    <row r="19" spans="1:5" ht="17.25" customHeight="1">
      <c r="A19" s="450">
        <v>9</v>
      </c>
      <c r="B19" s="454" t="s">
        <v>163</v>
      </c>
      <c r="C19" s="206">
        <f>'2. RC'!E17</f>
        <v>149952666.40149999</v>
      </c>
      <c r="D19" s="191"/>
    </row>
    <row r="20" spans="1:5" ht="17.25" customHeight="1">
      <c r="A20" s="450">
        <v>9.1</v>
      </c>
      <c r="B20" s="455" t="s">
        <v>246</v>
      </c>
      <c r="C20" s="207">
        <v>5320364.18</v>
      </c>
      <c r="D20" s="191" t="s">
        <v>952</v>
      </c>
    </row>
    <row r="21" spans="1:5" ht="17.25" customHeight="1">
      <c r="A21" s="450">
        <v>9.1999999999999993</v>
      </c>
      <c r="B21" s="455" t="s">
        <v>236</v>
      </c>
      <c r="C21" s="207">
        <v>2881627.0663000001</v>
      </c>
      <c r="D21" s="191" t="s">
        <v>953</v>
      </c>
    </row>
    <row r="22" spans="1:5" ht="17.25" customHeight="1">
      <c r="A22" s="450">
        <v>9.3000000000000007</v>
      </c>
      <c r="B22" s="455" t="s">
        <v>235</v>
      </c>
      <c r="C22" s="207">
        <f>'9. Capital'!C24</f>
        <v>0</v>
      </c>
      <c r="D22" s="118"/>
    </row>
    <row r="23" spans="1:5" ht="17.25" customHeight="1">
      <c r="A23" s="450">
        <v>10</v>
      </c>
      <c r="B23" s="454" t="s">
        <v>164</v>
      </c>
      <c r="C23" s="206">
        <f>'2. RC'!E18</f>
        <v>557389708.64999998</v>
      </c>
      <c r="D23" s="191"/>
    </row>
    <row r="24" spans="1:5" ht="17.25" customHeight="1">
      <c r="A24" s="450">
        <v>10.1</v>
      </c>
      <c r="B24" s="455" t="s">
        <v>234</v>
      </c>
      <c r="C24" s="206">
        <f>'9. Capital'!C15</f>
        <v>142285755.19999999</v>
      </c>
      <c r="D24" s="191" t="s">
        <v>437</v>
      </c>
    </row>
    <row r="25" spans="1:5" ht="17.25" customHeight="1">
      <c r="A25" s="450">
        <v>11</v>
      </c>
      <c r="B25" s="456" t="s">
        <v>165</v>
      </c>
      <c r="C25" s="208">
        <f>'2. RC'!E19</f>
        <v>304783478.51669574</v>
      </c>
      <c r="D25" s="191"/>
    </row>
    <row r="26" spans="1:5" ht="17.25" customHeight="1">
      <c r="A26" s="450"/>
      <c r="B26" s="457"/>
      <c r="C26" s="458">
        <f>'9. Capital'!C21</f>
        <v>0</v>
      </c>
      <c r="D26" s="122"/>
    </row>
    <row r="27" spans="1:5" ht="17.25" customHeight="1">
      <c r="A27" s="450">
        <v>12</v>
      </c>
      <c r="B27" s="459" t="s">
        <v>166</v>
      </c>
      <c r="C27" s="209">
        <f>SUM(C6:C10,C16:C19,C23,C25)</f>
        <v>26625502406.588001</v>
      </c>
      <c r="D27" s="120"/>
      <c r="E27" s="766"/>
    </row>
    <row r="28" spans="1:5" ht="17.25" customHeight="1">
      <c r="A28" s="450">
        <v>13</v>
      </c>
      <c r="B28" s="454" t="s">
        <v>167</v>
      </c>
      <c r="C28" s="210">
        <f>'2. RC'!E22</f>
        <v>1104447267.9100001</v>
      </c>
      <c r="D28" s="121"/>
    </row>
    <row r="29" spans="1:5" ht="17.25" customHeight="1">
      <c r="A29" s="450">
        <v>14</v>
      </c>
      <c r="B29" s="454" t="s">
        <v>168</v>
      </c>
      <c r="C29" s="210">
        <f>'2. RC'!E23</f>
        <v>4830952285.3465004</v>
      </c>
      <c r="D29" s="118"/>
    </row>
    <row r="30" spans="1:5" ht="17.25" customHeight="1">
      <c r="A30" s="450">
        <v>15</v>
      </c>
      <c r="B30" s="454" t="s">
        <v>169</v>
      </c>
      <c r="C30" s="210">
        <f>'2. RC'!E24</f>
        <v>5532210682.4400005</v>
      </c>
      <c r="D30" s="118"/>
    </row>
    <row r="31" spans="1:5" ht="17.25" customHeight="1">
      <c r="A31" s="450">
        <v>16</v>
      </c>
      <c r="B31" s="454" t="s">
        <v>170</v>
      </c>
      <c r="C31" s="210">
        <f>'2. RC'!E25</f>
        <v>6855340535.5699997</v>
      </c>
      <c r="D31" s="118"/>
    </row>
    <row r="32" spans="1:5" ht="17.25" customHeight="1">
      <c r="A32" s="450">
        <v>17</v>
      </c>
      <c r="B32" s="454" t="s">
        <v>171</v>
      </c>
      <c r="C32" s="210">
        <f>'2. RC'!E26</f>
        <v>327435734</v>
      </c>
      <c r="D32" s="118"/>
    </row>
    <row r="33" spans="1:5" ht="17.25" customHeight="1">
      <c r="A33" s="450">
        <v>18</v>
      </c>
      <c r="B33" s="454" t="s">
        <v>172</v>
      </c>
      <c r="C33" s="210">
        <f>'2. RC'!E27</f>
        <v>3426805269.6656003</v>
      </c>
      <c r="D33" s="118"/>
    </row>
    <row r="34" spans="1:5" ht="17.25" customHeight="1">
      <c r="A34" s="450">
        <v>19</v>
      </c>
      <c r="B34" s="454" t="s">
        <v>173</v>
      </c>
      <c r="C34" s="210">
        <f>'2. RC'!E28</f>
        <v>97373032.079999983</v>
      </c>
      <c r="D34" s="118"/>
    </row>
    <row r="35" spans="1:5" ht="17.25" customHeight="1">
      <c r="A35" s="450">
        <v>20</v>
      </c>
      <c r="B35" s="454" t="s">
        <v>95</v>
      </c>
      <c r="C35" s="210">
        <f>'2. RC'!E29</f>
        <v>494809908.77590001</v>
      </c>
      <c r="D35" s="118"/>
    </row>
    <row r="36" spans="1:5" ht="17.25" customHeight="1">
      <c r="A36" s="450">
        <v>20.100000000000001</v>
      </c>
      <c r="B36" s="460" t="s">
        <v>483</v>
      </c>
      <c r="C36" s="208">
        <v>32833561.009800002</v>
      </c>
      <c r="D36" s="119"/>
    </row>
    <row r="37" spans="1:5" ht="17.25" customHeight="1">
      <c r="A37" s="450">
        <v>21</v>
      </c>
      <c r="B37" s="456" t="s">
        <v>174</v>
      </c>
      <c r="C37" s="210">
        <f>'2. RC'!E30</f>
        <v>802494000</v>
      </c>
      <c r="D37" s="119"/>
    </row>
    <row r="38" spans="1:5" ht="17.25" customHeight="1">
      <c r="A38" s="450">
        <v>21.1</v>
      </c>
      <c r="B38" s="460" t="s">
        <v>233</v>
      </c>
      <c r="C38" s="211">
        <v>397194000</v>
      </c>
      <c r="D38" s="191" t="s">
        <v>1043</v>
      </c>
    </row>
    <row r="39" spans="1:5" ht="17.25" customHeight="1">
      <c r="A39" s="450"/>
      <c r="B39" s="60" t="s">
        <v>54</v>
      </c>
      <c r="C39" s="461">
        <f>'9. Capital'!C34</f>
        <v>405300000</v>
      </c>
      <c r="D39" s="191" t="s">
        <v>1044</v>
      </c>
    </row>
    <row r="40" spans="1:5" ht="17.25" customHeight="1">
      <c r="A40" s="450">
        <v>22</v>
      </c>
      <c r="B40" s="459" t="s">
        <v>175</v>
      </c>
      <c r="C40" s="209">
        <f>SUM(C28:C35)+C37</f>
        <v>23471868715.788006</v>
      </c>
      <c r="D40" s="120"/>
      <c r="E40" s="766">
        <f>C40-'2. RC'!E31</f>
        <v>0</v>
      </c>
    </row>
    <row r="41" spans="1:5" ht="17.25" customHeight="1">
      <c r="A41" s="450">
        <v>23</v>
      </c>
      <c r="B41" s="456" t="s">
        <v>176</v>
      </c>
      <c r="C41" s="206">
        <f>'2. RC'!E33</f>
        <v>27993660.18</v>
      </c>
      <c r="D41" s="118"/>
    </row>
    <row r="42" spans="1:5" ht="17.25" customHeight="1">
      <c r="A42" s="450">
        <v>24</v>
      </c>
      <c r="B42" s="456" t="s">
        <v>177</v>
      </c>
      <c r="C42" s="206">
        <f>'2. RC'!E34</f>
        <v>0</v>
      </c>
      <c r="D42" s="118"/>
    </row>
    <row r="43" spans="1:5" ht="17.25" customHeight="1">
      <c r="A43" s="450">
        <v>25</v>
      </c>
      <c r="B43" s="456" t="s">
        <v>232</v>
      </c>
      <c r="C43" s="206">
        <f>'2. RC'!E35</f>
        <v>-10173</v>
      </c>
      <c r="D43" s="191" t="s">
        <v>1042</v>
      </c>
    </row>
    <row r="44" spans="1:5" ht="17.25" customHeight="1">
      <c r="A44" s="450">
        <v>26</v>
      </c>
      <c r="B44" s="456" t="s">
        <v>179</v>
      </c>
      <c r="C44" s="206">
        <f>'2. RC'!E36</f>
        <v>202328975.38000003</v>
      </c>
      <c r="D44" s="118"/>
    </row>
    <row r="45" spans="1:5" ht="17.25" customHeight="1">
      <c r="A45" s="450">
        <v>27</v>
      </c>
      <c r="B45" s="456" t="s">
        <v>180</v>
      </c>
      <c r="C45" s="206">
        <f>'2. RC'!E37</f>
        <v>0</v>
      </c>
      <c r="D45" s="118"/>
    </row>
    <row r="46" spans="1:5" ht="17.25" customHeight="1">
      <c r="A46" s="450">
        <v>28</v>
      </c>
      <c r="B46" s="456" t="s">
        <v>181</v>
      </c>
      <c r="C46" s="206">
        <f>'2. RC'!E38</f>
        <v>2902923741</v>
      </c>
      <c r="D46" s="118"/>
    </row>
    <row r="47" spans="1:5" ht="17.25" customHeight="1">
      <c r="A47" s="450">
        <v>29</v>
      </c>
      <c r="B47" s="456" t="s">
        <v>35</v>
      </c>
      <c r="C47" s="206">
        <f>'2. RC'!E39</f>
        <v>20397487.239999998</v>
      </c>
      <c r="D47" s="118"/>
    </row>
    <row r="48" spans="1:5" ht="17.25" customHeight="1" thickBot="1">
      <c r="A48" s="123">
        <v>30</v>
      </c>
      <c r="B48" s="462" t="s">
        <v>182</v>
      </c>
      <c r="C48" s="212">
        <f>SUM(C41:C47)</f>
        <v>3153633690.7999997</v>
      </c>
      <c r="D48" s="124"/>
      <c r="E48" s="766">
        <f>C48-'2. RC'!E40</f>
        <v>0</v>
      </c>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Normal="100" workbookViewId="0">
      <pane xSplit="2" ySplit="7" topLeftCell="C8" activePane="bottomRight" state="frozen"/>
      <selection sqref="A1:C1"/>
      <selection pane="topRight" sqref="A1:C1"/>
      <selection pane="bottomLeft" sqref="A1:C1"/>
      <selection pane="bottomRight" activeCell="C8" sqref="C8"/>
    </sheetView>
  </sheetViews>
  <sheetFormatPr defaultColWidth="9.140625" defaultRowHeight="12.75"/>
  <cols>
    <col min="1" max="1" width="10.5703125" style="1" bestFit="1" customWidth="1"/>
    <col min="2" max="2" width="105.140625" style="1" bestFit="1" customWidth="1"/>
    <col min="3" max="3" width="12.7109375" style="522" bestFit="1" customWidth="1"/>
    <col min="4" max="4" width="13.28515625" style="522" bestFit="1" customWidth="1"/>
    <col min="5" max="5" width="12.28515625" style="522" bestFit="1" customWidth="1"/>
    <col min="6" max="6" width="13.28515625" style="522" bestFit="1" customWidth="1"/>
    <col min="7" max="7" width="12.7109375" style="522" bestFit="1" customWidth="1"/>
    <col min="8" max="8" width="13.28515625" style="522" bestFit="1" customWidth="1"/>
    <col min="9" max="9" width="11.28515625" style="522" bestFit="1" customWidth="1"/>
    <col min="10" max="10" width="13.28515625" style="522" bestFit="1" customWidth="1"/>
    <col min="11" max="11" width="12.7109375" style="522" bestFit="1" customWidth="1"/>
    <col min="12" max="12" width="13.28515625" style="522" bestFit="1" customWidth="1"/>
    <col min="13" max="13" width="12.7109375" style="522" bestFit="1" customWidth="1"/>
    <col min="14" max="14" width="13.28515625" style="522" bestFit="1" customWidth="1"/>
    <col min="15" max="15" width="11.28515625" style="522" bestFit="1" customWidth="1"/>
    <col min="16" max="16" width="13.28515625" style="522" bestFit="1" customWidth="1"/>
    <col min="17" max="17" width="11.28515625" style="522" bestFit="1" customWidth="1"/>
    <col min="18" max="18" width="13.28515625" style="522" bestFit="1" customWidth="1"/>
    <col min="19" max="19" width="29.140625" style="522" bestFit="1" customWidth="1"/>
    <col min="20" max="16384" width="9.140625" style="7"/>
  </cols>
  <sheetData>
    <row r="1" spans="1:19">
      <c r="A1" s="1" t="s">
        <v>188</v>
      </c>
      <c r="B1" s="245" t="str">
        <f>Info!C2</f>
        <v>სს ”საქართველოს ბანკი”</v>
      </c>
    </row>
    <row r="2" spans="1:19">
      <c r="A2" s="1" t="s">
        <v>189</v>
      </c>
      <c r="B2" s="447">
        <v>44926</v>
      </c>
    </row>
    <row r="3" spans="1:19">
      <c r="H3" s="522">
        <v>0</v>
      </c>
    </row>
    <row r="4" spans="1:19" ht="26.25" thickBot="1">
      <c r="A4" s="56" t="s">
        <v>412</v>
      </c>
      <c r="B4" s="228" t="s">
        <v>454</v>
      </c>
    </row>
    <row r="5" spans="1:19">
      <c r="A5" s="107"/>
      <c r="B5" s="109"/>
      <c r="C5" s="499" t="s">
        <v>0</v>
      </c>
      <c r="D5" s="499" t="s">
        <v>1</v>
      </c>
      <c r="E5" s="499" t="s">
        <v>2</v>
      </c>
      <c r="F5" s="499" t="s">
        <v>3</v>
      </c>
      <c r="G5" s="499" t="s">
        <v>4</v>
      </c>
      <c r="H5" s="499" t="s">
        <v>5</v>
      </c>
      <c r="I5" s="499" t="s">
        <v>238</v>
      </c>
      <c r="J5" s="499" t="s">
        <v>239</v>
      </c>
      <c r="K5" s="499" t="s">
        <v>240</v>
      </c>
      <c r="L5" s="499" t="s">
        <v>241</v>
      </c>
      <c r="M5" s="499" t="s">
        <v>242</v>
      </c>
      <c r="N5" s="499" t="s">
        <v>243</v>
      </c>
      <c r="O5" s="499" t="s">
        <v>441</v>
      </c>
      <c r="P5" s="499" t="s">
        <v>442</v>
      </c>
      <c r="Q5" s="499" t="s">
        <v>443</v>
      </c>
      <c r="R5" s="498" t="s">
        <v>444</v>
      </c>
      <c r="S5" s="497" t="s">
        <v>445</v>
      </c>
    </row>
    <row r="6" spans="1:19">
      <c r="A6" s="127"/>
      <c r="B6" s="812" t="s">
        <v>446</v>
      </c>
      <c r="C6" s="810">
        <v>0</v>
      </c>
      <c r="D6" s="811"/>
      <c r="E6" s="810">
        <v>0.2</v>
      </c>
      <c r="F6" s="811"/>
      <c r="G6" s="810">
        <v>0.35</v>
      </c>
      <c r="H6" s="811"/>
      <c r="I6" s="810">
        <v>0.5</v>
      </c>
      <c r="J6" s="811"/>
      <c r="K6" s="810">
        <v>0.75</v>
      </c>
      <c r="L6" s="811"/>
      <c r="M6" s="810">
        <v>1</v>
      </c>
      <c r="N6" s="811"/>
      <c r="O6" s="810">
        <v>1.5</v>
      </c>
      <c r="P6" s="811"/>
      <c r="Q6" s="810">
        <v>2.5</v>
      </c>
      <c r="R6" s="811"/>
      <c r="S6" s="808" t="s">
        <v>251</v>
      </c>
    </row>
    <row r="7" spans="1:19">
      <c r="A7" s="127"/>
      <c r="B7" s="813"/>
      <c r="C7" s="496" t="s">
        <v>439</v>
      </c>
      <c r="D7" s="496" t="s">
        <v>440</v>
      </c>
      <c r="E7" s="496" t="s">
        <v>439</v>
      </c>
      <c r="F7" s="496" t="s">
        <v>440</v>
      </c>
      <c r="G7" s="496" t="s">
        <v>439</v>
      </c>
      <c r="H7" s="496" t="s">
        <v>440</v>
      </c>
      <c r="I7" s="496" t="s">
        <v>439</v>
      </c>
      <c r="J7" s="496" t="s">
        <v>440</v>
      </c>
      <c r="K7" s="496" t="s">
        <v>439</v>
      </c>
      <c r="L7" s="496" t="s">
        <v>440</v>
      </c>
      <c r="M7" s="496" t="s">
        <v>439</v>
      </c>
      <c r="N7" s="496" t="s">
        <v>440</v>
      </c>
      <c r="O7" s="496" t="s">
        <v>439</v>
      </c>
      <c r="P7" s="496" t="s">
        <v>440</v>
      </c>
      <c r="Q7" s="496" t="s">
        <v>439</v>
      </c>
      <c r="R7" s="496" t="s">
        <v>440</v>
      </c>
      <c r="S7" s="809"/>
    </row>
    <row r="8" spans="1:19" s="131" customFormat="1">
      <c r="A8" s="97">
        <v>1</v>
      </c>
      <c r="B8" s="148" t="s">
        <v>216</v>
      </c>
      <c r="C8" s="495">
        <v>1326525701.1099999</v>
      </c>
      <c r="D8" s="495"/>
      <c r="E8" s="495">
        <v>0</v>
      </c>
      <c r="F8" s="494"/>
      <c r="G8" s="495">
        <v>0</v>
      </c>
      <c r="H8" s="495"/>
      <c r="I8" s="495">
        <v>0</v>
      </c>
      <c r="J8" s="495"/>
      <c r="K8" s="495">
        <v>0</v>
      </c>
      <c r="L8" s="495"/>
      <c r="M8" s="495">
        <v>2477269919.7530999</v>
      </c>
      <c r="N8" s="495"/>
      <c r="O8" s="495">
        <v>0</v>
      </c>
      <c r="P8" s="495"/>
      <c r="Q8" s="495">
        <v>0</v>
      </c>
      <c r="R8" s="494"/>
      <c r="S8" s="493">
        <f>$C$6*SUM(C8:D8)+$E$6*SUM(E8:F8)+$G$6*SUM(G8:H8)+$I$6*SUM(I8:J8)+$K$6*SUM(K8:L8)+$M$6*SUM(M8:N8)+$O$6*SUM(O8:P8)+$Q$6*SUM(Q8:R8)</f>
        <v>2477269919.7530999</v>
      </c>
    </row>
    <row r="9" spans="1:19" s="131" customFormat="1">
      <c r="A9" s="97">
        <v>2</v>
      </c>
      <c r="B9" s="148" t="s">
        <v>217</v>
      </c>
      <c r="C9" s="495">
        <v>0</v>
      </c>
      <c r="D9" s="495"/>
      <c r="E9" s="495">
        <v>0</v>
      </c>
      <c r="F9" s="495"/>
      <c r="G9" s="495">
        <v>0</v>
      </c>
      <c r="H9" s="495"/>
      <c r="I9" s="495">
        <v>0</v>
      </c>
      <c r="J9" s="495"/>
      <c r="K9" s="495">
        <v>0</v>
      </c>
      <c r="L9" s="495"/>
      <c r="M9" s="495">
        <v>0</v>
      </c>
      <c r="N9" s="495"/>
      <c r="O9" s="495">
        <v>0</v>
      </c>
      <c r="P9" s="495"/>
      <c r="Q9" s="495">
        <v>0</v>
      </c>
      <c r="R9" s="494"/>
      <c r="S9" s="493">
        <f t="shared" ref="S9:S21" si="0">$C$6*SUM(C9:D9)+$E$6*SUM(E9:F9)+$G$6*SUM(G9:H9)+$I$6*SUM(I9:J9)+$K$6*SUM(K9:L9)+$M$6*SUM(M9:N9)+$O$6*SUM(O9:P9)+$Q$6*SUM(Q9:R9)</f>
        <v>0</v>
      </c>
    </row>
    <row r="10" spans="1:19" s="131" customFormat="1">
      <c r="A10" s="97">
        <v>3</v>
      </c>
      <c r="B10" s="148" t="s">
        <v>218</v>
      </c>
      <c r="C10" s="495"/>
      <c r="D10" s="495"/>
      <c r="E10" s="495">
        <v>0</v>
      </c>
      <c r="F10" s="495"/>
      <c r="G10" s="495">
        <v>0</v>
      </c>
      <c r="H10" s="495"/>
      <c r="I10" s="495">
        <v>0</v>
      </c>
      <c r="J10" s="495"/>
      <c r="K10" s="495">
        <v>0</v>
      </c>
      <c r="L10" s="495"/>
      <c r="M10" s="495">
        <v>0</v>
      </c>
      <c r="N10" s="495"/>
      <c r="O10" s="495">
        <v>0</v>
      </c>
      <c r="P10" s="495"/>
      <c r="Q10" s="495">
        <v>0</v>
      </c>
      <c r="R10" s="494"/>
      <c r="S10" s="493">
        <f t="shared" si="0"/>
        <v>0</v>
      </c>
    </row>
    <row r="11" spans="1:19" s="131" customFormat="1">
      <c r="A11" s="97">
        <v>4</v>
      </c>
      <c r="B11" s="148" t="s">
        <v>219</v>
      </c>
      <c r="C11" s="495">
        <v>930273962.57000005</v>
      </c>
      <c r="D11" s="495"/>
      <c r="E11" s="495">
        <v>0</v>
      </c>
      <c r="F11" s="495"/>
      <c r="G11" s="495">
        <v>0</v>
      </c>
      <c r="H11" s="495"/>
      <c r="I11" s="495">
        <v>79425376.420000002</v>
      </c>
      <c r="J11" s="495"/>
      <c r="K11" s="495">
        <v>0</v>
      </c>
      <c r="L11" s="495"/>
      <c r="M11" s="495">
        <v>0</v>
      </c>
      <c r="N11" s="495"/>
      <c r="O11" s="495">
        <v>0</v>
      </c>
      <c r="P11" s="495"/>
      <c r="Q11" s="495">
        <v>0</v>
      </c>
      <c r="R11" s="494"/>
      <c r="S11" s="493">
        <f t="shared" si="0"/>
        <v>39712688.210000001</v>
      </c>
    </row>
    <row r="12" spans="1:19" s="131" customFormat="1">
      <c r="A12" s="97">
        <v>5</v>
      </c>
      <c r="B12" s="148" t="s">
        <v>220</v>
      </c>
      <c r="C12" s="495">
        <v>0</v>
      </c>
      <c r="D12" s="495"/>
      <c r="E12" s="495">
        <v>0</v>
      </c>
      <c r="F12" s="495"/>
      <c r="G12" s="495">
        <v>0</v>
      </c>
      <c r="H12" s="495"/>
      <c r="I12" s="495">
        <v>0</v>
      </c>
      <c r="J12" s="495"/>
      <c r="K12" s="495">
        <v>0</v>
      </c>
      <c r="L12" s="495"/>
      <c r="M12" s="495">
        <v>0</v>
      </c>
      <c r="N12" s="495"/>
      <c r="O12" s="495">
        <v>0</v>
      </c>
      <c r="P12" s="495"/>
      <c r="Q12" s="495">
        <v>0</v>
      </c>
      <c r="R12" s="494"/>
      <c r="S12" s="493">
        <f t="shared" si="0"/>
        <v>0</v>
      </c>
    </row>
    <row r="13" spans="1:19" s="131" customFormat="1">
      <c r="A13" s="97">
        <v>6</v>
      </c>
      <c r="B13" s="148" t="s">
        <v>221</v>
      </c>
      <c r="C13" s="495"/>
      <c r="D13" s="495"/>
      <c r="E13" s="495">
        <v>1861495163.3643</v>
      </c>
      <c r="F13" s="495"/>
      <c r="G13" s="495">
        <v>0</v>
      </c>
      <c r="H13" s="495"/>
      <c r="I13" s="495">
        <v>7040143.2000000002</v>
      </c>
      <c r="J13" s="495"/>
      <c r="K13" s="495">
        <v>0</v>
      </c>
      <c r="L13" s="495"/>
      <c r="M13" s="495">
        <v>82147391.4921</v>
      </c>
      <c r="N13" s="495"/>
      <c r="O13" s="495">
        <v>0</v>
      </c>
      <c r="P13" s="495"/>
      <c r="Q13" s="495">
        <v>0</v>
      </c>
      <c r="R13" s="494"/>
      <c r="S13" s="493">
        <f t="shared" si="0"/>
        <v>457966495.76496005</v>
      </c>
    </row>
    <row r="14" spans="1:19" s="131" customFormat="1">
      <c r="A14" s="97">
        <v>7</v>
      </c>
      <c r="B14" s="148" t="s">
        <v>73</v>
      </c>
      <c r="C14" s="495"/>
      <c r="D14" s="495"/>
      <c r="E14" s="495">
        <v>0</v>
      </c>
      <c r="F14" s="495"/>
      <c r="G14" s="495">
        <v>0</v>
      </c>
      <c r="H14" s="495"/>
      <c r="I14" s="495">
        <v>0</v>
      </c>
      <c r="J14" s="495"/>
      <c r="K14" s="495">
        <v>0</v>
      </c>
      <c r="L14" s="495"/>
      <c r="M14" s="495">
        <v>5896158374.2347994</v>
      </c>
      <c r="N14" s="495">
        <v>970061033.70509982</v>
      </c>
      <c r="O14" s="495">
        <v>0</v>
      </c>
      <c r="P14" s="495"/>
      <c r="Q14" s="495">
        <v>0</v>
      </c>
      <c r="R14" s="494"/>
      <c r="S14" s="493">
        <f t="shared" si="0"/>
        <v>6866219407.9398994</v>
      </c>
    </row>
    <row r="15" spans="1:19" s="131" customFormat="1">
      <c r="A15" s="97">
        <v>8</v>
      </c>
      <c r="B15" s="148" t="s">
        <v>74</v>
      </c>
      <c r="C15" s="495"/>
      <c r="D15" s="495"/>
      <c r="E15" s="495">
        <v>0</v>
      </c>
      <c r="F15" s="495"/>
      <c r="G15" s="495">
        <v>0</v>
      </c>
      <c r="H15" s="495"/>
      <c r="I15" s="495">
        <v>0</v>
      </c>
      <c r="J15" s="495"/>
      <c r="K15" s="495">
        <v>4601995138.7522001</v>
      </c>
      <c r="L15" s="495">
        <v>112455640.25125</v>
      </c>
      <c r="M15" s="495">
        <v>0</v>
      </c>
      <c r="N15" s="495">
        <v>0</v>
      </c>
      <c r="O15" s="495"/>
      <c r="P15" s="495"/>
      <c r="Q15" s="495">
        <v>0</v>
      </c>
      <c r="R15" s="494"/>
      <c r="S15" s="493">
        <f t="shared" si="0"/>
        <v>3535838084.2525878</v>
      </c>
    </row>
    <row r="16" spans="1:19" s="131" customFormat="1">
      <c r="A16" s="97">
        <v>9</v>
      </c>
      <c r="B16" s="148" t="s">
        <v>75</v>
      </c>
      <c r="C16" s="495"/>
      <c r="D16" s="495"/>
      <c r="E16" s="495">
        <v>0</v>
      </c>
      <c r="F16" s="495"/>
      <c r="G16" s="495">
        <v>3790991970.6745</v>
      </c>
      <c r="H16" s="495"/>
      <c r="I16" s="495">
        <v>0</v>
      </c>
      <c r="J16" s="495"/>
      <c r="K16" s="495">
        <v>0</v>
      </c>
      <c r="L16" s="495"/>
      <c r="M16" s="495">
        <v>0</v>
      </c>
      <c r="N16" s="495"/>
      <c r="O16" s="495">
        <v>0</v>
      </c>
      <c r="P16" s="495"/>
      <c r="Q16" s="495">
        <v>0</v>
      </c>
      <c r="R16" s="494"/>
      <c r="S16" s="493">
        <f t="shared" si="0"/>
        <v>1326847189.7360749</v>
      </c>
    </row>
    <row r="17" spans="1:19" s="131" customFormat="1">
      <c r="A17" s="97">
        <v>10</v>
      </c>
      <c r="B17" s="148" t="s">
        <v>69</v>
      </c>
      <c r="C17" s="495"/>
      <c r="D17" s="495"/>
      <c r="E17" s="495">
        <v>0</v>
      </c>
      <c r="F17" s="495"/>
      <c r="G17" s="495">
        <v>0</v>
      </c>
      <c r="H17" s="495"/>
      <c r="I17" s="495">
        <v>15507288.2028</v>
      </c>
      <c r="J17" s="495"/>
      <c r="K17" s="495">
        <v>0</v>
      </c>
      <c r="L17" s="495"/>
      <c r="M17" s="495">
        <v>118968029.1557</v>
      </c>
      <c r="N17" s="495"/>
      <c r="O17" s="495">
        <v>1807263.1188999999</v>
      </c>
      <c r="P17" s="495"/>
      <c r="Q17" s="495">
        <v>0</v>
      </c>
      <c r="R17" s="494"/>
      <c r="S17" s="493">
        <f t="shared" si="0"/>
        <v>129432567.93545</v>
      </c>
    </row>
    <row r="18" spans="1:19" s="131" customFormat="1">
      <c r="A18" s="97">
        <v>11</v>
      </c>
      <c r="B18" s="148" t="s">
        <v>70</v>
      </c>
      <c r="C18" s="495"/>
      <c r="D18" s="495"/>
      <c r="E18" s="495">
        <v>0</v>
      </c>
      <c r="F18" s="495"/>
      <c r="G18" s="495">
        <v>0</v>
      </c>
      <c r="H18" s="495"/>
      <c r="I18" s="495">
        <v>0</v>
      </c>
      <c r="J18" s="495"/>
      <c r="K18" s="495">
        <v>0</v>
      </c>
      <c r="L18" s="495"/>
      <c r="M18" s="495">
        <v>1154595512.1178</v>
      </c>
      <c r="N18" s="495"/>
      <c r="O18" s="495">
        <v>651977134.68789995</v>
      </c>
      <c r="P18" s="495"/>
      <c r="Q18" s="495">
        <v>25303421.103053302</v>
      </c>
      <c r="R18" s="494"/>
      <c r="S18" s="493">
        <f t="shared" si="0"/>
        <v>2195819766.9072833</v>
      </c>
    </row>
    <row r="19" spans="1:19" s="131" customFormat="1">
      <c r="A19" s="97">
        <v>12</v>
      </c>
      <c r="B19" s="148" t="s">
        <v>71</v>
      </c>
      <c r="C19" s="495"/>
      <c r="D19" s="495"/>
      <c r="E19" s="495">
        <v>0</v>
      </c>
      <c r="F19" s="495"/>
      <c r="G19" s="495">
        <v>0</v>
      </c>
      <c r="H19" s="495"/>
      <c r="I19" s="495">
        <v>0</v>
      </c>
      <c r="J19" s="495"/>
      <c r="K19" s="495">
        <v>0</v>
      </c>
      <c r="L19" s="495"/>
      <c r="M19" s="495">
        <v>0</v>
      </c>
      <c r="N19" s="495"/>
      <c r="O19" s="495">
        <v>0</v>
      </c>
      <c r="P19" s="495"/>
      <c r="Q19" s="495">
        <v>0</v>
      </c>
      <c r="R19" s="494"/>
      <c r="S19" s="493">
        <f t="shared" si="0"/>
        <v>0</v>
      </c>
    </row>
    <row r="20" spans="1:19" s="131" customFormat="1">
      <c r="A20" s="97">
        <v>13</v>
      </c>
      <c r="B20" s="148" t="s">
        <v>72</v>
      </c>
      <c r="C20" s="495"/>
      <c r="D20" s="495"/>
      <c r="E20" s="495">
        <v>0</v>
      </c>
      <c r="F20" s="495"/>
      <c r="G20" s="495">
        <v>0</v>
      </c>
      <c r="H20" s="495"/>
      <c r="I20" s="495">
        <v>0</v>
      </c>
      <c r="J20" s="495"/>
      <c r="K20" s="495">
        <v>0</v>
      </c>
      <c r="L20" s="495"/>
      <c r="M20" s="495">
        <v>0</v>
      </c>
      <c r="N20" s="495"/>
      <c r="O20" s="495">
        <v>0</v>
      </c>
      <c r="P20" s="495"/>
      <c r="Q20" s="495">
        <v>0</v>
      </c>
      <c r="R20" s="494"/>
      <c r="S20" s="493">
        <f t="shared" si="0"/>
        <v>0</v>
      </c>
    </row>
    <row r="21" spans="1:19" s="131" customFormat="1">
      <c r="A21" s="97">
        <v>14</v>
      </c>
      <c r="B21" s="148" t="s">
        <v>249</v>
      </c>
      <c r="C21" s="495">
        <v>961236880.95599997</v>
      </c>
      <c r="D21" s="495"/>
      <c r="E21" s="495">
        <v>0</v>
      </c>
      <c r="F21" s="495"/>
      <c r="G21" s="495">
        <v>0</v>
      </c>
      <c r="H21" s="495"/>
      <c r="I21" s="495">
        <v>0</v>
      </c>
      <c r="J21" s="495"/>
      <c r="K21" s="495">
        <v>0</v>
      </c>
      <c r="L21" s="495"/>
      <c r="M21" s="495">
        <v>755983058.88524795</v>
      </c>
      <c r="N21" s="495"/>
      <c r="O21" s="495">
        <v>0</v>
      </c>
      <c r="P21" s="495"/>
      <c r="Q21" s="495">
        <v>141750675.1552</v>
      </c>
      <c r="R21" s="494"/>
      <c r="S21" s="493">
        <f t="shared" si="0"/>
        <v>1110359746.773248</v>
      </c>
    </row>
    <row r="22" spans="1:19" ht="13.5" thickBot="1">
      <c r="A22" s="83"/>
      <c r="B22" s="133" t="s">
        <v>68</v>
      </c>
      <c r="C22" s="492">
        <f>SUM(C8:C21)</f>
        <v>3218036544.6359997</v>
      </c>
      <c r="D22" s="492">
        <f t="shared" ref="D22:S22" si="1">SUM(D8:D21)</f>
        <v>0</v>
      </c>
      <c r="E22" s="492">
        <f t="shared" si="1"/>
        <v>1861495163.3643</v>
      </c>
      <c r="F22" s="492">
        <f t="shared" si="1"/>
        <v>0</v>
      </c>
      <c r="G22" s="492">
        <f t="shared" si="1"/>
        <v>3790991970.6745</v>
      </c>
      <c r="H22" s="492">
        <f t="shared" si="1"/>
        <v>0</v>
      </c>
      <c r="I22" s="492">
        <f t="shared" si="1"/>
        <v>101972807.82280001</v>
      </c>
      <c r="J22" s="492">
        <f t="shared" si="1"/>
        <v>0</v>
      </c>
      <c r="K22" s="492">
        <f t="shared" si="1"/>
        <v>4601995138.7522001</v>
      </c>
      <c r="L22" s="492">
        <f t="shared" si="1"/>
        <v>112455640.25125</v>
      </c>
      <c r="M22" s="492">
        <f t="shared" si="1"/>
        <v>10485122285.638748</v>
      </c>
      <c r="N22" s="492">
        <f t="shared" si="1"/>
        <v>970061033.70509982</v>
      </c>
      <c r="O22" s="492">
        <f t="shared" si="1"/>
        <v>653784397.80679989</v>
      </c>
      <c r="P22" s="492">
        <f t="shared" si="1"/>
        <v>0</v>
      </c>
      <c r="Q22" s="492">
        <f t="shared" si="1"/>
        <v>167054096.25825331</v>
      </c>
      <c r="R22" s="492">
        <f t="shared" si="1"/>
        <v>0</v>
      </c>
      <c r="S22" s="491">
        <f t="shared" si="1"/>
        <v>18139465867.272602</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Normal="100" workbookViewId="0">
      <pane xSplit="2" ySplit="6" topLeftCell="C7" activePane="bottomRight" state="frozen"/>
      <selection sqref="A1:C1"/>
      <selection pane="topRight" sqref="A1:C1"/>
      <selection pane="bottomLeft" sqref="A1:C1"/>
      <selection pane="bottomRight" activeCell="C7" sqref="C7"/>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7"/>
  </cols>
  <sheetData>
    <row r="1" spans="1:22">
      <c r="A1" s="1" t="s">
        <v>188</v>
      </c>
      <c r="B1" s="245" t="str">
        <f>Info!C2</f>
        <v>სს ”საქართველოს ბანკი”</v>
      </c>
    </row>
    <row r="2" spans="1:22">
      <c r="A2" s="1" t="s">
        <v>189</v>
      </c>
      <c r="B2" s="447">
        <v>44926</v>
      </c>
    </row>
    <row r="3" spans="1:22">
      <c r="H3" s="1">
        <v>0</v>
      </c>
    </row>
    <row r="4" spans="1:22" ht="27.75" thickBot="1">
      <c r="A4" s="1" t="s">
        <v>413</v>
      </c>
      <c r="B4" s="229" t="s">
        <v>455</v>
      </c>
      <c r="V4" s="172" t="s">
        <v>93</v>
      </c>
    </row>
    <row r="5" spans="1:22">
      <c r="A5" s="81"/>
      <c r="B5" s="82"/>
      <c r="C5" s="814" t="s">
        <v>198</v>
      </c>
      <c r="D5" s="815"/>
      <c r="E5" s="815"/>
      <c r="F5" s="815"/>
      <c r="G5" s="815"/>
      <c r="H5" s="815"/>
      <c r="I5" s="815"/>
      <c r="J5" s="815"/>
      <c r="K5" s="815"/>
      <c r="L5" s="816"/>
      <c r="M5" s="814" t="s">
        <v>199</v>
      </c>
      <c r="N5" s="815"/>
      <c r="O5" s="815"/>
      <c r="P5" s="815"/>
      <c r="Q5" s="815"/>
      <c r="R5" s="815"/>
      <c r="S5" s="816"/>
      <c r="T5" s="819" t="s">
        <v>453</v>
      </c>
      <c r="U5" s="819" t="s">
        <v>452</v>
      </c>
      <c r="V5" s="817" t="s">
        <v>200</v>
      </c>
    </row>
    <row r="6" spans="1:22" s="56" customFormat="1" ht="127.5">
      <c r="A6" s="95"/>
      <c r="B6" s="150"/>
      <c r="C6" s="79" t="s">
        <v>201</v>
      </c>
      <c r="D6" s="78" t="s">
        <v>202</v>
      </c>
      <c r="E6" s="75" t="s">
        <v>203</v>
      </c>
      <c r="F6" s="230" t="s">
        <v>447</v>
      </c>
      <c r="G6" s="78" t="s">
        <v>204</v>
      </c>
      <c r="H6" s="78" t="s">
        <v>205</v>
      </c>
      <c r="I6" s="78" t="s">
        <v>206</v>
      </c>
      <c r="J6" s="78" t="s">
        <v>248</v>
      </c>
      <c r="K6" s="78" t="s">
        <v>207</v>
      </c>
      <c r="L6" s="80" t="s">
        <v>208</v>
      </c>
      <c r="M6" s="79" t="s">
        <v>209</v>
      </c>
      <c r="N6" s="78" t="s">
        <v>210</v>
      </c>
      <c r="O6" s="78" t="s">
        <v>211</v>
      </c>
      <c r="P6" s="78" t="s">
        <v>212</v>
      </c>
      <c r="Q6" s="78" t="s">
        <v>213</v>
      </c>
      <c r="R6" s="78" t="s">
        <v>214</v>
      </c>
      <c r="S6" s="80" t="s">
        <v>215</v>
      </c>
      <c r="T6" s="820"/>
      <c r="U6" s="820"/>
      <c r="V6" s="818"/>
    </row>
    <row r="7" spans="1:22" s="131" customFormat="1">
      <c r="A7" s="132">
        <v>1</v>
      </c>
      <c r="B7" s="130" t="s">
        <v>216</v>
      </c>
      <c r="C7" s="465"/>
      <c r="D7" s="464">
        <v>0</v>
      </c>
      <c r="E7" s="464"/>
      <c r="F7" s="464"/>
      <c r="G7" s="464"/>
      <c r="H7" s="464"/>
      <c r="I7" s="464"/>
      <c r="J7" s="464"/>
      <c r="K7" s="464"/>
      <c r="L7" s="464"/>
      <c r="M7" s="464">
        <v>0</v>
      </c>
      <c r="N7" s="464"/>
      <c r="O7" s="464"/>
      <c r="P7" s="464"/>
      <c r="Q7" s="464"/>
      <c r="R7" s="464">
        <v>0</v>
      </c>
      <c r="S7" s="464"/>
      <c r="T7" s="225"/>
      <c r="U7" s="224"/>
      <c r="V7" s="215">
        <f>SUM(C7:S7)</f>
        <v>0</v>
      </c>
    </row>
    <row r="8" spans="1:22" s="131" customFormat="1">
      <c r="A8" s="132">
        <v>2</v>
      </c>
      <c r="B8" s="130" t="s">
        <v>217</v>
      </c>
      <c r="C8" s="465">
        <v>0</v>
      </c>
      <c r="D8" s="464">
        <v>0</v>
      </c>
      <c r="E8" s="464"/>
      <c r="F8" s="464"/>
      <c r="G8" s="464"/>
      <c r="H8" s="464"/>
      <c r="I8" s="464"/>
      <c r="J8" s="464"/>
      <c r="K8" s="464"/>
      <c r="L8" s="464"/>
      <c r="M8" s="464"/>
      <c r="N8" s="464"/>
      <c r="O8" s="464"/>
      <c r="P8" s="464"/>
      <c r="Q8" s="464"/>
      <c r="R8" s="464">
        <v>0</v>
      </c>
      <c r="S8" s="464"/>
      <c r="T8" s="224"/>
      <c r="U8" s="224"/>
      <c r="V8" s="215">
        <f t="shared" ref="V8:V20" si="0">SUM(C8:S8)</f>
        <v>0</v>
      </c>
    </row>
    <row r="9" spans="1:22" s="131" customFormat="1">
      <c r="A9" s="132">
        <v>3</v>
      </c>
      <c r="B9" s="130" t="s">
        <v>218</v>
      </c>
      <c r="C9" s="465"/>
      <c r="D9" s="464">
        <v>0</v>
      </c>
      <c r="E9" s="464"/>
      <c r="F9" s="464"/>
      <c r="G9" s="464"/>
      <c r="H9" s="464"/>
      <c r="I9" s="464"/>
      <c r="J9" s="464"/>
      <c r="K9" s="464"/>
      <c r="L9" s="464"/>
      <c r="M9" s="464"/>
      <c r="N9" s="464"/>
      <c r="O9" s="464"/>
      <c r="P9" s="464"/>
      <c r="Q9" s="464"/>
      <c r="R9" s="464">
        <v>0</v>
      </c>
      <c r="S9" s="464"/>
      <c r="T9" s="224"/>
      <c r="U9" s="224"/>
      <c r="V9" s="215">
        <f>SUM(C9:S9)</f>
        <v>0</v>
      </c>
    </row>
    <row r="10" spans="1:22" s="131" customFormat="1">
      <c r="A10" s="132">
        <v>4</v>
      </c>
      <c r="B10" s="130" t="s">
        <v>219</v>
      </c>
      <c r="C10" s="465"/>
      <c r="D10" s="464">
        <v>0</v>
      </c>
      <c r="E10" s="464"/>
      <c r="F10" s="464"/>
      <c r="G10" s="464"/>
      <c r="H10" s="464"/>
      <c r="I10" s="464"/>
      <c r="J10" s="464"/>
      <c r="K10" s="464"/>
      <c r="L10" s="464"/>
      <c r="M10" s="464"/>
      <c r="N10" s="464"/>
      <c r="O10" s="464"/>
      <c r="P10" s="464"/>
      <c r="Q10" s="464"/>
      <c r="R10" s="464">
        <v>0</v>
      </c>
      <c r="S10" s="464"/>
      <c r="T10" s="224"/>
      <c r="U10" s="224"/>
      <c r="V10" s="215">
        <f t="shared" si="0"/>
        <v>0</v>
      </c>
    </row>
    <row r="11" spans="1:22" s="131" customFormat="1">
      <c r="A11" s="132">
        <v>5</v>
      </c>
      <c r="B11" s="130" t="s">
        <v>220</v>
      </c>
      <c r="C11" s="465"/>
      <c r="D11" s="464">
        <v>0</v>
      </c>
      <c r="E11" s="464"/>
      <c r="F11" s="464"/>
      <c r="G11" s="464"/>
      <c r="H11" s="464"/>
      <c r="I11" s="464"/>
      <c r="J11" s="464"/>
      <c r="K11" s="464"/>
      <c r="L11" s="464"/>
      <c r="M11" s="464"/>
      <c r="N11" s="464"/>
      <c r="O11" s="464"/>
      <c r="P11" s="464"/>
      <c r="Q11" s="464"/>
      <c r="R11" s="464">
        <v>0</v>
      </c>
      <c r="S11" s="464"/>
      <c r="T11" s="224"/>
      <c r="U11" s="224"/>
      <c r="V11" s="215">
        <f t="shared" si="0"/>
        <v>0</v>
      </c>
    </row>
    <row r="12" spans="1:22" s="131" customFormat="1">
      <c r="A12" s="132">
        <v>6</v>
      </c>
      <c r="B12" s="130" t="s">
        <v>221</v>
      </c>
      <c r="C12" s="465"/>
      <c r="D12" s="464">
        <v>0</v>
      </c>
      <c r="E12" s="464"/>
      <c r="F12" s="464"/>
      <c r="G12" s="464"/>
      <c r="H12" s="464"/>
      <c r="I12" s="464"/>
      <c r="J12" s="464"/>
      <c r="K12" s="464"/>
      <c r="L12" s="464"/>
      <c r="M12" s="464"/>
      <c r="N12" s="464"/>
      <c r="O12" s="464"/>
      <c r="P12" s="464"/>
      <c r="Q12" s="464"/>
      <c r="R12" s="464">
        <v>0</v>
      </c>
      <c r="S12" s="464"/>
      <c r="T12" s="224"/>
      <c r="U12" s="224"/>
      <c r="V12" s="215">
        <f t="shared" si="0"/>
        <v>0</v>
      </c>
    </row>
    <row r="13" spans="1:22" s="131" customFormat="1">
      <c r="A13" s="132">
        <v>7</v>
      </c>
      <c r="B13" s="130" t="s">
        <v>73</v>
      </c>
      <c r="C13" s="465"/>
      <c r="D13" s="464">
        <v>140130910.04190001</v>
      </c>
      <c r="E13" s="464"/>
      <c r="F13" s="464"/>
      <c r="G13" s="464"/>
      <c r="H13" s="464"/>
      <c r="I13" s="464"/>
      <c r="J13" s="464"/>
      <c r="K13" s="464"/>
      <c r="L13" s="464"/>
      <c r="M13" s="464">
        <v>12025626.9976</v>
      </c>
      <c r="N13" s="464"/>
      <c r="O13" s="464">
        <v>71987452.350099996</v>
      </c>
      <c r="P13" s="464"/>
      <c r="Q13" s="464"/>
      <c r="R13" s="464">
        <v>176382046.7128</v>
      </c>
      <c r="S13" s="464"/>
      <c r="T13" s="224"/>
      <c r="U13" s="224"/>
      <c r="V13" s="215">
        <f t="shared" si="0"/>
        <v>400526036.10239995</v>
      </c>
    </row>
    <row r="14" spans="1:22" s="131" customFormat="1">
      <c r="A14" s="132">
        <v>8</v>
      </c>
      <c r="B14" s="130" t="s">
        <v>74</v>
      </c>
      <c r="C14" s="465"/>
      <c r="D14" s="464">
        <v>0</v>
      </c>
      <c r="E14" s="464"/>
      <c r="F14" s="464"/>
      <c r="G14" s="464"/>
      <c r="H14" s="464"/>
      <c r="I14" s="464"/>
      <c r="J14" s="464">
        <v>0</v>
      </c>
      <c r="K14" s="464"/>
      <c r="L14" s="464"/>
      <c r="M14" s="464">
        <v>3055164.1554999999</v>
      </c>
      <c r="N14" s="464"/>
      <c r="O14" s="464">
        <v>2087821.4728000001</v>
      </c>
      <c r="P14" s="464"/>
      <c r="Q14" s="464"/>
      <c r="R14" s="464">
        <v>0</v>
      </c>
      <c r="S14" s="464"/>
      <c r="T14" s="224"/>
      <c r="U14" s="224"/>
      <c r="V14" s="215">
        <f t="shared" si="0"/>
        <v>5142985.6283</v>
      </c>
    </row>
    <row r="15" spans="1:22" s="131" customFormat="1">
      <c r="A15" s="132">
        <v>9</v>
      </c>
      <c r="B15" s="130" t="s">
        <v>75</v>
      </c>
      <c r="C15" s="465"/>
      <c r="D15" s="464">
        <v>61027785.3213</v>
      </c>
      <c r="E15" s="464"/>
      <c r="F15" s="464"/>
      <c r="G15" s="464"/>
      <c r="H15" s="464"/>
      <c r="I15" s="464"/>
      <c r="J15" s="464"/>
      <c r="K15" s="464"/>
      <c r="L15" s="464"/>
      <c r="M15" s="464">
        <v>906374.20109999995</v>
      </c>
      <c r="N15" s="464"/>
      <c r="O15" s="464">
        <v>307603.96639999998</v>
      </c>
      <c r="P15" s="464"/>
      <c r="Q15" s="464"/>
      <c r="R15" s="464">
        <v>0</v>
      </c>
      <c r="S15" s="464"/>
      <c r="T15" s="224"/>
      <c r="U15" s="224"/>
      <c r="V15" s="215">
        <f t="shared" si="0"/>
        <v>62241763.488799997</v>
      </c>
    </row>
    <row r="16" spans="1:22" s="131" customFormat="1">
      <c r="A16" s="132">
        <v>10</v>
      </c>
      <c r="B16" s="130" t="s">
        <v>69</v>
      </c>
      <c r="C16" s="465"/>
      <c r="D16" s="464">
        <v>0</v>
      </c>
      <c r="E16" s="464"/>
      <c r="F16" s="464"/>
      <c r="G16" s="464"/>
      <c r="H16" s="464"/>
      <c r="I16" s="464"/>
      <c r="J16" s="464"/>
      <c r="K16" s="464"/>
      <c r="L16" s="464"/>
      <c r="M16" s="464"/>
      <c r="N16" s="464"/>
      <c r="O16" s="464"/>
      <c r="P16" s="464"/>
      <c r="Q16" s="464"/>
      <c r="R16" s="464">
        <v>0</v>
      </c>
      <c r="S16" s="464"/>
      <c r="T16" s="224"/>
      <c r="U16" s="224"/>
      <c r="V16" s="215">
        <f t="shared" si="0"/>
        <v>0</v>
      </c>
    </row>
    <row r="17" spans="1:22" s="131" customFormat="1">
      <c r="A17" s="132">
        <v>11</v>
      </c>
      <c r="B17" s="130" t="s">
        <v>70</v>
      </c>
      <c r="C17" s="465"/>
      <c r="D17" s="464">
        <v>737826.07929999998</v>
      </c>
      <c r="E17" s="464"/>
      <c r="F17" s="464"/>
      <c r="G17" s="464"/>
      <c r="H17" s="464"/>
      <c r="I17" s="464">
        <v>0</v>
      </c>
      <c r="J17" s="464"/>
      <c r="K17" s="464"/>
      <c r="L17" s="464"/>
      <c r="M17" s="464">
        <v>695128.67489999998</v>
      </c>
      <c r="N17" s="464"/>
      <c r="O17" s="464">
        <v>0</v>
      </c>
      <c r="P17" s="464"/>
      <c r="Q17" s="464"/>
      <c r="R17" s="464">
        <v>0</v>
      </c>
      <c r="S17" s="464"/>
      <c r="T17" s="224"/>
      <c r="U17" s="224"/>
      <c r="V17" s="215">
        <f t="shared" si="0"/>
        <v>1432954.7541999999</v>
      </c>
    </row>
    <row r="18" spans="1:22" s="131" customFormat="1">
      <c r="A18" s="132">
        <v>12</v>
      </c>
      <c r="B18" s="130" t="s">
        <v>71</v>
      </c>
      <c r="C18" s="465"/>
      <c r="D18" s="464">
        <v>2269701.8196</v>
      </c>
      <c r="E18" s="464"/>
      <c r="F18" s="464"/>
      <c r="G18" s="464"/>
      <c r="H18" s="464"/>
      <c r="I18" s="464"/>
      <c r="J18" s="464"/>
      <c r="K18" s="464"/>
      <c r="L18" s="464"/>
      <c r="M18" s="464"/>
      <c r="N18" s="464"/>
      <c r="O18" s="464"/>
      <c r="P18" s="464"/>
      <c r="Q18" s="464"/>
      <c r="R18" s="464">
        <v>0</v>
      </c>
      <c r="S18" s="464"/>
      <c r="T18" s="224"/>
      <c r="U18" s="224"/>
      <c r="V18" s="215">
        <f t="shared" si="0"/>
        <v>2269701.8196</v>
      </c>
    </row>
    <row r="19" spans="1:22" s="131" customFormat="1">
      <c r="A19" s="132">
        <v>13</v>
      </c>
      <c r="B19" s="130" t="s">
        <v>72</v>
      </c>
      <c r="C19" s="465"/>
      <c r="D19" s="464">
        <v>447321.3014</v>
      </c>
      <c r="E19" s="464"/>
      <c r="F19" s="464"/>
      <c r="G19" s="464"/>
      <c r="H19" s="464"/>
      <c r="I19" s="464"/>
      <c r="J19" s="464"/>
      <c r="K19" s="464"/>
      <c r="L19" s="464"/>
      <c r="M19" s="464"/>
      <c r="N19" s="464"/>
      <c r="O19" s="464"/>
      <c r="P19" s="464"/>
      <c r="Q19" s="464"/>
      <c r="R19" s="464">
        <v>0</v>
      </c>
      <c r="S19" s="464"/>
      <c r="T19" s="224"/>
      <c r="U19" s="224"/>
      <c r="V19" s="215">
        <f t="shared" si="0"/>
        <v>447321.3014</v>
      </c>
    </row>
    <row r="20" spans="1:22" s="131" customFormat="1">
      <c r="A20" s="132">
        <v>14</v>
      </c>
      <c r="B20" s="130" t="s">
        <v>249</v>
      </c>
      <c r="C20" s="465"/>
      <c r="D20" s="464">
        <v>0</v>
      </c>
      <c r="E20" s="464"/>
      <c r="F20" s="464"/>
      <c r="G20" s="464"/>
      <c r="H20" s="464"/>
      <c r="I20" s="464"/>
      <c r="J20" s="464"/>
      <c r="K20" s="464"/>
      <c r="L20" s="464"/>
      <c r="M20" s="464"/>
      <c r="N20" s="464"/>
      <c r="O20" s="464"/>
      <c r="P20" s="464"/>
      <c r="Q20" s="464"/>
      <c r="R20" s="464">
        <v>0</v>
      </c>
      <c r="S20" s="464"/>
      <c r="T20" s="224"/>
      <c r="U20" s="224"/>
      <c r="V20" s="215">
        <f t="shared" si="0"/>
        <v>0</v>
      </c>
    </row>
    <row r="21" spans="1:22" ht="13.5" thickBot="1">
      <c r="A21" s="83"/>
      <c r="B21" s="84" t="s">
        <v>68</v>
      </c>
      <c r="C21" s="216">
        <f>SUM(C7:C20)</f>
        <v>0</v>
      </c>
      <c r="D21" s="214">
        <f t="shared" ref="D21:V21" si="1">SUM(D7:D20)</f>
        <v>204613544.56349999</v>
      </c>
      <c r="E21" s="214">
        <f t="shared" si="1"/>
        <v>0</v>
      </c>
      <c r="F21" s="214">
        <f t="shared" si="1"/>
        <v>0</v>
      </c>
      <c r="G21" s="214">
        <f t="shared" si="1"/>
        <v>0</v>
      </c>
      <c r="H21" s="214">
        <f t="shared" si="1"/>
        <v>0</v>
      </c>
      <c r="I21" s="214">
        <f t="shared" si="1"/>
        <v>0</v>
      </c>
      <c r="J21" s="214">
        <f t="shared" si="1"/>
        <v>0</v>
      </c>
      <c r="K21" s="214">
        <f t="shared" si="1"/>
        <v>0</v>
      </c>
      <c r="L21" s="217">
        <f t="shared" si="1"/>
        <v>0</v>
      </c>
      <c r="M21" s="216">
        <f t="shared" si="1"/>
        <v>16682294.029100001</v>
      </c>
      <c r="N21" s="214">
        <f t="shared" si="1"/>
        <v>0</v>
      </c>
      <c r="O21" s="214">
        <f t="shared" si="1"/>
        <v>74382877.789299995</v>
      </c>
      <c r="P21" s="214">
        <f t="shared" si="1"/>
        <v>0</v>
      </c>
      <c r="Q21" s="214">
        <f t="shared" si="1"/>
        <v>0</v>
      </c>
      <c r="R21" s="214">
        <f t="shared" si="1"/>
        <v>176382046.7128</v>
      </c>
      <c r="S21" s="217">
        <f t="shared" si="1"/>
        <v>0</v>
      </c>
      <c r="T21" s="217">
        <f>SUM(T7:T20)</f>
        <v>0</v>
      </c>
      <c r="U21" s="217">
        <f t="shared" si="1"/>
        <v>0</v>
      </c>
      <c r="V21" s="218">
        <f t="shared" si="1"/>
        <v>472060763.09469992</v>
      </c>
    </row>
    <row r="24" spans="1:22">
      <c r="A24" s="11"/>
      <c r="B24" s="11"/>
      <c r="C24" s="59"/>
      <c r="D24" s="59"/>
      <c r="E24" s="59"/>
    </row>
    <row r="25" spans="1:22">
      <c r="A25" s="76"/>
      <c r="B25" s="76"/>
      <c r="C25" s="11"/>
      <c r="D25" s="59"/>
      <c r="E25" s="59"/>
      <c r="M25" s="590">
        <v>0</v>
      </c>
      <c r="O25" s="590"/>
      <c r="R25" s="590">
        <v>0</v>
      </c>
      <c r="V25" s="590">
        <v>0</v>
      </c>
    </row>
    <row r="26" spans="1:22">
      <c r="A26" s="76"/>
      <c r="B26" s="77"/>
      <c r="C26" s="11"/>
      <c r="D26" s="589"/>
      <c r="E26" s="59"/>
    </row>
    <row r="27" spans="1:22">
      <c r="A27" s="76"/>
      <c r="B27" s="76"/>
      <c r="C27" s="11"/>
      <c r="D27" s="59"/>
      <c r="E27" s="59"/>
    </row>
    <row r="28" spans="1:22">
      <c r="A28" s="76"/>
      <c r="B28" s="77"/>
      <c r="C28" s="11"/>
      <c r="D28" s="59"/>
      <c r="E28" s="5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sqref="A1:C1"/>
      <selection pane="topRight" sqref="A1:C1"/>
      <selection pane="bottomLeft" sqref="A1:C1"/>
      <selection pane="bottomRight" activeCell="B8" sqref="B8"/>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7"/>
  </cols>
  <sheetData>
    <row r="1" spans="1:9">
      <c r="A1" s="1" t="s">
        <v>188</v>
      </c>
      <c r="B1" s="245" t="str">
        <f>Info!C2</f>
        <v>სს ”საქართველოს ბანკი”</v>
      </c>
    </row>
    <row r="2" spans="1:9">
      <c r="A2" s="1" t="s">
        <v>189</v>
      </c>
      <c r="B2" s="447">
        <v>44926</v>
      </c>
    </row>
    <row r="4" spans="1:9" ht="13.5" thickBot="1">
      <c r="A4" s="1" t="s">
        <v>414</v>
      </c>
      <c r="B4" s="227" t="s">
        <v>456</v>
      </c>
    </row>
    <row r="5" spans="1:9">
      <c r="A5" s="81"/>
      <c r="B5" s="128"/>
      <c r="C5" s="134" t="s">
        <v>0</v>
      </c>
      <c r="D5" s="134" t="s">
        <v>1</v>
      </c>
      <c r="E5" s="134" t="s">
        <v>2</v>
      </c>
      <c r="F5" s="134" t="s">
        <v>3</v>
      </c>
      <c r="G5" s="223" t="s">
        <v>4</v>
      </c>
      <c r="H5" s="135" t="s">
        <v>5</v>
      </c>
      <c r="I5" s="17"/>
    </row>
    <row r="6" spans="1:9" ht="15" customHeight="1">
      <c r="A6" s="127"/>
      <c r="B6" s="15"/>
      <c r="C6" s="821" t="s">
        <v>448</v>
      </c>
      <c r="D6" s="825" t="s">
        <v>469</v>
      </c>
      <c r="E6" s="826"/>
      <c r="F6" s="821" t="s">
        <v>475</v>
      </c>
      <c r="G6" s="821" t="s">
        <v>476</v>
      </c>
      <c r="H6" s="823" t="s">
        <v>450</v>
      </c>
      <c r="I6" s="17"/>
    </row>
    <row r="7" spans="1:9" ht="63.75">
      <c r="A7" s="127"/>
      <c r="B7" s="15"/>
      <c r="C7" s="822"/>
      <c r="D7" s="226" t="s">
        <v>451</v>
      </c>
      <c r="E7" s="226" t="s">
        <v>449</v>
      </c>
      <c r="F7" s="822"/>
      <c r="G7" s="822"/>
      <c r="H7" s="824"/>
      <c r="I7" s="17"/>
    </row>
    <row r="8" spans="1:9">
      <c r="A8" s="72">
        <v>1</v>
      </c>
      <c r="B8" s="61" t="s">
        <v>216</v>
      </c>
      <c r="C8" s="466">
        <v>5690456406.3414001</v>
      </c>
      <c r="D8" s="467"/>
      <c r="E8" s="467"/>
      <c r="F8" s="467">
        <f>'11. CRWA'!S8</f>
        <v>2477269919.7530999</v>
      </c>
      <c r="G8" s="468">
        <f>F8</f>
        <v>2477269919.7530999</v>
      </c>
      <c r="H8" s="231">
        <f>G8/(C8+E8)</f>
        <v>0.43533765006835828</v>
      </c>
    </row>
    <row r="9" spans="1:9" ht="15" customHeight="1">
      <c r="A9" s="72">
        <v>2</v>
      </c>
      <c r="B9" s="61" t="s">
        <v>217</v>
      </c>
      <c r="C9" s="466">
        <v>0</v>
      </c>
      <c r="D9" s="467"/>
      <c r="E9" s="467"/>
      <c r="F9" s="467"/>
      <c r="G9" s="468">
        <f t="shared" ref="G9:G20" si="0">F9</f>
        <v>0</v>
      </c>
      <c r="H9" s="231" t="e">
        <f t="shared" ref="H9:H21" si="1">G9/(C9+E9)</f>
        <v>#DIV/0!</v>
      </c>
    </row>
    <row r="10" spans="1:9">
      <c r="A10" s="72">
        <v>3</v>
      </c>
      <c r="B10" s="61" t="s">
        <v>218</v>
      </c>
      <c r="C10" s="466"/>
      <c r="D10" s="467"/>
      <c r="E10" s="467"/>
      <c r="F10" s="467"/>
      <c r="G10" s="468">
        <f t="shared" si="0"/>
        <v>0</v>
      </c>
      <c r="H10" s="231" t="e">
        <f t="shared" si="1"/>
        <v>#DIV/0!</v>
      </c>
    </row>
    <row r="11" spans="1:9">
      <c r="A11" s="72">
        <v>4</v>
      </c>
      <c r="B11" s="61" t="s">
        <v>219</v>
      </c>
      <c r="C11" s="466">
        <v>1009699338.99</v>
      </c>
      <c r="D11" s="467"/>
      <c r="E11" s="467"/>
      <c r="F11" s="467">
        <f>'11. CRWA'!S11</f>
        <v>39712688.210000001</v>
      </c>
      <c r="G11" s="468">
        <f>F11</f>
        <v>39712688.210000001</v>
      </c>
      <c r="H11" s="231">
        <f t="shared" si="1"/>
        <v>3.9331201553251004E-2</v>
      </c>
    </row>
    <row r="12" spans="1:9">
      <c r="A12" s="72">
        <v>5</v>
      </c>
      <c r="B12" s="61" t="s">
        <v>220</v>
      </c>
      <c r="C12" s="466">
        <v>0</v>
      </c>
      <c r="D12" s="467"/>
      <c r="E12" s="467"/>
      <c r="F12" s="467">
        <v>0</v>
      </c>
      <c r="G12" s="468">
        <f t="shared" si="0"/>
        <v>0</v>
      </c>
      <c r="H12" s="231" t="e">
        <f t="shared" si="1"/>
        <v>#DIV/0!</v>
      </c>
    </row>
    <row r="13" spans="1:9">
      <c r="A13" s="72">
        <v>6</v>
      </c>
      <c r="B13" s="61" t="s">
        <v>221</v>
      </c>
      <c r="C13" s="466">
        <v>1950682698.0564001</v>
      </c>
      <c r="D13" s="467"/>
      <c r="E13" s="467"/>
      <c r="F13" s="467">
        <v>457966495.76496005</v>
      </c>
      <c r="G13" s="468">
        <f t="shared" si="0"/>
        <v>457966495.76496005</v>
      </c>
      <c r="H13" s="231">
        <f t="shared" si="1"/>
        <v>0.23477241902092211</v>
      </c>
    </row>
    <row r="14" spans="1:9">
      <c r="A14" s="72">
        <v>7</v>
      </c>
      <c r="B14" s="61" t="s">
        <v>73</v>
      </c>
      <c r="C14" s="466">
        <v>5896158374.2347994</v>
      </c>
      <c r="D14" s="467">
        <v>2387717795.7452497</v>
      </c>
      <c r="E14" s="467">
        <v>970061033.70509982</v>
      </c>
      <c r="F14" s="467">
        <f>'11. CRWA'!S14</f>
        <v>6866219407.9398994</v>
      </c>
      <c r="G14" s="468">
        <v>6465693371.8374996</v>
      </c>
      <c r="H14" s="231">
        <f>G14/(C14+E14)</f>
        <v>0.94166716612066859</v>
      </c>
    </row>
    <row r="15" spans="1:9">
      <c r="A15" s="72">
        <v>8</v>
      </c>
      <c r="B15" s="61" t="s">
        <v>74</v>
      </c>
      <c r="C15" s="466">
        <v>4601995138.7522001</v>
      </c>
      <c r="D15" s="467">
        <v>229348494.18515</v>
      </c>
      <c r="E15" s="467">
        <v>112455640.25125</v>
      </c>
      <c r="F15" s="467">
        <f>'11. CRWA'!S15</f>
        <v>3535838084.2525878</v>
      </c>
      <c r="G15" s="468">
        <v>3469667313.3029876</v>
      </c>
      <c r="H15" s="231">
        <f t="shared" si="1"/>
        <v>0.73596426730250275</v>
      </c>
    </row>
    <row r="16" spans="1:9">
      <c r="A16" s="72">
        <v>9</v>
      </c>
      <c r="B16" s="61" t="s">
        <v>75</v>
      </c>
      <c r="C16" s="466">
        <v>3790991970.6745</v>
      </c>
      <c r="D16" s="467"/>
      <c r="E16" s="467"/>
      <c r="F16" s="467">
        <f>'11. CRWA'!S16</f>
        <v>1326847189.7360749</v>
      </c>
      <c r="G16" s="468">
        <v>1324895385.489275</v>
      </c>
      <c r="H16" s="231">
        <f t="shared" si="1"/>
        <v>0.34948514682650389</v>
      </c>
    </row>
    <row r="17" spans="1:8">
      <c r="A17" s="72">
        <v>10</v>
      </c>
      <c r="B17" s="61" t="s">
        <v>69</v>
      </c>
      <c r="C17" s="466">
        <v>136282580.4774</v>
      </c>
      <c r="D17" s="467"/>
      <c r="E17" s="467"/>
      <c r="F17" s="467">
        <f>'11. CRWA'!S17</f>
        <v>129432567.93545</v>
      </c>
      <c r="G17" s="468">
        <v>127162866.11585</v>
      </c>
      <c r="H17" s="231">
        <f t="shared" si="1"/>
        <v>0.93308231815391596</v>
      </c>
    </row>
    <row r="18" spans="1:8">
      <c r="A18" s="72">
        <v>11</v>
      </c>
      <c r="B18" s="61" t="s">
        <v>70</v>
      </c>
      <c r="C18" s="466">
        <v>1831876067.9087532</v>
      </c>
      <c r="D18" s="467"/>
      <c r="E18" s="467"/>
      <c r="F18" s="467">
        <f>'11. CRWA'!S18</f>
        <v>2195819766.9072833</v>
      </c>
      <c r="G18" s="468">
        <v>2194677316.9309835</v>
      </c>
      <c r="H18" s="231">
        <f t="shared" si="1"/>
        <v>1.1980490140014766</v>
      </c>
    </row>
    <row r="19" spans="1:8">
      <c r="A19" s="72">
        <v>12</v>
      </c>
      <c r="B19" s="61" t="s">
        <v>71</v>
      </c>
      <c r="C19" s="466">
        <v>0</v>
      </c>
      <c r="D19" s="467"/>
      <c r="E19" s="467"/>
      <c r="F19" s="467"/>
      <c r="G19" s="468">
        <f t="shared" si="0"/>
        <v>0</v>
      </c>
      <c r="H19" s="231" t="e">
        <f t="shared" si="1"/>
        <v>#DIV/0!</v>
      </c>
    </row>
    <row r="20" spans="1:8">
      <c r="A20" s="72">
        <v>13</v>
      </c>
      <c r="B20" s="61" t="s">
        <v>72</v>
      </c>
      <c r="C20" s="466">
        <v>0</v>
      </c>
      <c r="D20" s="467"/>
      <c r="E20" s="467"/>
      <c r="F20" s="467"/>
      <c r="G20" s="468">
        <f t="shared" si="0"/>
        <v>0</v>
      </c>
      <c r="H20" s="231" t="e">
        <f t="shared" si="1"/>
        <v>#DIV/0!</v>
      </c>
    </row>
    <row r="21" spans="1:8">
      <c r="A21" s="72">
        <v>14</v>
      </c>
      <c r="B21" s="61" t="s">
        <v>249</v>
      </c>
      <c r="C21" s="466">
        <v>1858970614.9964478</v>
      </c>
      <c r="D21" s="467"/>
      <c r="E21" s="467"/>
      <c r="F21" s="467">
        <f>'11. CRWA'!S21</f>
        <v>1110359746.773248</v>
      </c>
      <c r="G21" s="468">
        <f>F21</f>
        <v>1110359746.773248</v>
      </c>
      <c r="H21" s="231">
        <f t="shared" si="1"/>
        <v>0.59729817018940323</v>
      </c>
    </row>
    <row r="22" spans="1:8" ht="13.5" thickBot="1">
      <c r="A22" s="129"/>
      <c r="B22" s="136" t="s">
        <v>68</v>
      </c>
      <c r="C22" s="519">
        <f>SUM(C8:C21)</f>
        <v>26767113190.431904</v>
      </c>
      <c r="D22" s="214">
        <f>SUM(D8:D21)</f>
        <v>2617066289.9303999</v>
      </c>
      <c r="E22" s="214">
        <f>SUM(E8:E21)</f>
        <v>1082516673.9563498</v>
      </c>
      <c r="F22" s="214">
        <f>SUM(F8:F21)</f>
        <v>18139465867.272602</v>
      </c>
      <c r="G22" s="214">
        <f>SUM(G8:G21)</f>
        <v>17667405104.177902</v>
      </c>
      <c r="H22" s="232">
        <f>G22/(C22+E22)</f>
        <v>0.63438563421517802</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32"/>
  <sheetViews>
    <sheetView zoomScaleNormal="100" workbookViewId="0">
      <pane xSplit="2" ySplit="6" topLeftCell="C7" activePane="bottomRight" state="frozen"/>
      <selection sqref="A1:C1"/>
      <selection pane="topRight" sqref="A1:C1"/>
      <selection pane="bottomLeft" sqref="A1:C1"/>
      <selection pane="bottomRight" activeCell="C7" sqref="C7"/>
    </sheetView>
  </sheetViews>
  <sheetFormatPr defaultColWidth="9.140625" defaultRowHeight="12.75"/>
  <cols>
    <col min="1" max="1" width="10.5703125" style="245" bestFit="1" customWidth="1"/>
    <col min="2" max="2" width="104.140625" style="245" customWidth="1"/>
    <col min="3" max="5" width="14.28515625" style="522" customWidth="1"/>
    <col min="6" max="11" width="15.85546875" style="522" customWidth="1"/>
    <col min="12" max="12" width="9.140625" style="245"/>
    <col min="13" max="15" width="12.28515625" style="245" bestFit="1" customWidth="1"/>
    <col min="16" max="16384" width="9.140625" style="245"/>
  </cols>
  <sheetData>
    <row r="1" spans="1:11">
      <c r="A1" s="245" t="s">
        <v>188</v>
      </c>
      <c r="B1" s="245" t="str">
        <f>'2. RC'!B1</f>
        <v>სს ”საქართველოს ბანკი”</v>
      </c>
    </row>
    <row r="2" spans="1:11">
      <c r="A2" s="245" t="s">
        <v>189</v>
      </c>
      <c r="B2" s="447">
        <v>44926</v>
      </c>
      <c r="C2" s="629"/>
      <c r="D2" s="629"/>
    </row>
    <row r="3" spans="1:11">
      <c r="B3" s="246"/>
      <c r="C3" s="629"/>
      <c r="D3" s="629"/>
    </row>
    <row r="4" spans="1:11" ht="13.5" thickBot="1">
      <c r="A4" s="245" t="s">
        <v>518</v>
      </c>
      <c r="B4" s="227" t="s">
        <v>517</v>
      </c>
      <c r="C4" s="629"/>
      <c r="D4" s="629"/>
    </row>
    <row r="5" spans="1:11" ht="30" customHeight="1">
      <c r="A5" s="827"/>
      <c r="B5" s="828"/>
      <c r="C5" s="829" t="s">
        <v>549</v>
      </c>
      <c r="D5" s="829"/>
      <c r="E5" s="829"/>
      <c r="F5" s="829" t="s">
        <v>550</v>
      </c>
      <c r="G5" s="829"/>
      <c r="H5" s="829"/>
      <c r="I5" s="829" t="s">
        <v>551</v>
      </c>
      <c r="J5" s="829"/>
      <c r="K5" s="830"/>
    </row>
    <row r="6" spans="1:11">
      <c r="A6" s="565"/>
      <c r="B6" s="244"/>
      <c r="C6" s="630" t="s">
        <v>27</v>
      </c>
      <c r="D6" s="630" t="s">
        <v>96</v>
      </c>
      <c r="E6" s="630" t="s">
        <v>68</v>
      </c>
      <c r="F6" s="630" t="s">
        <v>27</v>
      </c>
      <c r="G6" s="630" t="s">
        <v>96</v>
      </c>
      <c r="H6" s="630" t="s">
        <v>68</v>
      </c>
      <c r="I6" s="630" t="s">
        <v>27</v>
      </c>
      <c r="J6" s="630" t="s">
        <v>96</v>
      </c>
      <c r="K6" s="631" t="s">
        <v>68</v>
      </c>
    </row>
    <row r="7" spans="1:11">
      <c r="A7" s="566" t="s">
        <v>488</v>
      </c>
      <c r="B7" s="567"/>
      <c r="C7" s="632"/>
      <c r="D7" s="632"/>
      <c r="E7" s="632"/>
      <c r="F7" s="632"/>
      <c r="G7" s="632"/>
      <c r="H7" s="632"/>
      <c r="I7" s="632"/>
      <c r="J7" s="632"/>
      <c r="K7" s="633"/>
    </row>
    <row r="8" spans="1:11">
      <c r="A8" s="243">
        <v>1</v>
      </c>
      <c r="B8" s="236" t="s">
        <v>488</v>
      </c>
      <c r="C8" s="634"/>
      <c r="D8" s="634"/>
      <c r="E8" s="634"/>
      <c r="F8" s="635">
        <v>1564177164.4742067</v>
      </c>
      <c r="G8" s="635">
        <v>5424095345.4864025</v>
      </c>
      <c r="H8" s="635">
        <v>6988272509.9606028</v>
      </c>
      <c r="I8" s="635">
        <v>1563475425.3437719</v>
      </c>
      <c r="J8" s="635">
        <v>3880646921.4246645</v>
      </c>
      <c r="K8" s="636">
        <v>5444122346.7684383</v>
      </c>
    </row>
    <row r="9" spans="1:11">
      <c r="A9" s="566" t="s">
        <v>489</v>
      </c>
      <c r="B9" s="567"/>
      <c r="C9" s="632"/>
      <c r="D9" s="632"/>
      <c r="E9" s="632"/>
      <c r="F9" s="632"/>
      <c r="G9" s="632"/>
      <c r="H9" s="632"/>
      <c r="I9" s="632"/>
      <c r="J9" s="632"/>
      <c r="K9" s="633"/>
    </row>
    <row r="10" spans="1:11">
      <c r="A10" s="248">
        <v>2</v>
      </c>
      <c r="B10" s="568" t="s">
        <v>490</v>
      </c>
      <c r="C10" s="637">
        <v>2662101291.1719127</v>
      </c>
      <c r="D10" s="638">
        <v>6623035819.4239359</v>
      </c>
      <c r="E10" s="638">
        <v>9088239416.8778286</v>
      </c>
      <c r="F10" s="638">
        <v>525884152.33913487</v>
      </c>
      <c r="G10" s="638">
        <v>1602020012.4395297</v>
      </c>
      <c r="H10" s="638">
        <v>2090038368.0473444</v>
      </c>
      <c r="I10" s="638">
        <v>152657546.85735112</v>
      </c>
      <c r="J10" s="638">
        <v>460893916.92808813</v>
      </c>
      <c r="K10" s="639">
        <v>602607112.26788032</v>
      </c>
    </row>
    <row r="11" spans="1:11">
      <c r="A11" s="248">
        <v>3</v>
      </c>
      <c r="B11" s="568" t="s">
        <v>491</v>
      </c>
      <c r="C11" s="637">
        <v>5453699317.6441231</v>
      </c>
      <c r="D11" s="638">
        <v>9802141025.5413628</v>
      </c>
      <c r="E11" s="638">
        <v>14839903660.811237</v>
      </c>
      <c r="F11" s="638">
        <v>1637504546.6512756</v>
      </c>
      <c r="G11" s="638">
        <v>3216015933.9726443</v>
      </c>
      <c r="H11" s="638">
        <v>4853520480.6239214</v>
      </c>
      <c r="I11" s="638">
        <v>1220808794.7122927</v>
      </c>
      <c r="J11" s="638">
        <v>1875428139.7380354</v>
      </c>
      <c r="K11" s="639">
        <v>3096236934.4503288</v>
      </c>
    </row>
    <row r="12" spans="1:11">
      <c r="A12" s="248">
        <v>4</v>
      </c>
      <c r="B12" s="568" t="s">
        <v>492</v>
      </c>
      <c r="C12" s="637">
        <v>2452771361.6118488</v>
      </c>
      <c r="D12" s="638">
        <v>90899531.883695662</v>
      </c>
      <c r="E12" s="638">
        <v>2387780648.6196752</v>
      </c>
      <c r="F12" s="638">
        <v>0</v>
      </c>
      <c r="G12" s="638">
        <v>0</v>
      </c>
      <c r="H12" s="638">
        <v>0</v>
      </c>
      <c r="I12" s="638">
        <v>0</v>
      </c>
      <c r="J12" s="638">
        <v>0</v>
      </c>
      <c r="K12" s="639">
        <v>0</v>
      </c>
    </row>
    <row r="13" spans="1:11">
      <c r="A13" s="248">
        <v>5</v>
      </c>
      <c r="B13" s="568" t="s">
        <v>493</v>
      </c>
      <c r="C13" s="637">
        <v>1467720015.5383475</v>
      </c>
      <c r="D13" s="638">
        <v>1113059839.2665186</v>
      </c>
      <c r="E13" s="638">
        <v>2462833231.5022569</v>
      </c>
      <c r="F13" s="638">
        <v>222005843.91560969</v>
      </c>
      <c r="G13" s="638">
        <v>174707626.29677436</v>
      </c>
      <c r="H13" s="638">
        <v>396713470.21238416</v>
      </c>
      <c r="I13" s="638">
        <v>87967560.905994564</v>
      </c>
      <c r="J13" s="638">
        <v>70351201.993258864</v>
      </c>
      <c r="K13" s="639">
        <v>158318762.89925346</v>
      </c>
    </row>
    <row r="14" spans="1:11">
      <c r="A14" s="248">
        <v>6</v>
      </c>
      <c r="B14" s="568" t="s">
        <v>508</v>
      </c>
      <c r="C14" s="637"/>
      <c r="D14" s="638"/>
      <c r="E14" s="638"/>
      <c r="F14" s="638"/>
      <c r="G14" s="638"/>
      <c r="H14" s="638"/>
      <c r="I14" s="638"/>
      <c r="J14" s="638"/>
      <c r="K14" s="639"/>
    </row>
    <row r="15" spans="1:11">
      <c r="A15" s="248">
        <v>7</v>
      </c>
      <c r="B15" s="568" t="s">
        <v>495</v>
      </c>
      <c r="C15" s="637">
        <v>204497344.30761412</v>
      </c>
      <c r="D15" s="638">
        <v>546810834.19975209</v>
      </c>
      <c r="E15" s="638">
        <v>732266255.70560515</v>
      </c>
      <c r="F15" s="638">
        <v>129171176.74326086</v>
      </c>
      <c r="G15" s="638">
        <v>611220147.91819227</v>
      </c>
      <c r="H15" s="638">
        <v>740391324.66145289</v>
      </c>
      <c r="I15" s="638">
        <v>129171176.74326086</v>
      </c>
      <c r="J15" s="638">
        <v>611220147.91819227</v>
      </c>
      <c r="K15" s="639">
        <v>740391324.66145289</v>
      </c>
    </row>
    <row r="16" spans="1:11">
      <c r="A16" s="248">
        <v>8</v>
      </c>
      <c r="B16" s="570" t="s">
        <v>496</v>
      </c>
      <c r="C16" s="637">
        <v>9578688039.1019325</v>
      </c>
      <c r="D16" s="638">
        <v>11552911230.891329</v>
      </c>
      <c r="E16" s="638">
        <v>20422783796.638775</v>
      </c>
      <c r="F16" s="638">
        <v>1988681567.3101461</v>
      </c>
      <c r="G16" s="638">
        <v>4001943708.1876111</v>
      </c>
      <c r="H16" s="638">
        <v>5990625275.4977589</v>
      </c>
      <c r="I16" s="638">
        <v>1437947532.3615482</v>
      </c>
      <c r="J16" s="638">
        <v>2556999489.6494865</v>
      </c>
      <c r="K16" s="639">
        <v>3994947022.011035</v>
      </c>
    </row>
    <row r="17" spans="1:22">
      <c r="A17" s="566" t="s">
        <v>497</v>
      </c>
      <c r="B17" s="567"/>
      <c r="C17" s="632"/>
      <c r="D17" s="632"/>
      <c r="E17" s="632"/>
      <c r="F17" s="632"/>
      <c r="G17" s="632"/>
      <c r="H17" s="632"/>
      <c r="I17" s="632"/>
      <c r="J17" s="632"/>
      <c r="K17" s="633"/>
    </row>
    <row r="18" spans="1:22">
      <c r="A18" s="248">
        <v>9</v>
      </c>
      <c r="B18" s="568" t="s">
        <v>498</v>
      </c>
      <c r="C18" s="637"/>
      <c r="D18" s="638"/>
      <c r="E18" s="638"/>
      <c r="F18" s="638"/>
      <c r="G18" s="638"/>
      <c r="H18" s="638"/>
      <c r="I18" s="638"/>
      <c r="J18" s="638"/>
      <c r="K18" s="639"/>
    </row>
    <row r="19" spans="1:22">
      <c r="A19" s="248">
        <v>10</v>
      </c>
      <c r="B19" s="568" t="s">
        <v>499</v>
      </c>
      <c r="C19" s="637">
        <v>387884953.46784014</v>
      </c>
      <c r="D19" s="638">
        <v>180618681.45559457</v>
      </c>
      <c r="E19" s="638">
        <v>541299315.84396839</v>
      </c>
      <c r="F19" s="638">
        <v>191894597.5110397</v>
      </c>
      <c r="G19" s="638">
        <v>87201628.025776073</v>
      </c>
      <c r="H19" s="638">
        <v>279096225.53681582</v>
      </c>
      <c r="I19" s="638">
        <v>193356590.4241918</v>
      </c>
      <c r="J19" s="638">
        <v>1775511212.8414629</v>
      </c>
      <c r="K19" s="639">
        <v>1968867803.2656546</v>
      </c>
    </row>
    <row r="20" spans="1:22">
      <c r="A20" s="248">
        <v>11</v>
      </c>
      <c r="B20" s="568" t="s">
        <v>500</v>
      </c>
      <c r="C20" s="637">
        <v>121501264.31983043</v>
      </c>
      <c r="D20" s="638">
        <v>70676947.630758703</v>
      </c>
      <c r="E20" s="638">
        <v>155962748.73145875</v>
      </c>
      <c r="F20" s="638">
        <v>74802844.327158675</v>
      </c>
      <c r="G20" s="638">
        <v>96552494.407778263</v>
      </c>
      <c r="H20" s="638">
        <v>171355338.73493701</v>
      </c>
      <c r="I20" s="638">
        <v>74802844.327158675</v>
      </c>
      <c r="J20" s="638">
        <v>96552494.407778263</v>
      </c>
      <c r="K20" s="639">
        <v>171355338.73493701</v>
      </c>
    </row>
    <row r="21" spans="1:22" ht="13.5" thickBot="1">
      <c r="A21" s="175">
        <v>12</v>
      </c>
      <c r="B21" s="249" t="s">
        <v>501</v>
      </c>
      <c r="C21" s="640">
        <v>509386217.78767055</v>
      </c>
      <c r="D21" s="641">
        <v>251295629.08635327</v>
      </c>
      <c r="E21" s="640">
        <v>697262064.57542717</v>
      </c>
      <c r="F21" s="641">
        <v>266697441.83819836</v>
      </c>
      <c r="G21" s="641">
        <v>183754122.43355435</v>
      </c>
      <c r="H21" s="641">
        <v>450451564.27175283</v>
      </c>
      <c r="I21" s="641">
        <v>268159434.75135046</v>
      </c>
      <c r="J21" s="641">
        <v>1872063707.2492411</v>
      </c>
      <c r="K21" s="642">
        <v>2140223142.0005915</v>
      </c>
    </row>
    <row r="22" spans="1:22" ht="38.25" customHeight="1" thickBot="1">
      <c r="A22" s="241"/>
      <c r="B22" s="242"/>
      <c r="C22" s="643"/>
      <c r="D22" s="643"/>
      <c r="E22" s="643"/>
      <c r="F22" s="831" t="s">
        <v>502</v>
      </c>
      <c r="G22" s="829"/>
      <c r="H22" s="829"/>
      <c r="I22" s="831" t="s">
        <v>503</v>
      </c>
      <c r="J22" s="829"/>
      <c r="K22" s="830"/>
    </row>
    <row r="23" spans="1:22">
      <c r="A23" s="239">
        <v>13</v>
      </c>
      <c r="B23" s="237" t="s">
        <v>488</v>
      </c>
      <c r="C23" s="644"/>
      <c r="D23" s="644"/>
      <c r="E23" s="644"/>
      <c r="F23" s="645">
        <v>1564177164.4742067</v>
      </c>
      <c r="G23" s="645">
        <v>5424095345.4864025</v>
      </c>
      <c r="H23" s="645">
        <v>6988272509.9606028</v>
      </c>
      <c r="I23" s="645">
        <v>1563475425.3437719</v>
      </c>
      <c r="J23" s="645">
        <v>3880646921.4246645</v>
      </c>
      <c r="K23" s="646">
        <v>5444122346.7684383</v>
      </c>
    </row>
    <row r="24" spans="1:22" ht="13.5" thickBot="1">
      <c r="A24" s="571">
        <v>14</v>
      </c>
      <c r="B24" s="572" t="s">
        <v>504</v>
      </c>
      <c r="C24" s="647"/>
      <c r="D24" s="648"/>
      <c r="E24" s="649"/>
      <c r="F24" s="650">
        <v>1721984125.4719467</v>
      </c>
      <c r="G24" s="650">
        <v>3818189585.7540588</v>
      </c>
      <c r="H24" s="650">
        <v>5540173711.2260056</v>
      </c>
      <c r="I24" s="650">
        <v>1169788097.6101975</v>
      </c>
      <c r="J24" s="650">
        <v>709135635.95874369</v>
      </c>
      <c r="K24" s="651">
        <v>1854723880.0104454</v>
      </c>
    </row>
    <row r="25" spans="1:22" ht="13.5" thickBot="1">
      <c r="A25" s="240">
        <v>15</v>
      </c>
      <c r="B25" s="238" t="s">
        <v>505</v>
      </c>
      <c r="C25" s="652"/>
      <c r="D25" s="652"/>
      <c r="E25" s="652"/>
      <c r="F25" s="625">
        <v>0.90835748212574863</v>
      </c>
      <c r="G25" s="625">
        <v>1.4205935100038234</v>
      </c>
      <c r="H25" s="625">
        <v>1.2613814790320252</v>
      </c>
      <c r="I25" s="625">
        <v>1.3365458483787385</v>
      </c>
      <c r="J25" s="625">
        <v>5.472362020247469</v>
      </c>
      <c r="K25" s="625">
        <v>2.9352737652451957</v>
      </c>
      <c r="M25" s="522"/>
      <c r="N25" s="522"/>
      <c r="O25" s="522"/>
      <c r="P25" s="522"/>
      <c r="Q25" s="522"/>
      <c r="R25" s="522"/>
      <c r="S25" s="522"/>
      <c r="T25" s="522"/>
      <c r="U25" s="522"/>
      <c r="V25" s="522"/>
    </row>
    <row r="26" spans="1:22">
      <c r="M26" s="522"/>
      <c r="N26" s="522"/>
      <c r="O26" s="522"/>
      <c r="P26" s="522"/>
      <c r="Q26" s="522"/>
      <c r="R26" s="522"/>
      <c r="S26" s="522"/>
      <c r="T26" s="522"/>
      <c r="U26" s="522"/>
      <c r="V26" s="522"/>
    </row>
    <row r="27" spans="1:22">
      <c r="M27" s="522"/>
      <c r="N27" s="522"/>
      <c r="O27" s="522"/>
      <c r="P27" s="522"/>
      <c r="Q27" s="522"/>
      <c r="R27" s="522"/>
      <c r="S27" s="522"/>
      <c r="T27" s="522"/>
      <c r="U27" s="522"/>
      <c r="V27" s="522"/>
    </row>
    <row r="28" spans="1:22" ht="38.25">
      <c r="B28" s="16" t="s">
        <v>548</v>
      </c>
      <c r="M28" s="522"/>
      <c r="N28" s="522"/>
      <c r="O28" s="522"/>
      <c r="P28" s="522"/>
      <c r="Q28" s="522"/>
      <c r="R28" s="522"/>
      <c r="S28" s="522"/>
      <c r="T28" s="522"/>
      <c r="U28" s="522"/>
      <c r="V28" s="522"/>
    </row>
    <row r="29" spans="1:22">
      <c r="M29" s="522"/>
      <c r="N29" s="522"/>
      <c r="O29" s="522"/>
      <c r="P29" s="522"/>
      <c r="Q29" s="522"/>
      <c r="R29" s="522"/>
      <c r="S29" s="522"/>
      <c r="T29" s="522"/>
      <c r="U29" s="522"/>
      <c r="V29" s="522"/>
    </row>
    <row r="30" spans="1:22">
      <c r="M30" s="522"/>
      <c r="N30" s="522"/>
      <c r="O30" s="522"/>
      <c r="P30" s="522"/>
      <c r="Q30" s="522"/>
      <c r="R30" s="522"/>
      <c r="S30" s="522"/>
      <c r="T30" s="522"/>
      <c r="U30" s="522"/>
      <c r="V30" s="522"/>
    </row>
    <row r="31" spans="1:22">
      <c r="M31" s="522"/>
      <c r="N31" s="522"/>
      <c r="O31" s="522"/>
      <c r="P31" s="522"/>
      <c r="Q31" s="522"/>
      <c r="R31" s="522"/>
      <c r="S31" s="522"/>
      <c r="T31" s="522"/>
      <c r="U31" s="522"/>
      <c r="V31" s="522"/>
    </row>
    <row r="32" spans="1:22">
      <c r="M32" s="522"/>
      <c r="N32" s="522"/>
      <c r="O32" s="522"/>
      <c r="P32" s="522"/>
      <c r="Q32" s="522"/>
      <c r="R32" s="522"/>
      <c r="S32" s="522"/>
      <c r="T32" s="522"/>
      <c r="U32" s="522"/>
      <c r="V32" s="522"/>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22"/>
  <sheetViews>
    <sheetView zoomScaleNormal="100" workbookViewId="0">
      <pane xSplit="1" ySplit="5" topLeftCell="B6" activePane="bottomRight" state="frozen"/>
      <selection sqref="A1:C1"/>
      <selection pane="topRight" sqref="A1:C1"/>
      <selection pane="bottomLeft" sqref="A1:C1"/>
      <selection pane="bottomRight" activeCell="B6" sqref="B6"/>
    </sheetView>
  </sheetViews>
  <sheetFormatPr defaultColWidth="9.140625" defaultRowHeight="15.75"/>
  <cols>
    <col min="1" max="1" width="10.5703125" style="57" bestFit="1" customWidth="1"/>
    <col min="2" max="2" width="95" style="57" customWidth="1"/>
    <col min="3" max="3" width="21.85546875" style="57" customWidth="1"/>
    <col min="4" max="4" width="11" style="57" customWidth="1"/>
    <col min="5" max="5" width="18.28515625" style="57" bestFit="1" customWidth="1"/>
    <col min="6" max="13" width="10.7109375" style="57" customWidth="1"/>
    <col min="14" max="14" width="31" style="57" bestFit="1" customWidth="1"/>
    <col min="16" max="16" width="10.42578125" style="7" bestFit="1" customWidth="1"/>
    <col min="17" max="16384" width="9.140625" style="7"/>
  </cols>
  <sheetData>
    <row r="1" spans="1:14">
      <c r="A1" s="4" t="s">
        <v>188</v>
      </c>
      <c r="B1" s="57" t="str">
        <f>Info!C2</f>
        <v>სს ”საქართველოს ბანკი”</v>
      </c>
    </row>
    <row r="2" spans="1:14" ht="14.25" customHeight="1">
      <c r="A2" s="57" t="s">
        <v>189</v>
      </c>
      <c r="B2" s="447">
        <v>44926</v>
      </c>
    </row>
    <row r="3" spans="1:14" ht="14.25" customHeight="1">
      <c r="H3" s="57">
        <v>0</v>
      </c>
    </row>
    <row r="4" spans="1:14" ht="16.5" thickBot="1">
      <c r="A4" s="1" t="s">
        <v>415</v>
      </c>
      <c r="B4" s="74" t="s">
        <v>77</v>
      </c>
    </row>
    <row r="5" spans="1:14" s="18" customFormat="1" ht="12.75">
      <c r="A5" s="144"/>
      <c r="B5" s="145"/>
      <c r="C5" s="146" t="s">
        <v>0</v>
      </c>
      <c r="D5" s="146" t="s">
        <v>1</v>
      </c>
      <c r="E5" s="146" t="s">
        <v>2</v>
      </c>
      <c r="F5" s="146" t="s">
        <v>3</v>
      </c>
      <c r="G5" s="146" t="s">
        <v>4</v>
      </c>
      <c r="H5" s="146" t="s">
        <v>5</v>
      </c>
      <c r="I5" s="146" t="s">
        <v>238</v>
      </c>
      <c r="J5" s="146" t="s">
        <v>239</v>
      </c>
      <c r="K5" s="146" t="s">
        <v>240</v>
      </c>
      <c r="L5" s="146" t="s">
        <v>241</v>
      </c>
      <c r="M5" s="146" t="s">
        <v>242</v>
      </c>
      <c r="N5" s="147" t="s">
        <v>243</v>
      </c>
    </row>
    <row r="6" spans="1:14" ht="45">
      <c r="A6" s="137"/>
      <c r="B6" s="86"/>
      <c r="C6" s="87" t="s">
        <v>87</v>
      </c>
      <c r="D6" s="88" t="s">
        <v>76</v>
      </c>
      <c r="E6" s="89" t="s">
        <v>86</v>
      </c>
      <c r="F6" s="90">
        <v>0</v>
      </c>
      <c r="G6" s="90">
        <v>0.2</v>
      </c>
      <c r="H6" s="90">
        <v>0.35</v>
      </c>
      <c r="I6" s="90">
        <v>0.5</v>
      </c>
      <c r="J6" s="90">
        <v>0.75</v>
      </c>
      <c r="K6" s="90">
        <v>1</v>
      </c>
      <c r="L6" s="90">
        <v>1.5</v>
      </c>
      <c r="M6" s="90">
        <v>2.5</v>
      </c>
      <c r="N6" s="138" t="s">
        <v>77</v>
      </c>
    </row>
    <row r="7" spans="1:14">
      <c r="A7" s="139">
        <v>1</v>
      </c>
      <c r="B7" s="91" t="s">
        <v>78</v>
      </c>
      <c r="C7" s="469">
        <f>SUM(C8:C13)</f>
        <v>2050903822.1521001</v>
      </c>
      <c r="D7" s="470"/>
      <c r="E7" s="471">
        <f t="shared" ref="E7:M7" si="0">SUM(E8:E13)</f>
        <v>42071666.363014996</v>
      </c>
      <c r="F7" s="469">
        <f>SUM(F8:F13)</f>
        <v>0</v>
      </c>
      <c r="G7" s="469">
        <f t="shared" si="0"/>
        <v>26263868</v>
      </c>
      <c r="H7" s="469">
        <f t="shared" si="0"/>
        <v>0</v>
      </c>
      <c r="I7" s="469">
        <f t="shared" si="0"/>
        <v>10836852.2379</v>
      </c>
      <c r="J7" s="469">
        <f t="shared" si="0"/>
        <v>0</v>
      </c>
      <c r="K7" s="469">
        <f t="shared" si="0"/>
        <v>4970946.1251149997</v>
      </c>
      <c r="L7" s="469">
        <f t="shared" si="0"/>
        <v>0</v>
      </c>
      <c r="M7" s="469">
        <f t="shared" si="0"/>
        <v>0</v>
      </c>
      <c r="N7" s="472">
        <f>SUM(N8:N13)</f>
        <v>15642145.844064999</v>
      </c>
    </row>
    <row r="8" spans="1:14">
      <c r="A8" s="139">
        <v>1.1000000000000001</v>
      </c>
      <c r="B8" s="92" t="s">
        <v>79</v>
      </c>
      <c r="C8" s="473">
        <v>2019531044.4658999</v>
      </c>
      <c r="D8" s="474">
        <v>0.02</v>
      </c>
      <c r="E8" s="471">
        <f>C8*D8</f>
        <v>40390620.889317997</v>
      </c>
      <c r="F8" s="473">
        <v>0</v>
      </c>
      <c r="G8" s="473">
        <v>25588368</v>
      </c>
      <c r="H8" s="473">
        <v>0</v>
      </c>
      <c r="I8" s="473">
        <v>10836852.2379</v>
      </c>
      <c r="J8" s="473">
        <v>0</v>
      </c>
      <c r="K8" s="473">
        <v>3965400.651418</v>
      </c>
      <c r="L8" s="473">
        <v>0</v>
      </c>
      <c r="M8" s="473">
        <v>0</v>
      </c>
      <c r="N8" s="472">
        <f>SUMPRODUCT($F$6:$M$6,F8:M8)</f>
        <v>14501500.370368</v>
      </c>
    </row>
    <row r="9" spans="1:14">
      <c r="A9" s="139">
        <v>1.2</v>
      </c>
      <c r="B9" s="92" t="s">
        <v>80</v>
      </c>
      <c r="C9" s="473">
        <v>27625891.373300001</v>
      </c>
      <c r="D9" s="474">
        <v>0.05</v>
      </c>
      <c r="E9" s="471">
        <f>C9*D9</f>
        <v>1381294.5686650001</v>
      </c>
      <c r="F9" s="473">
        <v>0</v>
      </c>
      <c r="G9" s="473">
        <v>675500</v>
      </c>
      <c r="H9" s="473">
        <v>0</v>
      </c>
      <c r="I9" s="473">
        <v>0</v>
      </c>
      <c r="J9" s="473">
        <v>0</v>
      </c>
      <c r="K9" s="473">
        <v>705794.56866500003</v>
      </c>
      <c r="L9" s="473">
        <v>0</v>
      </c>
      <c r="M9" s="473">
        <v>0</v>
      </c>
      <c r="N9" s="472">
        <f t="shared" ref="N9:N12" si="1">SUMPRODUCT($F$6:$M$6,F9:M9)</f>
        <v>840894.56866500003</v>
      </c>
    </row>
    <row r="10" spans="1:14">
      <c r="A10" s="139">
        <v>1.3</v>
      </c>
      <c r="B10" s="92" t="s">
        <v>81</v>
      </c>
      <c r="C10" s="473">
        <v>3746886.3128999998</v>
      </c>
      <c r="D10" s="474">
        <v>0.08</v>
      </c>
      <c r="E10" s="471">
        <f>C10*D10</f>
        <v>299750.90503199998</v>
      </c>
      <c r="F10" s="473">
        <v>0</v>
      </c>
      <c r="G10" s="473">
        <v>0</v>
      </c>
      <c r="H10" s="473">
        <v>0</v>
      </c>
      <c r="I10" s="473">
        <v>0</v>
      </c>
      <c r="J10" s="473">
        <v>0</v>
      </c>
      <c r="K10" s="473">
        <v>299750.90503199998</v>
      </c>
      <c r="L10" s="473">
        <v>0</v>
      </c>
      <c r="M10" s="473">
        <v>0</v>
      </c>
      <c r="N10" s="472">
        <f>SUMPRODUCT($F$6:$M$6,F10:M10)</f>
        <v>299750.90503199998</v>
      </c>
    </row>
    <row r="11" spans="1:14">
      <c r="A11" s="139">
        <v>1.4</v>
      </c>
      <c r="B11" s="92" t="s">
        <v>82</v>
      </c>
      <c r="C11" s="473">
        <v>0</v>
      </c>
      <c r="D11" s="474">
        <v>0.11</v>
      </c>
      <c r="E11" s="471">
        <f>C11*D11</f>
        <v>0</v>
      </c>
      <c r="F11" s="473">
        <v>0</v>
      </c>
      <c r="G11" s="473">
        <v>0</v>
      </c>
      <c r="H11" s="473">
        <v>0</v>
      </c>
      <c r="I11" s="473">
        <v>0</v>
      </c>
      <c r="J11" s="473">
        <v>0</v>
      </c>
      <c r="K11" s="473">
        <v>0</v>
      </c>
      <c r="L11" s="473">
        <v>0</v>
      </c>
      <c r="M11" s="473">
        <v>0</v>
      </c>
      <c r="N11" s="472">
        <f t="shared" si="1"/>
        <v>0</v>
      </c>
    </row>
    <row r="12" spans="1:14">
      <c r="A12" s="139">
        <v>1.5</v>
      </c>
      <c r="B12" s="92" t="s">
        <v>83</v>
      </c>
      <c r="C12" s="473">
        <v>0</v>
      </c>
      <c r="D12" s="474">
        <v>0.14000000000000001</v>
      </c>
      <c r="E12" s="471">
        <f>C12*D12</f>
        <v>0</v>
      </c>
      <c r="F12" s="473">
        <v>0</v>
      </c>
      <c r="G12" s="473">
        <v>0</v>
      </c>
      <c r="H12" s="473">
        <v>0</v>
      </c>
      <c r="I12" s="473">
        <v>0</v>
      </c>
      <c r="J12" s="473">
        <v>0</v>
      </c>
      <c r="K12" s="473">
        <v>0</v>
      </c>
      <c r="L12" s="473">
        <v>0</v>
      </c>
      <c r="M12" s="473">
        <v>0</v>
      </c>
      <c r="N12" s="472">
        <f t="shared" si="1"/>
        <v>0</v>
      </c>
    </row>
    <row r="13" spans="1:14">
      <c r="A13" s="139">
        <v>1.6</v>
      </c>
      <c r="B13" s="93" t="s">
        <v>84</v>
      </c>
      <c r="C13" s="473">
        <v>0</v>
      </c>
      <c r="D13" s="475"/>
      <c r="E13" s="473"/>
      <c r="F13" s="473">
        <v>0</v>
      </c>
      <c r="G13" s="473">
        <v>0</v>
      </c>
      <c r="H13" s="473">
        <v>0</v>
      </c>
      <c r="I13" s="473">
        <v>0</v>
      </c>
      <c r="J13" s="473">
        <v>0</v>
      </c>
      <c r="K13" s="473">
        <v>0</v>
      </c>
      <c r="L13" s="473">
        <v>0</v>
      </c>
      <c r="M13" s="473">
        <v>0</v>
      </c>
      <c r="N13" s="472">
        <f>SUMPRODUCT($F$6:$M$6,F13:M13)</f>
        <v>0</v>
      </c>
    </row>
    <row r="14" spans="1:14">
      <c r="A14" s="139">
        <v>2</v>
      </c>
      <c r="B14" s="94" t="s">
        <v>85</v>
      </c>
      <c r="C14" s="469">
        <f>SUM(C15:C20)</f>
        <v>0</v>
      </c>
      <c r="D14" s="470"/>
      <c r="E14" s="471">
        <f t="shared" ref="E14:M14" si="2">SUM(E15:E20)</f>
        <v>0</v>
      </c>
      <c r="F14" s="473">
        <f t="shared" si="2"/>
        <v>0</v>
      </c>
      <c r="G14" s="473">
        <f t="shared" si="2"/>
        <v>0</v>
      </c>
      <c r="H14" s="473">
        <f t="shared" si="2"/>
        <v>0</v>
      </c>
      <c r="I14" s="473">
        <f t="shared" si="2"/>
        <v>0</v>
      </c>
      <c r="J14" s="473">
        <f t="shared" si="2"/>
        <v>0</v>
      </c>
      <c r="K14" s="473">
        <f t="shared" si="2"/>
        <v>0</v>
      </c>
      <c r="L14" s="473">
        <f t="shared" si="2"/>
        <v>0</v>
      </c>
      <c r="M14" s="473">
        <f t="shared" si="2"/>
        <v>0</v>
      </c>
      <c r="N14" s="472">
        <f>SUM(N15:N20)</f>
        <v>0</v>
      </c>
    </row>
    <row r="15" spans="1:14">
      <c r="A15" s="139">
        <v>2.1</v>
      </c>
      <c r="B15" s="93" t="s">
        <v>79</v>
      </c>
      <c r="C15" s="473">
        <v>0</v>
      </c>
      <c r="D15" s="474">
        <v>5.0000000000000001E-3</v>
      </c>
      <c r="E15" s="471">
        <f>C15*D15</f>
        <v>0</v>
      </c>
      <c r="F15" s="473">
        <v>0</v>
      </c>
      <c r="G15" s="473">
        <v>0</v>
      </c>
      <c r="H15" s="473">
        <v>0</v>
      </c>
      <c r="I15" s="473">
        <v>0</v>
      </c>
      <c r="J15" s="473">
        <v>0</v>
      </c>
      <c r="K15" s="473">
        <v>0</v>
      </c>
      <c r="L15" s="473">
        <v>0</v>
      </c>
      <c r="M15" s="473">
        <v>0</v>
      </c>
      <c r="N15" s="472">
        <f>SUMPRODUCT($F$6:$M$6,F15:M15)</f>
        <v>0</v>
      </c>
    </row>
    <row r="16" spans="1:14">
      <c r="A16" s="139">
        <v>2.2000000000000002</v>
      </c>
      <c r="B16" s="93" t="s">
        <v>80</v>
      </c>
      <c r="C16" s="473">
        <v>0</v>
      </c>
      <c r="D16" s="474">
        <v>0.01</v>
      </c>
      <c r="E16" s="471">
        <f>C16*D16</f>
        <v>0</v>
      </c>
      <c r="F16" s="473">
        <v>0</v>
      </c>
      <c r="G16" s="473">
        <v>0</v>
      </c>
      <c r="H16" s="473">
        <v>0</v>
      </c>
      <c r="I16" s="473">
        <v>0</v>
      </c>
      <c r="J16" s="473">
        <v>0</v>
      </c>
      <c r="K16" s="473">
        <v>0</v>
      </c>
      <c r="L16" s="473">
        <v>0</v>
      </c>
      <c r="M16" s="473">
        <v>0</v>
      </c>
      <c r="N16" s="472">
        <f t="shared" ref="N16:N20" si="3">SUMPRODUCT($F$6:$M$6,F16:M16)</f>
        <v>0</v>
      </c>
    </row>
    <row r="17" spans="1:14">
      <c r="A17" s="139">
        <v>2.2999999999999998</v>
      </c>
      <c r="B17" s="93" t="s">
        <v>81</v>
      </c>
      <c r="C17" s="473">
        <v>0</v>
      </c>
      <c r="D17" s="474">
        <v>0.02</v>
      </c>
      <c r="E17" s="471">
        <f>C17*D17</f>
        <v>0</v>
      </c>
      <c r="F17" s="473">
        <v>0</v>
      </c>
      <c r="G17" s="473">
        <v>0</v>
      </c>
      <c r="H17" s="473">
        <v>0</v>
      </c>
      <c r="I17" s="473">
        <v>0</v>
      </c>
      <c r="J17" s="473">
        <v>0</v>
      </c>
      <c r="K17" s="473">
        <v>0</v>
      </c>
      <c r="L17" s="473">
        <v>0</v>
      </c>
      <c r="M17" s="473">
        <v>0</v>
      </c>
      <c r="N17" s="472">
        <f t="shared" si="3"/>
        <v>0</v>
      </c>
    </row>
    <row r="18" spans="1:14">
      <c r="A18" s="139">
        <v>2.4</v>
      </c>
      <c r="B18" s="93" t="s">
        <v>82</v>
      </c>
      <c r="C18" s="473">
        <v>0</v>
      </c>
      <c r="D18" s="474">
        <v>0.03</v>
      </c>
      <c r="E18" s="471">
        <f>C18*D18</f>
        <v>0</v>
      </c>
      <c r="F18" s="473">
        <v>0</v>
      </c>
      <c r="G18" s="473">
        <v>0</v>
      </c>
      <c r="H18" s="473">
        <v>0</v>
      </c>
      <c r="I18" s="473">
        <v>0</v>
      </c>
      <c r="J18" s="473">
        <v>0</v>
      </c>
      <c r="K18" s="473">
        <v>0</v>
      </c>
      <c r="L18" s="473">
        <v>0</v>
      </c>
      <c r="M18" s="473">
        <v>0</v>
      </c>
      <c r="N18" s="472">
        <f t="shared" si="3"/>
        <v>0</v>
      </c>
    </row>
    <row r="19" spans="1:14">
      <c r="A19" s="139">
        <v>2.5</v>
      </c>
      <c r="B19" s="93" t="s">
        <v>83</v>
      </c>
      <c r="C19" s="473">
        <v>0</v>
      </c>
      <c r="D19" s="474">
        <v>0.04</v>
      </c>
      <c r="E19" s="471">
        <f>C19*D19</f>
        <v>0</v>
      </c>
      <c r="F19" s="473">
        <v>0</v>
      </c>
      <c r="G19" s="473">
        <v>0</v>
      </c>
      <c r="H19" s="473">
        <v>0</v>
      </c>
      <c r="I19" s="473">
        <v>0</v>
      </c>
      <c r="J19" s="473">
        <v>0</v>
      </c>
      <c r="K19" s="473">
        <v>0</v>
      </c>
      <c r="L19" s="473">
        <v>0</v>
      </c>
      <c r="M19" s="473">
        <v>0</v>
      </c>
      <c r="N19" s="472">
        <f t="shared" si="3"/>
        <v>0</v>
      </c>
    </row>
    <row r="20" spans="1:14">
      <c r="A20" s="139">
        <v>2.6</v>
      </c>
      <c r="B20" s="93" t="s">
        <v>84</v>
      </c>
      <c r="C20" s="473">
        <v>0</v>
      </c>
      <c r="D20" s="475"/>
      <c r="E20" s="476"/>
      <c r="F20" s="473">
        <v>0</v>
      </c>
      <c r="G20" s="473">
        <v>0</v>
      </c>
      <c r="H20" s="473">
        <v>0</v>
      </c>
      <c r="I20" s="473">
        <v>0</v>
      </c>
      <c r="J20" s="473">
        <v>0</v>
      </c>
      <c r="K20" s="473">
        <v>0</v>
      </c>
      <c r="L20" s="473">
        <v>0</v>
      </c>
      <c r="M20" s="473">
        <v>0</v>
      </c>
      <c r="N20" s="472">
        <f t="shared" si="3"/>
        <v>0</v>
      </c>
    </row>
    <row r="21" spans="1:14" ht="16.5" thickBot="1">
      <c r="A21" s="140">
        <v>3</v>
      </c>
      <c r="B21" s="141" t="s">
        <v>68</v>
      </c>
      <c r="C21" s="219">
        <f>C14+C7</f>
        <v>2050903822.1521001</v>
      </c>
      <c r="D21" s="142"/>
      <c r="E21" s="220">
        <f>E14+E7</f>
        <v>42071666.363014996</v>
      </c>
      <c r="F21" s="221">
        <f>F7+F14</f>
        <v>0</v>
      </c>
      <c r="G21" s="221">
        <f t="shared" ref="G21:L21" si="4">G7+G14</f>
        <v>26263868</v>
      </c>
      <c r="H21" s="221">
        <f t="shared" si="4"/>
        <v>0</v>
      </c>
      <c r="I21" s="221">
        <f>I7+I14</f>
        <v>10836852.2379</v>
      </c>
      <c r="J21" s="221">
        <f t="shared" si="4"/>
        <v>0</v>
      </c>
      <c r="K21" s="221">
        <f>K7+K14</f>
        <v>4970946.1251149997</v>
      </c>
      <c r="L21" s="221">
        <f t="shared" si="4"/>
        <v>0</v>
      </c>
      <c r="M21" s="221">
        <f>M7+M14</f>
        <v>0</v>
      </c>
      <c r="N21" s="143">
        <f>N14+N7</f>
        <v>15642145.844064999</v>
      </c>
    </row>
    <row r="22" spans="1:14">
      <c r="E22" s="222"/>
      <c r="F22" s="222"/>
      <c r="G22" s="222"/>
      <c r="H22" s="222"/>
      <c r="I22" s="222"/>
      <c r="J22" s="222"/>
      <c r="K22" s="222"/>
      <c r="L22" s="222"/>
      <c r="M22" s="222"/>
    </row>
  </sheetData>
  <conditionalFormatting sqref="E8:E12">
    <cfRule type="expression" dxfId="24" priority="2">
      <formula>(C8*D8)&lt;&gt;SUM(#REF!)</formula>
    </cfRule>
  </conditionalFormatting>
  <conditionalFormatting sqref="E15:E19">
    <cfRule type="expression" dxfId="23" priority="1">
      <formula>(C15*D15)&lt;&gt;SUM(#REF!)</formula>
    </cfRule>
  </conditionalFormatting>
  <conditionalFormatting sqref="E20">
    <cfRule type="expression" dxfId="22"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3"/>
  <sheetViews>
    <sheetView zoomScaleNormal="100" workbookViewId="0"/>
  </sheetViews>
  <sheetFormatPr defaultRowHeight="15"/>
  <cols>
    <col min="1" max="1" width="11.42578125" customWidth="1"/>
    <col min="2" max="2" width="76.85546875" style="3" customWidth="1"/>
    <col min="3" max="3" width="22.85546875" customWidth="1"/>
  </cols>
  <sheetData>
    <row r="1" spans="1:4">
      <c r="A1" s="245" t="s">
        <v>188</v>
      </c>
      <c r="B1" t="str">
        <f>Info!C2</f>
        <v>სს ”საქართველოს ბანკი”</v>
      </c>
    </row>
    <row r="2" spans="1:4">
      <c r="A2" s="245" t="s">
        <v>189</v>
      </c>
      <c r="B2" s="447">
        <v>44926</v>
      </c>
    </row>
    <row r="3" spans="1:4">
      <c r="A3" s="245"/>
      <c r="B3"/>
      <c r="D3">
        <v>0</v>
      </c>
    </row>
    <row r="4" spans="1:4">
      <c r="A4" s="245" t="s">
        <v>593</v>
      </c>
      <c r="B4" t="s">
        <v>552</v>
      </c>
    </row>
    <row r="5" spans="1:4">
      <c r="A5" s="284"/>
      <c r="B5" s="284" t="s">
        <v>553</v>
      </c>
      <c r="C5" s="296"/>
    </row>
    <row r="6" spans="1:4">
      <c r="A6" s="285">
        <v>1</v>
      </c>
      <c r="B6" s="297" t="s">
        <v>604</v>
      </c>
      <c r="C6" s="298">
        <v>26919959605.048199</v>
      </c>
    </row>
    <row r="7" spans="1:4">
      <c r="A7" s="285">
        <v>2</v>
      </c>
      <c r="B7" s="297" t="s">
        <v>554</v>
      </c>
      <c r="C7" s="298">
        <v>-170895406.4463</v>
      </c>
    </row>
    <row r="8" spans="1:4">
      <c r="A8" s="286">
        <v>3</v>
      </c>
      <c r="B8" s="299" t="s">
        <v>555</v>
      </c>
      <c r="C8" s="300">
        <f>C6+C7</f>
        <v>26749064198.601898</v>
      </c>
    </row>
    <row r="9" spans="1:4">
      <c r="A9" s="287"/>
      <c r="B9" s="287" t="s">
        <v>556</v>
      </c>
      <c r="C9" s="301"/>
    </row>
    <row r="10" spans="1:4">
      <c r="A10" s="288">
        <v>4</v>
      </c>
      <c r="B10" s="302" t="s">
        <v>557</v>
      </c>
      <c r="C10" s="298"/>
    </row>
    <row r="11" spans="1:4">
      <c r="A11" s="288">
        <v>5</v>
      </c>
      <c r="B11" s="303" t="s">
        <v>558</v>
      </c>
      <c r="C11" s="298"/>
    </row>
    <row r="12" spans="1:4">
      <c r="A12" s="288" t="s">
        <v>559</v>
      </c>
      <c r="B12" s="297" t="s">
        <v>560</v>
      </c>
      <c r="C12" s="300">
        <v>42071666.363014996</v>
      </c>
    </row>
    <row r="13" spans="1:4">
      <c r="A13" s="289">
        <v>6</v>
      </c>
      <c r="B13" s="304" t="s">
        <v>561</v>
      </c>
      <c r="C13" s="298"/>
    </row>
    <row r="14" spans="1:4">
      <c r="A14" s="289">
        <v>7</v>
      </c>
      <c r="B14" s="305" t="s">
        <v>562</v>
      </c>
      <c r="C14" s="298"/>
    </row>
    <row r="15" spans="1:4">
      <c r="A15" s="290">
        <v>8</v>
      </c>
      <c r="B15" s="297" t="s">
        <v>563</v>
      </c>
      <c r="C15" s="298"/>
    </row>
    <row r="16" spans="1:4" ht="24">
      <c r="A16" s="289">
        <v>9</v>
      </c>
      <c r="B16" s="305" t="s">
        <v>564</v>
      </c>
      <c r="C16" s="298"/>
    </row>
    <row r="17" spans="1:3">
      <c r="A17" s="289">
        <v>10</v>
      </c>
      <c r="B17" s="305" t="s">
        <v>565</v>
      </c>
      <c r="C17" s="298"/>
    </row>
    <row r="18" spans="1:3">
      <c r="A18" s="291">
        <v>11</v>
      </c>
      <c r="B18" s="306" t="s">
        <v>566</v>
      </c>
      <c r="C18" s="300">
        <f>SUM(C10:C17)</f>
        <v>42071666.363014996</v>
      </c>
    </row>
    <row r="19" spans="1:3">
      <c r="A19" s="287"/>
      <c r="B19" s="287" t="s">
        <v>567</v>
      </c>
      <c r="C19" s="307"/>
    </row>
    <row r="20" spans="1:3">
      <c r="A20" s="289">
        <v>12</v>
      </c>
      <c r="B20" s="302" t="s">
        <v>568</v>
      </c>
      <c r="C20" s="298"/>
    </row>
    <row r="21" spans="1:3">
      <c r="A21" s="289">
        <v>13</v>
      </c>
      <c r="B21" s="302" t="s">
        <v>569</v>
      </c>
      <c r="C21" s="298"/>
    </row>
    <row r="22" spans="1:3">
      <c r="A22" s="289">
        <v>14</v>
      </c>
      <c r="B22" s="302" t="s">
        <v>570</v>
      </c>
      <c r="C22" s="298"/>
    </row>
    <row r="23" spans="1:3" ht="24">
      <c r="A23" s="289" t="s">
        <v>571</v>
      </c>
      <c r="B23" s="302" t="s">
        <v>572</v>
      </c>
      <c r="C23" s="298"/>
    </row>
    <row r="24" spans="1:3">
      <c r="A24" s="289">
        <v>15</v>
      </c>
      <c r="B24" s="302" t="s">
        <v>573</v>
      </c>
      <c r="C24" s="298"/>
    </row>
    <row r="25" spans="1:3">
      <c r="A25" s="289" t="s">
        <v>574</v>
      </c>
      <c r="B25" s="297" t="s">
        <v>575</v>
      </c>
      <c r="C25" s="298"/>
    </row>
    <row r="26" spans="1:3">
      <c r="A26" s="291">
        <v>16</v>
      </c>
      <c r="B26" s="306" t="s">
        <v>576</v>
      </c>
      <c r="C26" s="300">
        <f>SUM(C20:C25)</f>
        <v>0</v>
      </c>
    </row>
    <row r="27" spans="1:3">
      <c r="A27" s="287"/>
      <c r="B27" s="287" t="s">
        <v>577</v>
      </c>
      <c r="C27" s="301"/>
    </row>
    <row r="28" spans="1:3">
      <c r="A28" s="288">
        <v>17</v>
      </c>
      <c r="B28" s="297" t="s">
        <v>578</v>
      </c>
      <c r="C28" s="298">
        <v>2617066289.9303999</v>
      </c>
    </row>
    <row r="29" spans="1:3">
      <c r="A29" s="288">
        <v>18</v>
      </c>
      <c r="B29" s="297" t="s">
        <v>579</v>
      </c>
      <c r="C29" s="298">
        <v>-1481520850.28984</v>
      </c>
    </row>
    <row r="30" spans="1:3">
      <c r="A30" s="291">
        <v>19</v>
      </c>
      <c r="B30" s="306" t="s">
        <v>580</v>
      </c>
      <c r="C30" s="300">
        <f>C28+C29</f>
        <v>1135545439.6405599</v>
      </c>
    </row>
    <row r="31" spans="1:3">
      <c r="A31" s="292"/>
      <c r="B31" s="287" t="s">
        <v>581</v>
      </c>
      <c r="C31" s="301"/>
    </row>
    <row r="32" spans="1:3">
      <c r="A32" s="288" t="s">
        <v>582</v>
      </c>
      <c r="B32" s="302" t="s">
        <v>583</v>
      </c>
      <c r="C32" s="308"/>
    </row>
    <row r="33" spans="1:3">
      <c r="A33" s="288" t="s">
        <v>584</v>
      </c>
      <c r="B33" s="303" t="s">
        <v>585</v>
      </c>
      <c r="C33" s="308"/>
    </row>
    <row r="34" spans="1:3">
      <c r="A34" s="287"/>
      <c r="B34" s="287" t="s">
        <v>586</v>
      </c>
      <c r="C34" s="301"/>
    </row>
    <row r="35" spans="1:3">
      <c r="A35" s="291">
        <v>20</v>
      </c>
      <c r="B35" s="306" t="s">
        <v>89</v>
      </c>
      <c r="C35" s="511">
        <v>3388048457.1136999</v>
      </c>
    </row>
    <row r="36" spans="1:3">
      <c r="A36" s="291">
        <v>21</v>
      </c>
      <c r="B36" s="306" t="s">
        <v>587</v>
      </c>
      <c r="C36" s="300">
        <f>C8+C18+C26+C30</f>
        <v>27926681304.605473</v>
      </c>
    </row>
    <row r="37" spans="1:3">
      <c r="A37" s="293"/>
      <c r="B37" s="293" t="s">
        <v>552</v>
      </c>
      <c r="C37" s="301"/>
    </row>
    <row r="38" spans="1:3">
      <c r="A38" s="291">
        <v>22</v>
      </c>
      <c r="B38" s="306" t="s">
        <v>552</v>
      </c>
      <c r="C38" s="477">
        <f>IFERROR(C35/C36,0)</f>
        <v>0.12131940849537917</v>
      </c>
    </row>
    <row r="39" spans="1:3">
      <c r="A39" s="293"/>
      <c r="B39" s="293" t="s">
        <v>588</v>
      </c>
      <c r="C39" s="301"/>
    </row>
    <row r="40" spans="1:3">
      <c r="A40" s="294" t="s">
        <v>589</v>
      </c>
      <c r="B40" s="302" t="s">
        <v>590</v>
      </c>
      <c r="C40" s="308"/>
    </row>
    <row r="41" spans="1:3">
      <c r="A41" s="295" t="s">
        <v>591</v>
      </c>
      <c r="B41" s="303" t="s">
        <v>592</v>
      </c>
      <c r="C41" s="308"/>
    </row>
    <row r="43" spans="1:3">
      <c r="B43" s="317" t="s">
        <v>605</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9696"/>
  </sheetPr>
  <dimension ref="A1:G42"/>
  <sheetViews>
    <sheetView zoomScaleNormal="100" workbookViewId="0">
      <pane xSplit="2" ySplit="6" topLeftCell="C7" activePane="bottomRight" state="frozen"/>
      <selection sqref="A1:C1"/>
      <selection pane="topRight" sqref="A1:C1"/>
      <selection pane="bottomLeft" sqref="A1:C1"/>
      <selection pane="bottomRight" activeCell="C7" sqref="C7"/>
    </sheetView>
  </sheetViews>
  <sheetFormatPr defaultRowHeight="15"/>
  <cols>
    <col min="1" max="1" width="9.85546875" style="245" bestFit="1" customWidth="1"/>
    <col min="2" max="2" width="82.5703125" style="16" customWidth="1"/>
    <col min="3" max="7" width="17.5703125" style="245" customWidth="1"/>
  </cols>
  <sheetData>
    <row r="1" spans="1:7">
      <c r="A1" s="245" t="s">
        <v>188</v>
      </c>
      <c r="B1" s="511" t="str">
        <f>Info!C2</f>
        <v>სს ”საქართველოს ბანკი”</v>
      </c>
    </row>
    <row r="2" spans="1:7">
      <c r="A2" s="245" t="s">
        <v>189</v>
      </c>
      <c r="B2" s="447">
        <v>44926</v>
      </c>
    </row>
    <row r="3" spans="1:7">
      <c r="B3" s="329"/>
    </row>
    <row r="4" spans="1:7" ht="15.75" thickBot="1">
      <c r="A4" s="245" t="s">
        <v>654</v>
      </c>
      <c r="B4" s="330" t="s">
        <v>619</v>
      </c>
    </row>
    <row r="5" spans="1:7" ht="15" customHeight="1">
      <c r="A5" s="617"/>
      <c r="B5" s="618"/>
      <c r="C5" s="832" t="s">
        <v>620</v>
      </c>
      <c r="D5" s="832"/>
      <c r="E5" s="832"/>
      <c r="F5" s="832"/>
      <c r="G5" s="833" t="s">
        <v>621</v>
      </c>
    </row>
    <row r="6" spans="1:7">
      <c r="A6" s="619"/>
      <c r="B6" s="604"/>
      <c r="C6" s="605" t="s">
        <v>622</v>
      </c>
      <c r="D6" s="606" t="s">
        <v>623</v>
      </c>
      <c r="E6" s="606" t="s">
        <v>624</v>
      </c>
      <c r="F6" s="606" t="s">
        <v>625</v>
      </c>
      <c r="G6" s="834"/>
    </row>
    <row r="7" spans="1:7">
      <c r="A7" s="619"/>
      <c r="B7" s="604" t="s">
        <v>626</v>
      </c>
      <c r="C7" s="772"/>
      <c r="D7" s="772"/>
      <c r="E7" s="772"/>
      <c r="F7" s="772"/>
      <c r="G7" s="773"/>
    </row>
    <row r="8" spans="1:7">
      <c r="A8" s="331">
        <v>1</v>
      </c>
      <c r="B8" s="607" t="s">
        <v>627</v>
      </c>
      <c r="C8" s="774">
        <f>C9</f>
        <v>3388048457.1136999</v>
      </c>
      <c r="D8" s="774">
        <v>0</v>
      </c>
      <c r="E8" s="774">
        <v>0</v>
      </c>
      <c r="F8" s="774">
        <f>SUM(F9:F10)</f>
        <v>2647043185.0262003</v>
      </c>
      <c r="G8" s="774">
        <f>SUM(G9:G10)</f>
        <v>6035091642.1399002</v>
      </c>
    </row>
    <row r="9" spans="1:7">
      <c r="A9" s="331">
        <v>2</v>
      </c>
      <c r="B9" s="609" t="s">
        <v>88</v>
      </c>
      <c r="C9" s="774">
        <v>3388048457.1136999</v>
      </c>
      <c r="D9" s="774"/>
      <c r="E9" s="774"/>
      <c r="F9" s="774">
        <v>397194000</v>
      </c>
      <c r="G9" s="775">
        <f>SUM(C9:F9)</f>
        <v>3785242457.1136999</v>
      </c>
    </row>
    <row r="10" spans="1:7">
      <c r="A10" s="331">
        <v>3</v>
      </c>
      <c r="B10" s="609" t="s">
        <v>628</v>
      </c>
      <c r="C10" s="776"/>
      <c r="D10" s="776"/>
      <c r="E10" s="776"/>
      <c r="F10" s="774">
        <v>2249849185.0262003</v>
      </c>
      <c r="G10" s="775">
        <v>2249849185.0262003</v>
      </c>
    </row>
    <row r="11" spans="1:7" ht="26.25">
      <c r="A11" s="331">
        <v>4</v>
      </c>
      <c r="B11" s="607" t="s">
        <v>629</v>
      </c>
      <c r="C11" s="774">
        <f>SUM(C12:C13)</f>
        <v>5373321106.5799999</v>
      </c>
      <c r="D11" s="774">
        <f t="shared" ref="D11:G11" si="0">SUM(D12:D13)</f>
        <v>3168375692.1400013</v>
      </c>
      <c r="E11" s="774">
        <f t="shared" si="0"/>
        <v>1203148399.73</v>
      </c>
      <c r="F11" s="774">
        <f t="shared" si="0"/>
        <v>463399122.38999999</v>
      </c>
      <c r="G11" s="774">
        <f t="shared" si="0"/>
        <v>8075866717.8235016</v>
      </c>
    </row>
    <row r="12" spans="1:7">
      <c r="A12" s="331">
        <v>5</v>
      </c>
      <c r="B12" s="609" t="s">
        <v>630</v>
      </c>
      <c r="C12" s="774">
        <v>2768065271.5300002</v>
      </c>
      <c r="D12" s="777">
        <v>2471848604.7200012</v>
      </c>
      <c r="E12" s="774">
        <v>977301870.61000001</v>
      </c>
      <c r="F12" s="774">
        <v>386661047.26999998</v>
      </c>
      <c r="G12" s="775">
        <v>6273682954.423501</v>
      </c>
    </row>
    <row r="13" spans="1:7">
      <c r="A13" s="331">
        <v>6</v>
      </c>
      <c r="B13" s="609" t="s">
        <v>631</v>
      </c>
      <c r="C13" s="774">
        <v>2605255835.0500002</v>
      </c>
      <c r="D13" s="777">
        <v>696527087.41999996</v>
      </c>
      <c r="E13" s="774">
        <v>225846529.12</v>
      </c>
      <c r="F13" s="774">
        <v>76738075.120000005</v>
      </c>
      <c r="G13" s="775">
        <v>1802183763.400001</v>
      </c>
    </row>
    <row r="14" spans="1:7">
      <c r="A14" s="331">
        <v>7</v>
      </c>
      <c r="B14" s="607" t="s">
        <v>632</v>
      </c>
      <c r="C14" s="774">
        <f>SUM(C15:C16)</f>
        <v>5709937126.9165001</v>
      </c>
      <c r="D14" s="774">
        <f t="shared" ref="D14" si="1">SUM(D15:D16)</f>
        <v>3803717963.3694</v>
      </c>
      <c r="E14" s="774">
        <f t="shared" ref="E14" si="2">SUM(E15:E16)</f>
        <v>88573388.75</v>
      </c>
      <c r="F14" s="774">
        <f t="shared" ref="F14" si="3">SUM(F15:F16)</f>
        <v>16869789.939999998</v>
      </c>
      <c r="G14" s="774">
        <f t="shared" ref="G14" si="4">SUM(G15:G16)</f>
        <v>2642318059.5282502</v>
      </c>
    </row>
    <row r="15" spans="1:7" ht="51.75">
      <c r="A15" s="331">
        <v>8</v>
      </c>
      <c r="B15" s="609" t="s">
        <v>633</v>
      </c>
      <c r="C15" s="774">
        <v>4897848305.3964996</v>
      </c>
      <c r="D15" s="777">
        <v>582528214.97000003</v>
      </c>
      <c r="E15" s="774">
        <v>39665802.539999999</v>
      </c>
      <c r="F15" s="774">
        <v>15686209.939999999</v>
      </c>
      <c r="G15" s="775">
        <v>2617864266.4232502</v>
      </c>
    </row>
    <row r="16" spans="1:7" ht="26.25">
      <c r="A16" s="331">
        <v>9</v>
      </c>
      <c r="B16" s="609" t="s">
        <v>634</v>
      </c>
      <c r="C16" s="774">
        <v>812088821.51999998</v>
      </c>
      <c r="D16" s="777">
        <v>3221189748.3994002</v>
      </c>
      <c r="E16" s="774">
        <v>48907586.210000001</v>
      </c>
      <c r="F16" s="774">
        <v>1183580</v>
      </c>
      <c r="G16" s="775">
        <v>24453793.105</v>
      </c>
    </row>
    <row r="17" spans="1:7">
      <c r="A17" s="331">
        <v>10</v>
      </c>
      <c r="B17" s="607" t="s">
        <v>635</v>
      </c>
      <c r="C17" s="774"/>
      <c r="D17" s="777">
        <v>0</v>
      </c>
      <c r="E17" s="774"/>
      <c r="F17" s="774"/>
      <c r="G17" s="775">
        <v>0</v>
      </c>
    </row>
    <row r="18" spans="1:7">
      <c r="A18" s="331">
        <v>11</v>
      </c>
      <c r="B18" s="607" t="s">
        <v>95</v>
      </c>
      <c r="C18" s="774">
        <v>0</v>
      </c>
      <c r="D18" s="774">
        <f t="shared" ref="D18:F18" si="5">SUM(D19:D20)</f>
        <v>445802271.8980999</v>
      </c>
      <c r="E18" s="774">
        <f t="shared" si="5"/>
        <v>22378549.743799999</v>
      </c>
      <c r="F18" s="774">
        <f t="shared" si="5"/>
        <v>61021610.441200003</v>
      </c>
      <c r="G18" s="775">
        <v>0</v>
      </c>
    </row>
    <row r="19" spans="1:7">
      <c r="A19" s="331">
        <v>12</v>
      </c>
      <c r="B19" s="609" t="s">
        <v>636</v>
      </c>
      <c r="C19" s="776"/>
      <c r="D19" s="777">
        <v>58184472.310000002</v>
      </c>
      <c r="E19" s="774">
        <v>92613.72</v>
      </c>
      <c r="F19" s="774">
        <v>742557.81</v>
      </c>
      <c r="G19" s="775">
        <v>0</v>
      </c>
    </row>
    <row r="20" spans="1:7" ht="26.25">
      <c r="A20" s="331">
        <v>13</v>
      </c>
      <c r="B20" s="609" t="s">
        <v>637</v>
      </c>
      <c r="C20" s="774"/>
      <c r="D20" s="774">
        <v>387617799.5880999</v>
      </c>
      <c r="E20" s="774">
        <v>22285936.023800001</v>
      </c>
      <c r="F20" s="774">
        <f>7676687.6312+52602365</f>
        <v>60279052.631200001</v>
      </c>
      <c r="G20" s="775">
        <v>0</v>
      </c>
    </row>
    <row r="21" spans="1:7">
      <c r="A21" s="332">
        <v>14</v>
      </c>
      <c r="B21" s="611" t="s">
        <v>638</v>
      </c>
      <c r="C21" s="778">
        <f>SUM(C8,C11,C14,C17,C18)</f>
        <v>14471306690.610199</v>
      </c>
      <c r="D21" s="778">
        <f>SUM(D8,D11,D14,D17,D18)</f>
        <v>7417895927.4075012</v>
      </c>
      <c r="E21" s="778">
        <f>SUM(E8,E11,E14,E17,E18)</f>
        <v>1314100338.2237999</v>
      </c>
      <c r="F21" s="778">
        <f>SUM(F8,F11,F14,F17,F18)</f>
        <v>3188333707.7974</v>
      </c>
      <c r="G21" s="778">
        <f>SUM(G8+G11+G14)</f>
        <v>16753276419.491652</v>
      </c>
    </row>
    <row r="22" spans="1:7">
      <c r="A22" s="621"/>
      <c r="B22" s="612" t="s">
        <v>639</v>
      </c>
      <c r="C22" s="613"/>
      <c r="D22" s="614"/>
      <c r="E22" s="613"/>
      <c r="F22" s="613"/>
      <c r="G22" s="622"/>
    </row>
    <row r="23" spans="1:7">
      <c r="A23" s="331">
        <v>15</v>
      </c>
      <c r="B23" s="607" t="s">
        <v>488</v>
      </c>
      <c r="C23" s="615">
        <v>5091130821.4959993</v>
      </c>
      <c r="D23" s="569">
        <v>4814873490.2309999</v>
      </c>
      <c r="E23" s="615"/>
      <c r="F23" s="615"/>
      <c r="G23" s="620">
        <v>337499426.08354998</v>
      </c>
    </row>
    <row r="24" spans="1:7">
      <c r="A24" s="331">
        <v>16</v>
      </c>
      <c r="B24" s="607" t="s">
        <v>640</v>
      </c>
      <c r="C24" s="713">
        <f>SUM(C25:C27,C29,C31)</f>
        <v>210122772.61000001</v>
      </c>
      <c r="D24" s="714">
        <f>SUM(D25:D27,D29,D31)</f>
        <v>2589849419.1077886</v>
      </c>
      <c r="E24" s="713">
        <f>SUM(E25:E27,E29,E31)</f>
        <v>1696822868.1689117</v>
      </c>
      <c r="F24" s="713">
        <f>SUM(F25:F27,F29,F31)</f>
        <v>9954943589.207098</v>
      </c>
      <c r="G24" s="712">
        <f>SUM(G25:G27,G29,G31)</f>
        <v>10128442729.111324</v>
      </c>
    </row>
    <row r="25" spans="1:7" ht="26.25">
      <c r="A25" s="331">
        <v>17</v>
      </c>
      <c r="B25" s="609" t="s">
        <v>641</v>
      </c>
      <c r="C25" s="608"/>
      <c r="D25" s="610"/>
      <c r="E25" s="608"/>
      <c r="F25" s="608"/>
      <c r="G25" s="620"/>
    </row>
    <row r="26" spans="1:7" ht="26.25">
      <c r="A26" s="331">
        <v>18</v>
      </c>
      <c r="B26" s="609" t="s">
        <v>642</v>
      </c>
      <c r="C26" s="608">
        <v>210122772.61000001</v>
      </c>
      <c r="D26" s="610">
        <v>22210471.884679999</v>
      </c>
      <c r="E26" s="608">
        <v>39400099.059520006</v>
      </c>
      <c r="F26" s="608">
        <v>32625762.807280004</v>
      </c>
      <c r="G26" s="620">
        <v>58597383.119742006</v>
      </c>
    </row>
    <row r="27" spans="1:7">
      <c r="A27" s="331">
        <v>19</v>
      </c>
      <c r="B27" s="609" t="s">
        <v>643</v>
      </c>
      <c r="C27" s="608">
        <v>0</v>
      </c>
      <c r="D27" s="610">
        <v>2259182823.0127435</v>
      </c>
      <c r="E27" s="608">
        <v>1377858636.1231878</v>
      </c>
      <c r="F27" s="608">
        <v>5754827339.196003</v>
      </c>
      <c r="G27" s="620">
        <v>6710123967.8845453</v>
      </c>
    </row>
    <row r="28" spans="1:7">
      <c r="A28" s="331">
        <v>20</v>
      </c>
      <c r="B28" s="616" t="s">
        <v>644</v>
      </c>
      <c r="C28" s="608"/>
      <c r="D28" s="610"/>
      <c r="E28" s="608"/>
      <c r="F28" s="608"/>
      <c r="G28" s="620"/>
    </row>
    <row r="29" spans="1:7">
      <c r="A29" s="331">
        <v>21</v>
      </c>
      <c r="B29" s="609" t="s">
        <v>645</v>
      </c>
      <c r="C29" s="608">
        <v>0</v>
      </c>
      <c r="D29" s="511">
        <v>292650356.31826568</v>
      </c>
      <c r="E29" s="511">
        <v>259624327.71320391</v>
      </c>
      <c r="F29" s="511">
        <v>3807424420.8048148</v>
      </c>
      <c r="G29" s="511">
        <v>3035792435.0853372</v>
      </c>
    </row>
    <row r="30" spans="1:7">
      <c r="A30" s="331">
        <v>22</v>
      </c>
      <c r="B30" s="616" t="s">
        <v>644</v>
      </c>
      <c r="C30" s="608"/>
      <c r="D30" s="610">
        <v>186377564.18201527</v>
      </c>
      <c r="E30" s="608">
        <v>175488291.60961717</v>
      </c>
      <c r="F30" s="608">
        <v>2383278323.0724254</v>
      </c>
      <c r="G30" s="620">
        <v>1730063837.8928895</v>
      </c>
    </row>
    <row r="31" spans="1:7" ht="26.25">
      <c r="A31" s="331">
        <v>23</v>
      </c>
      <c r="B31" s="609" t="s">
        <v>646</v>
      </c>
      <c r="C31" s="608"/>
      <c r="D31" s="610">
        <v>15805767.892099999</v>
      </c>
      <c r="E31" s="608">
        <v>19939805.272999998</v>
      </c>
      <c r="F31" s="608">
        <v>360066066.39900005</v>
      </c>
      <c r="G31" s="620">
        <v>323928943.02170002</v>
      </c>
    </row>
    <row r="32" spans="1:7">
      <c r="A32" s="331">
        <v>24</v>
      </c>
      <c r="B32" s="607" t="s">
        <v>647</v>
      </c>
      <c r="C32" s="608"/>
      <c r="D32" s="610"/>
      <c r="E32" s="608"/>
      <c r="F32" s="608"/>
      <c r="G32" s="620">
        <v>0</v>
      </c>
    </row>
    <row r="33" spans="1:7">
      <c r="A33" s="331">
        <v>25</v>
      </c>
      <c r="B33" s="607" t="s">
        <v>165</v>
      </c>
      <c r="C33" s="713">
        <f>SUM(C34:C35)</f>
        <v>665375953.49619997</v>
      </c>
      <c r="D33" s="713">
        <f>SUM(D34:D35)</f>
        <v>518046230.87588722</v>
      </c>
      <c r="E33" s="713">
        <f>SUM(E34:E35)</f>
        <v>116557799.88246658</v>
      </c>
      <c r="F33" s="713">
        <f>SUM(F34:F35)</f>
        <v>824971730.14224255</v>
      </c>
      <c r="G33" s="712">
        <f>SUM(G34:G35)</f>
        <v>1976533717.8453257</v>
      </c>
    </row>
    <row r="34" spans="1:7">
      <c r="A34" s="331">
        <v>26</v>
      </c>
      <c r="B34" s="609" t="s">
        <v>648</v>
      </c>
      <c r="C34" s="583"/>
      <c r="D34" s="610">
        <v>25338058.07</v>
      </c>
      <c r="E34" s="608">
        <v>1400905.4300000002</v>
      </c>
      <c r="F34" s="608">
        <v>4794795.1400000006</v>
      </c>
      <c r="G34" s="620">
        <v>31533758.640000001</v>
      </c>
    </row>
    <row r="35" spans="1:7">
      <c r="A35" s="331">
        <v>27</v>
      </c>
      <c r="B35" s="609" t="s">
        <v>649</v>
      </c>
      <c r="C35" s="608">
        <v>665375953.49619997</v>
      </c>
      <c r="D35" s="610">
        <v>492708172.80588722</v>
      </c>
      <c r="E35" s="608">
        <v>115156894.45246658</v>
      </c>
      <c r="F35" s="608">
        <v>820176935.00224257</v>
      </c>
      <c r="G35" s="620">
        <v>1944999959.2053256</v>
      </c>
    </row>
    <row r="36" spans="1:7">
      <c r="A36" s="331">
        <v>28</v>
      </c>
      <c r="B36" s="607" t="s">
        <v>650</v>
      </c>
      <c r="C36" s="608">
        <v>810183355.17580009</v>
      </c>
      <c r="D36" s="610">
        <v>679302386.09619999</v>
      </c>
      <c r="E36" s="608">
        <v>316899213.727</v>
      </c>
      <c r="F36" s="608">
        <v>777847773.92159998</v>
      </c>
      <c r="G36" s="620">
        <v>256806493.82935002</v>
      </c>
    </row>
    <row r="37" spans="1:7">
      <c r="A37" s="332">
        <v>29</v>
      </c>
      <c r="B37" s="611" t="s">
        <v>651</v>
      </c>
      <c r="C37" s="778">
        <f>SUM(C23:C24,C32:C33,C36)</f>
        <v>6776812902.7779989</v>
      </c>
      <c r="D37" s="778">
        <f>SUM(D23:D24,D32:D33,D36)</f>
        <v>8602071526.3108749</v>
      </c>
      <c r="E37" s="778">
        <f>SUM(E23:E24,E32:E33,E36)</f>
        <v>2130279881.7783782</v>
      </c>
      <c r="F37" s="778">
        <f>SUM(F23:F24,F32:F33,F36)</f>
        <v>11557763093.270941</v>
      </c>
      <c r="G37" s="779">
        <f>SUM(G23:G24,G32:G33,G36)</f>
        <v>12699282366.869549</v>
      </c>
    </row>
    <row r="38" spans="1:7">
      <c r="A38" s="619"/>
      <c r="B38" s="603"/>
      <c r="C38" s="602"/>
      <c r="D38" s="602"/>
      <c r="E38" s="602"/>
      <c r="F38" s="602"/>
      <c r="G38" s="623"/>
    </row>
    <row r="39" spans="1:7" ht="15.75" thickBot="1">
      <c r="A39" s="333">
        <v>30</v>
      </c>
      <c r="B39" s="334" t="s">
        <v>619</v>
      </c>
      <c r="C39" s="624"/>
      <c r="D39" s="624"/>
      <c r="E39" s="624"/>
      <c r="F39" s="624"/>
      <c r="G39" s="335">
        <f>IFERROR(G21/G37,0)</f>
        <v>1.319230168721844</v>
      </c>
    </row>
    <row r="41" spans="1:7">
      <c r="F41" s="715"/>
    </row>
    <row r="42" spans="1:7" ht="39">
      <c r="B42" s="16" t="s">
        <v>652</v>
      </c>
      <c r="F42" s="716"/>
      <c r="G42" s="716"/>
    </row>
  </sheetData>
  <mergeCells count="2">
    <mergeCell ref="C5:F5"/>
    <mergeCell ref="G5:G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9"/>
  <sheetViews>
    <sheetView zoomScaleNormal="100" workbookViewId="0">
      <pane xSplit="1" ySplit="5" topLeftCell="B6" activePane="bottomRight" state="frozen"/>
      <selection sqref="A1:C1"/>
      <selection pane="topRight" sqref="A1:C1"/>
      <selection pane="bottomLeft" sqref="A1:C1"/>
      <selection pane="bottomRight" activeCell="B6" sqref="B6"/>
    </sheetView>
  </sheetViews>
  <sheetFormatPr defaultRowHeight="15.75"/>
  <cols>
    <col min="1" max="1" width="9.5703125" style="12" bestFit="1" customWidth="1"/>
    <col min="2" max="2" width="88.42578125" style="9" customWidth="1"/>
    <col min="3" max="7" width="13.85546875" style="9" bestFit="1" customWidth="1"/>
  </cols>
  <sheetData>
    <row r="1" spans="1:7">
      <c r="A1" s="10" t="s">
        <v>188</v>
      </c>
      <c r="B1" s="316" t="str">
        <f>Info!C2</f>
        <v>სს ”საქართველოს ბანკი”</v>
      </c>
    </row>
    <row r="2" spans="1:7">
      <c r="A2" s="10" t="s">
        <v>189</v>
      </c>
      <c r="B2" s="711">
        <v>44926</v>
      </c>
      <c r="C2" s="20"/>
      <c r="D2" s="20"/>
      <c r="E2" s="20"/>
      <c r="F2" s="20"/>
      <c r="G2" s="20"/>
    </row>
    <row r="3" spans="1:7">
      <c r="A3" s="10"/>
      <c r="C3" s="20"/>
      <c r="D3" s="20"/>
      <c r="E3" s="20"/>
      <c r="F3" s="20"/>
      <c r="G3" s="20"/>
    </row>
    <row r="4" spans="1:7" ht="16.5" thickBot="1">
      <c r="A4" s="584" t="s">
        <v>402</v>
      </c>
      <c r="B4" s="585" t="s">
        <v>223</v>
      </c>
      <c r="C4" s="586"/>
      <c r="D4" s="586"/>
      <c r="E4" s="586"/>
      <c r="F4" s="586"/>
      <c r="G4" s="586"/>
    </row>
    <row r="5" spans="1:7" ht="15">
      <c r="A5" s="234" t="s">
        <v>26</v>
      </c>
      <c r="B5" s="235"/>
      <c r="C5" s="325" t="str">
        <f>INT((MONTH($B$2))/3)&amp;"Q"&amp;"-"&amp;YEAR($B$2)</f>
        <v>4Q-2022</v>
      </c>
      <c r="D5" s="325" t="str">
        <f>IF(INT(MONTH($B$2))=3, "4"&amp;"Q"&amp;"-"&amp;YEAR($B$2)-1, IF(INT(MONTH($B$2))=6, "1"&amp;"Q"&amp;"-"&amp;YEAR($B$2), IF(INT(MONTH($B$2))=9, "2"&amp;"Q"&amp;"-"&amp;YEAR($B$2),IF(INT(MONTH($B$2))=12, "3"&amp;"Q"&amp;"-"&amp;YEAR($B$2), 0))))</f>
        <v>3Q-2022</v>
      </c>
      <c r="E5" s="325" t="str">
        <f>IF(INT(MONTH($B$2))=3, "3"&amp;"Q"&amp;"-"&amp;YEAR($B$2)-1, IF(INT(MONTH($B$2))=6, "4"&amp;"Q"&amp;"-"&amp;YEAR($B$2)-1, IF(INT(MONTH($B$2))=9, "1"&amp;"Q"&amp;"-"&amp;YEAR($B$2),IF(INT(MONTH($B$2))=12, "2"&amp;"Q"&amp;"-"&amp;YEAR($B$2), 0))))</f>
        <v>2Q-2022</v>
      </c>
      <c r="F5" s="325" t="str">
        <f>IF(INT(MONTH($B$2))=3, "2"&amp;"Q"&amp;"-"&amp;YEAR($B$2)-1, IF(INT(MONTH($B$2))=6, "3"&amp;"Q"&amp;"-"&amp;YEAR($B$2)-1, IF(INT(MONTH($B$2))=9, "4"&amp;"Q"&amp;"-"&amp;YEAR($B$2)-1,IF(INT(MONTH($B$2))=12, "1"&amp;"Q"&amp;"-"&amp;YEAR($B$2), 0))))</f>
        <v>1Q-2022</v>
      </c>
      <c r="G5" s="587" t="str">
        <f>IF(INT(MONTH($B$2))=3, "1"&amp;"Q"&amp;"-"&amp;YEAR($B$2)-1, IF(INT(MONTH($B$2))=6, "2"&amp;"Q"&amp;"-"&amp;YEAR($B$2)-1, IF(INT(MONTH($B$2))=9, "3"&amp;"Q"&amp;"-"&amp;YEAR($B$2)-1,IF(INT(MONTH($B$2))=12, "4"&amp;"Q"&amp;"-"&amp;YEAR($B$2)-1, 0))))</f>
        <v>4Q-2021</v>
      </c>
    </row>
    <row r="6" spans="1:7" ht="15">
      <c r="A6" s="326"/>
      <c r="B6" s="688" t="s">
        <v>186</v>
      </c>
      <c r="C6" s="689"/>
      <c r="D6" s="689"/>
      <c r="E6" s="689"/>
      <c r="F6" s="689"/>
      <c r="G6" s="701"/>
    </row>
    <row r="7" spans="1:7" ht="15">
      <c r="A7" s="326"/>
      <c r="B7" s="690" t="s">
        <v>190</v>
      </c>
      <c r="C7" s="689"/>
      <c r="D7" s="689"/>
      <c r="E7" s="689"/>
      <c r="F7" s="689"/>
      <c r="G7" s="701"/>
    </row>
    <row r="8" spans="1:7" ht="15">
      <c r="A8" s="319">
        <v>1</v>
      </c>
      <c r="B8" s="687" t="s">
        <v>23</v>
      </c>
      <c r="C8" s="662">
        <v>2982748457.1136999</v>
      </c>
      <c r="D8" s="662">
        <v>2877676706.3160996</v>
      </c>
      <c r="E8" s="662">
        <v>2593577741.0823002</v>
      </c>
      <c r="F8" s="662">
        <v>2514520836.8166003</v>
      </c>
      <c r="G8" s="702">
        <v>2381240371.2011437</v>
      </c>
    </row>
    <row r="9" spans="1:7" ht="15">
      <c r="A9" s="319">
        <v>2</v>
      </c>
      <c r="B9" s="687" t="s">
        <v>89</v>
      </c>
      <c r="C9" s="662">
        <v>3388048457.1136999</v>
      </c>
      <c r="D9" s="662">
        <v>3302956706.3160996</v>
      </c>
      <c r="E9" s="662">
        <v>3032912741.0823002</v>
      </c>
      <c r="F9" s="662">
        <v>2824650836.8166003</v>
      </c>
      <c r="G9" s="702">
        <v>2691000371.2011437</v>
      </c>
    </row>
    <row r="10" spans="1:7" ht="15">
      <c r="A10" s="319">
        <v>3</v>
      </c>
      <c r="B10" s="687" t="s">
        <v>88</v>
      </c>
      <c r="C10" s="662">
        <v>4006280547.7389746</v>
      </c>
      <c r="D10" s="662">
        <v>3936572930.3212585</v>
      </c>
      <c r="E10" s="662">
        <v>3668109512.6808996</v>
      </c>
      <c r="F10" s="662">
        <v>3614845661.5376267</v>
      </c>
      <c r="G10" s="702">
        <v>3475800220.6503272</v>
      </c>
    </row>
    <row r="11" spans="1:7" ht="15">
      <c r="A11" s="319">
        <v>4</v>
      </c>
      <c r="B11" s="687" t="s">
        <v>610</v>
      </c>
      <c r="C11" s="662">
        <v>2353590996.5320168</v>
      </c>
      <c r="D11" s="662">
        <v>2254945392.0050201</v>
      </c>
      <c r="E11" s="662">
        <v>2170810718.8780918</v>
      </c>
      <c r="F11" s="662">
        <v>2165524560.7191391</v>
      </c>
      <c r="G11" s="702">
        <v>2063248322.8275342</v>
      </c>
    </row>
    <row r="12" spans="1:7" ht="15">
      <c r="A12" s="319">
        <v>5</v>
      </c>
      <c r="B12" s="687" t="s">
        <v>611</v>
      </c>
      <c r="C12" s="662">
        <v>2801374929.8888588</v>
      </c>
      <c r="D12" s="662">
        <v>2684299782.806345</v>
      </c>
      <c r="E12" s="662">
        <v>2587672385.437727</v>
      </c>
      <c r="F12" s="662">
        <v>2582484303.9510574</v>
      </c>
      <c r="G12" s="702">
        <v>2452670591.4897223</v>
      </c>
    </row>
    <row r="13" spans="1:7" ht="15">
      <c r="A13" s="319">
        <v>6</v>
      </c>
      <c r="B13" s="687" t="s">
        <v>612</v>
      </c>
      <c r="C13" s="662">
        <v>3494089019.8147717</v>
      </c>
      <c r="D13" s="662">
        <v>3347960875.882175</v>
      </c>
      <c r="E13" s="662">
        <v>3229808487.8750329</v>
      </c>
      <c r="F13" s="662">
        <v>3225579975.0055032</v>
      </c>
      <c r="G13" s="702">
        <v>3182228147.4987483</v>
      </c>
    </row>
    <row r="14" spans="1:7" ht="15">
      <c r="A14" s="326"/>
      <c r="B14" s="688" t="s">
        <v>614</v>
      </c>
      <c r="C14" s="691"/>
      <c r="D14" s="691"/>
      <c r="E14" s="691"/>
      <c r="F14" s="691"/>
      <c r="G14" s="703"/>
    </row>
    <row r="15" spans="1:7" ht="27" customHeight="1">
      <c r="A15" s="319">
        <v>7</v>
      </c>
      <c r="B15" s="687" t="s">
        <v>613</v>
      </c>
      <c r="C15" s="692">
        <v>20279423868.18718</v>
      </c>
      <c r="D15" s="692">
        <v>19410174618.021389</v>
      </c>
      <c r="E15" s="692">
        <v>18482318517.519821</v>
      </c>
      <c r="F15" s="692">
        <v>18371887831.583778</v>
      </c>
      <c r="G15" s="704">
        <v>17977949348.409412</v>
      </c>
    </row>
    <row r="16" spans="1:7" ht="15">
      <c r="A16" s="326"/>
      <c r="B16" s="688" t="s">
        <v>618</v>
      </c>
      <c r="C16" s="691"/>
      <c r="D16" s="691"/>
      <c r="E16" s="691"/>
      <c r="F16" s="691"/>
      <c r="G16" s="703"/>
    </row>
    <row r="17" spans="1:7" s="2" customFormat="1" ht="15">
      <c r="A17" s="319"/>
      <c r="B17" s="690" t="s">
        <v>599</v>
      </c>
      <c r="C17" s="691"/>
      <c r="D17" s="691"/>
      <c r="E17" s="691"/>
      <c r="F17" s="691"/>
      <c r="G17" s="703"/>
    </row>
    <row r="18" spans="1:7" ht="15">
      <c r="A18" s="318">
        <v>8</v>
      </c>
      <c r="B18" s="693" t="s">
        <v>608</v>
      </c>
      <c r="C18" s="694">
        <v>0.14708250473490073</v>
      </c>
      <c r="D18" s="694">
        <v>0.14825609573055148</v>
      </c>
      <c r="E18" s="694">
        <v>0.14032751024303511</v>
      </c>
      <c r="F18" s="694">
        <v>0.13686785265985549</v>
      </c>
      <c r="G18" s="705">
        <v>0.13245339193325864</v>
      </c>
    </row>
    <row r="19" spans="1:7" ht="15" customHeight="1">
      <c r="A19" s="318">
        <v>9</v>
      </c>
      <c r="B19" s="693" t="s">
        <v>607</v>
      </c>
      <c r="C19" s="695">
        <v>0.16706827960870294</v>
      </c>
      <c r="D19" s="695">
        <v>0.17016625410723854</v>
      </c>
      <c r="E19" s="695">
        <v>0.16409806692852585</v>
      </c>
      <c r="F19" s="695">
        <v>0.15374853486535231</v>
      </c>
      <c r="G19" s="706">
        <v>0.14968338819128046</v>
      </c>
    </row>
    <row r="20" spans="1:7" ht="15">
      <c r="A20" s="318">
        <v>10</v>
      </c>
      <c r="B20" s="693" t="s">
        <v>609</v>
      </c>
      <c r="C20" s="694">
        <v>0.19755396276438225</v>
      </c>
      <c r="D20" s="694">
        <v>0.20280976383727867</v>
      </c>
      <c r="E20" s="694">
        <v>0.19846587478750638</v>
      </c>
      <c r="F20" s="694">
        <v>0.19675961962511085</v>
      </c>
      <c r="G20" s="705">
        <v>0.19333685690675542</v>
      </c>
    </row>
    <row r="21" spans="1:7" ht="15">
      <c r="A21" s="318">
        <v>11</v>
      </c>
      <c r="B21" s="687" t="s">
        <v>610</v>
      </c>
      <c r="C21" s="694">
        <v>0.1160580799449708</v>
      </c>
      <c r="D21" s="694">
        <v>0.11617336970845253</v>
      </c>
      <c r="E21" s="694">
        <v>0.11745337668649794</v>
      </c>
      <c r="F21" s="694">
        <v>0.11787164065939415</v>
      </c>
      <c r="G21" s="705">
        <v>0.11476549871412775</v>
      </c>
    </row>
    <row r="22" spans="1:7" ht="15">
      <c r="A22" s="318">
        <v>12</v>
      </c>
      <c r="B22" s="687" t="s">
        <v>611</v>
      </c>
      <c r="C22" s="694">
        <v>0.13813878284202358</v>
      </c>
      <c r="D22" s="694">
        <v>0.13829343813909356</v>
      </c>
      <c r="E22" s="694">
        <v>0.14000799645265349</v>
      </c>
      <c r="F22" s="694">
        <v>0.14056717130133001</v>
      </c>
      <c r="G22" s="705">
        <v>0.13642660483447855</v>
      </c>
    </row>
    <row r="23" spans="1:7" ht="15">
      <c r="A23" s="318">
        <v>13</v>
      </c>
      <c r="B23" s="687" t="s">
        <v>612</v>
      </c>
      <c r="C23" s="694">
        <v>0.17229725274868549</v>
      </c>
      <c r="D23" s="694">
        <v>0.17248484064505831</v>
      </c>
      <c r="E23" s="694">
        <v>0.17475126212187189</v>
      </c>
      <c r="F23" s="694">
        <v>0.17557150384188019</v>
      </c>
      <c r="G23" s="705">
        <v>0.17700729298029166</v>
      </c>
    </row>
    <row r="24" spans="1:7" ht="15">
      <c r="A24" s="326"/>
      <c r="B24" s="688" t="s">
        <v>6</v>
      </c>
      <c r="C24" s="691"/>
      <c r="D24" s="691"/>
      <c r="E24" s="691"/>
      <c r="F24" s="691"/>
      <c r="G24" s="703"/>
    </row>
    <row r="25" spans="1:7" ht="15" customHeight="1">
      <c r="A25" s="327">
        <v>14</v>
      </c>
      <c r="B25" s="696" t="s">
        <v>7</v>
      </c>
      <c r="C25" s="697">
        <v>8.8767534418935784E-2</v>
      </c>
      <c r="D25" s="697">
        <v>8.8127316583087964E-2</v>
      </c>
      <c r="E25" s="697">
        <v>8.83330405426236E-2</v>
      </c>
      <c r="F25" s="697">
        <v>8.7949386421149467E-2</v>
      </c>
      <c r="G25" s="707">
        <v>8.3647276232489604E-2</v>
      </c>
    </row>
    <row r="26" spans="1:7" ht="15">
      <c r="A26" s="327">
        <v>15</v>
      </c>
      <c r="B26" s="696" t="s">
        <v>8</v>
      </c>
      <c r="C26" s="697">
        <v>4.2714003128115741E-2</v>
      </c>
      <c r="D26" s="697">
        <v>4.3246190057616408E-2</v>
      </c>
      <c r="E26" s="697">
        <v>4.3415470221104348E-2</v>
      </c>
      <c r="F26" s="697">
        <v>4.2388544781760296E-2</v>
      </c>
      <c r="G26" s="707">
        <v>4.0422842166684972E-2</v>
      </c>
    </row>
    <row r="27" spans="1:7" ht="15">
      <c r="A27" s="327">
        <v>16</v>
      </c>
      <c r="B27" s="696" t="s">
        <v>9</v>
      </c>
      <c r="C27" s="697">
        <v>4.9921691511836966E-2</v>
      </c>
      <c r="D27" s="697">
        <v>4.8715422466855673E-2</v>
      </c>
      <c r="E27" s="697">
        <v>4.6221228412970529E-2</v>
      </c>
      <c r="F27" s="697">
        <v>4.4034677117811678E-2</v>
      </c>
      <c r="G27" s="707">
        <v>3.6548891124828509E-2</v>
      </c>
    </row>
    <row r="28" spans="1:7" ht="15">
      <c r="A28" s="327">
        <v>17</v>
      </c>
      <c r="B28" s="696" t="s">
        <v>224</v>
      </c>
      <c r="C28" s="697">
        <v>4.605353129082005E-2</v>
      </c>
      <c r="D28" s="697">
        <v>4.4881126525471562E-2</v>
      </c>
      <c r="E28" s="697">
        <v>4.4917570321519253E-2</v>
      </c>
      <c r="F28" s="697">
        <v>4.5560841639389164E-2</v>
      </c>
      <c r="G28" s="707">
        <v>4.3224434065804632E-2</v>
      </c>
    </row>
    <row r="29" spans="1:7" ht="15">
      <c r="A29" s="327">
        <v>18</v>
      </c>
      <c r="B29" s="696" t="s">
        <v>10</v>
      </c>
      <c r="C29" s="697">
        <v>3.5783648087918236E-2</v>
      </c>
      <c r="D29" s="697">
        <v>3.6645790239328672E-2</v>
      </c>
      <c r="E29" s="697">
        <v>3.199767405055625E-2</v>
      </c>
      <c r="F29" s="697">
        <v>2.8065278314140046E-2</v>
      </c>
      <c r="G29" s="707">
        <v>3.9948705471960846E-2</v>
      </c>
    </row>
    <row r="30" spans="1:7" ht="15">
      <c r="A30" s="327">
        <v>19</v>
      </c>
      <c r="B30" s="696" t="s">
        <v>11</v>
      </c>
      <c r="C30" s="697">
        <v>0.3099131705906864</v>
      </c>
      <c r="D30" s="697">
        <v>0.31927712643315065</v>
      </c>
      <c r="E30" s="697">
        <v>0.27839520275475316</v>
      </c>
      <c r="F30" s="697">
        <v>0.24323123414107117</v>
      </c>
      <c r="G30" s="707">
        <v>0.37634687940545997</v>
      </c>
    </row>
    <row r="31" spans="1:7" ht="15">
      <c r="A31" s="326"/>
      <c r="B31" s="688" t="s">
        <v>12</v>
      </c>
      <c r="C31" s="691"/>
      <c r="D31" s="691"/>
      <c r="E31" s="691"/>
      <c r="F31" s="691"/>
      <c r="G31" s="703"/>
    </row>
    <row r="32" spans="1:7" ht="15">
      <c r="A32" s="327">
        <v>20</v>
      </c>
      <c r="B32" s="696" t="s">
        <v>13</v>
      </c>
      <c r="C32" s="697">
        <v>4.160824196181083E-2</v>
      </c>
      <c r="D32" s="697">
        <v>4.4602926850789516E-2</v>
      </c>
      <c r="E32" s="697">
        <v>4.5553531912209469E-2</v>
      </c>
      <c r="F32" s="697">
        <v>4.3518702522826483E-2</v>
      </c>
      <c r="G32" s="707">
        <v>4.3765551546771399E-2</v>
      </c>
    </row>
    <row r="33" spans="1:7" ht="15" customHeight="1">
      <c r="A33" s="327">
        <v>21</v>
      </c>
      <c r="B33" s="696" t="s">
        <v>14</v>
      </c>
      <c r="C33" s="697">
        <v>3.8135547399584725E-2</v>
      </c>
      <c r="D33" s="697">
        <v>3.9929241242363619E-2</v>
      </c>
      <c r="E33" s="697">
        <v>4.0332929476186809E-2</v>
      </c>
      <c r="F33" s="697">
        <v>3.9968751339777668E-2</v>
      </c>
      <c r="G33" s="707">
        <v>3.9927530230018556E-2</v>
      </c>
    </row>
    <row r="34" spans="1:7" ht="15">
      <c r="A34" s="327">
        <v>22</v>
      </c>
      <c r="B34" s="696" t="s">
        <v>15</v>
      </c>
      <c r="C34" s="697">
        <v>0.45452891981612425</v>
      </c>
      <c r="D34" s="697">
        <v>0.45492457412430276</v>
      </c>
      <c r="E34" s="697">
        <v>0.49429722744714422</v>
      </c>
      <c r="F34" s="697">
        <v>0.51134457463359051</v>
      </c>
      <c r="G34" s="707">
        <v>0.52105142447205355</v>
      </c>
    </row>
    <row r="35" spans="1:7" ht="15" customHeight="1">
      <c r="A35" s="327">
        <v>23</v>
      </c>
      <c r="B35" s="696" t="s">
        <v>16</v>
      </c>
      <c r="C35" s="697">
        <v>0.50488933534922864</v>
      </c>
      <c r="D35" s="697">
        <v>0.50391885545381898</v>
      </c>
      <c r="E35" s="697">
        <v>0.49574313661947955</v>
      </c>
      <c r="F35" s="697">
        <v>0.48697520984349563</v>
      </c>
      <c r="G35" s="707">
        <v>0.49212347231160997</v>
      </c>
    </row>
    <row r="36" spans="1:7" ht="15">
      <c r="A36" s="327">
        <v>24</v>
      </c>
      <c r="B36" s="696" t="s">
        <v>17</v>
      </c>
      <c r="C36" s="697">
        <v>6.0565284854615729E-2</v>
      </c>
      <c r="D36" s="697">
        <v>1.7964794408540805E-2</v>
      </c>
      <c r="E36" s="697">
        <v>2.6811795128602406E-2</v>
      </c>
      <c r="F36" s="697">
        <v>1.3372622469747766E-2</v>
      </c>
      <c r="G36" s="707">
        <v>0.15402563255274054</v>
      </c>
    </row>
    <row r="37" spans="1:7" ht="15" customHeight="1">
      <c r="A37" s="326"/>
      <c r="B37" s="688" t="s">
        <v>18</v>
      </c>
      <c r="C37" s="691"/>
      <c r="D37" s="691"/>
      <c r="E37" s="691"/>
      <c r="F37" s="691"/>
      <c r="G37" s="703"/>
    </row>
    <row r="38" spans="1:7" ht="15" customHeight="1">
      <c r="A38" s="327">
        <v>25</v>
      </c>
      <c r="B38" s="696" t="s">
        <v>19</v>
      </c>
      <c r="C38" s="697">
        <v>0.22531195922271671</v>
      </c>
      <c r="D38" s="697">
        <v>0.25183080274406877</v>
      </c>
      <c r="E38" s="697">
        <v>0.21305710129624422</v>
      </c>
      <c r="F38" s="697">
        <v>0.21479051101261998</v>
      </c>
      <c r="G38" s="707">
        <v>0.21101618809000994</v>
      </c>
    </row>
    <row r="39" spans="1:7" ht="15" customHeight="1">
      <c r="A39" s="327">
        <v>26</v>
      </c>
      <c r="B39" s="696" t="s">
        <v>20</v>
      </c>
      <c r="C39" s="697">
        <v>0.56278921149536698</v>
      </c>
      <c r="D39" s="697">
        <v>0.57587201089748929</v>
      </c>
      <c r="E39" s="697">
        <v>0.55707665093337222</v>
      </c>
      <c r="F39" s="697">
        <v>0.56396344166790036</v>
      </c>
      <c r="G39" s="707">
        <v>0.58166858638348606</v>
      </c>
    </row>
    <row r="40" spans="1:7" ht="15" customHeight="1">
      <c r="A40" s="327">
        <v>27</v>
      </c>
      <c r="B40" s="698" t="s">
        <v>21</v>
      </c>
      <c r="C40" s="697">
        <v>0.38921943366681128</v>
      </c>
      <c r="D40" s="697">
        <v>0.36004173453853894</v>
      </c>
      <c r="E40" s="697">
        <v>0.31412241754669701</v>
      </c>
      <c r="F40" s="697">
        <v>0.321706082801612</v>
      </c>
      <c r="G40" s="707">
        <v>0.31627930954637368</v>
      </c>
    </row>
    <row r="41" spans="1:7" ht="15" customHeight="1">
      <c r="A41" s="328"/>
      <c r="B41" s="688" t="s">
        <v>521</v>
      </c>
      <c r="C41" s="691"/>
      <c r="D41" s="691"/>
      <c r="E41" s="691"/>
      <c r="F41" s="691"/>
      <c r="G41" s="703"/>
    </row>
    <row r="42" spans="1:7" ht="15" customHeight="1">
      <c r="A42" s="327">
        <v>28</v>
      </c>
      <c r="B42" s="699" t="s">
        <v>506</v>
      </c>
      <c r="C42" s="700">
        <v>6988272509.9606028</v>
      </c>
      <c r="D42" s="700">
        <v>6500381168.1167784</v>
      </c>
      <c r="E42" s="700">
        <v>5407438274.1761627</v>
      </c>
      <c r="F42" s="700">
        <v>5173079898.7963657</v>
      </c>
      <c r="G42" s="708">
        <v>4549243866.4298429</v>
      </c>
    </row>
    <row r="43" spans="1:7" ht="15">
      <c r="A43" s="327">
        <v>29</v>
      </c>
      <c r="B43" s="696" t="s">
        <v>507</v>
      </c>
      <c r="C43" s="700">
        <v>5540173711.2260056</v>
      </c>
      <c r="D43" s="700">
        <v>5028896009.5991259</v>
      </c>
      <c r="E43" s="700">
        <v>4689703803.699708</v>
      </c>
      <c r="F43" s="700">
        <v>4229353783.7224617</v>
      </c>
      <c r="G43" s="708">
        <v>3838895216.976727</v>
      </c>
    </row>
    <row r="44" spans="1:7" ht="15">
      <c r="A44" s="327">
        <v>30</v>
      </c>
      <c r="B44" s="696" t="s">
        <v>505</v>
      </c>
      <c r="C44" s="697">
        <v>1.2613814790320252</v>
      </c>
      <c r="D44" s="697">
        <v>1.2926060025319455</v>
      </c>
      <c r="E44" s="697">
        <v>1.1530447338508316</v>
      </c>
      <c r="F44" s="697">
        <v>1.22313718911528</v>
      </c>
      <c r="G44" s="707">
        <v>1.1850398641545996</v>
      </c>
    </row>
    <row r="45" spans="1:7" ht="15">
      <c r="A45" s="327"/>
      <c r="B45" s="688" t="s">
        <v>619</v>
      </c>
      <c r="C45" s="691"/>
      <c r="D45" s="691"/>
      <c r="E45" s="691"/>
      <c r="F45" s="691"/>
      <c r="G45" s="703"/>
    </row>
    <row r="46" spans="1:7" ht="15">
      <c r="A46" s="327">
        <v>31</v>
      </c>
      <c r="B46" s="696" t="s">
        <v>626</v>
      </c>
      <c r="C46" s="700">
        <v>16753276419.491652</v>
      </c>
      <c r="D46" s="700">
        <v>16295389551.729456</v>
      </c>
      <c r="E46" s="700">
        <v>15765244456.107754</v>
      </c>
      <c r="F46" s="700">
        <v>15513112083.226355</v>
      </c>
      <c r="G46" s="708">
        <v>15366833489.102089</v>
      </c>
    </row>
    <row r="47" spans="1:7" ht="15">
      <c r="A47" s="327">
        <v>32</v>
      </c>
      <c r="B47" s="696" t="s">
        <v>639</v>
      </c>
      <c r="C47" s="700">
        <v>12699282366.869549</v>
      </c>
      <c r="D47" s="700">
        <v>12445006872.860361</v>
      </c>
      <c r="E47" s="700">
        <v>12072438513.572359</v>
      </c>
      <c r="F47" s="700">
        <v>11866274429.414101</v>
      </c>
      <c r="G47" s="708">
        <v>11595023181.578682</v>
      </c>
    </row>
    <row r="48" spans="1:7" thickBot="1">
      <c r="A48" s="98">
        <v>33</v>
      </c>
      <c r="B48" s="192" t="s">
        <v>653</v>
      </c>
      <c r="C48" s="422">
        <v>1.319230168721844</v>
      </c>
      <c r="D48" s="422">
        <v>1.3093917679761091</v>
      </c>
      <c r="E48" s="422">
        <v>1.3058873266062845</v>
      </c>
      <c r="F48" s="422">
        <v>1.3073279381414338</v>
      </c>
      <c r="G48" s="709">
        <v>1.3252956245500036</v>
      </c>
    </row>
    <row r="49" spans="1:1">
      <c r="A49" s="13"/>
    </row>
  </sheetData>
  <pageMargins left="0.7" right="0.7" top="0.75" bottom="0.75" header="0.3" footer="0.3"/>
  <pageSetup paperSize="9" scale="4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heetViews>
  <sheetFormatPr defaultColWidth="9.140625" defaultRowHeight="12.75"/>
  <cols>
    <col min="1" max="1" width="11.85546875" style="340" bestFit="1" customWidth="1"/>
    <col min="2" max="2" width="105.140625" style="340" bestFit="1" customWidth="1"/>
    <col min="3" max="3" width="18.5703125" style="490" customWidth="1"/>
    <col min="4" max="4" width="21.7109375" style="490" customWidth="1"/>
    <col min="5" max="5" width="17.42578125" style="490" bestFit="1" customWidth="1"/>
    <col min="6" max="6" width="16.7109375" style="490" customWidth="1"/>
    <col min="7" max="7" width="30.42578125" style="490" customWidth="1"/>
    <col min="8" max="8" width="18.42578125" style="490" customWidth="1"/>
    <col min="9" max="16384" width="9.140625" style="340"/>
  </cols>
  <sheetData>
    <row r="1" spans="1:8" ht="15">
      <c r="A1" s="339" t="s">
        <v>188</v>
      </c>
      <c r="B1" s="511" t="str">
        <f>Info!C2</f>
        <v>სს ”საქართველოს ბანკი”</v>
      </c>
    </row>
    <row r="2" spans="1:8" ht="13.5">
      <c r="A2" s="341" t="s">
        <v>189</v>
      </c>
      <c r="B2" s="447"/>
    </row>
    <row r="3" spans="1:8">
      <c r="A3" s="342" t="s">
        <v>659</v>
      </c>
      <c r="B3" s="343"/>
    </row>
    <row r="5" spans="1:8">
      <c r="A5" s="835" t="s">
        <v>660</v>
      </c>
      <c r="B5" s="836"/>
      <c r="C5" s="841" t="s">
        <v>661</v>
      </c>
      <c r="D5" s="842"/>
      <c r="E5" s="842"/>
      <c r="F5" s="842"/>
      <c r="G5" s="842"/>
      <c r="H5" s="843"/>
    </row>
    <row r="6" spans="1:8">
      <c r="A6" s="837"/>
      <c r="B6" s="838"/>
      <c r="C6" s="844"/>
      <c r="D6" s="845"/>
      <c r="E6" s="845"/>
      <c r="F6" s="845"/>
      <c r="G6" s="845"/>
      <c r="H6" s="846"/>
    </row>
    <row r="7" spans="1:8" ht="25.5">
      <c r="A7" s="839"/>
      <c r="B7" s="840"/>
      <c r="C7" s="489" t="s">
        <v>662</v>
      </c>
      <c r="D7" s="489" t="s">
        <v>663</v>
      </c>
      <c r="E7" s="489" t="s">
        <v>664</v>
      </c>
      <c r="F7" s="489" t="s">
        <v>665</v>
      </c>
      <c r="G7" s="488" t="s">
        <v>936</v>
      </c>
      <c r="H7" s="489" t="s">
        <v>68</v>
      </c>
    </row>
    <row r="8" spans="1:8" ht="15">
      <c r="A8" s="345">
        <v>1</v>
      </c>
      <c r="B8" s="346" t="s">
        <v>216</v>
      </c>
      <c r="C8" s="487">
        <v>2918193949.1000004</v>
      </c>
      <c r="D8" s="487">
        <v>1453933504.6649251</v>
      </c>
      <c r="E8" s="487">
        <v>931518120.0710752</v>
      </c>
      <c r="F8" s="487">
        <v>386810832.50539857</v>
      </c>
      <c r="G8" s="487">
        <v>0</v>
      </c>
      <c r="H8" s="486">
        <f>SUM(C8:G8)</f>
        <v>5690456406.3413992</v>
      </c>
    </row>
    <row r="9" spans="1:8" ht="15">
      <c r="A9" s="345">
        <v>2</v>
      </c>
      <c r="B9" s="346" t="s">
        <v>217</v>
      </c>
      <c r="C9" s="487">
        <v>0</v>
      </c>
      <c r="D9" s="487">
        <v>0</v>
      </c>
      <c r="E9" s="487">
        <v>0</v>
      </c>
      <c r="F9" s="487">
        <v>0</v>
      </c>
      <c r="G9" s="487">
        <v>0</v>
      </c>
      <c r="H9" s="486">
        <f t="shared" ref="H9:H21" si="0">SUM(C9:G9)</f>
        <v>0</v>
      </c>
    </row>
    <row r="10" spans="1:8" ht="15">
      <c r="A10" s="345">
        <v>3</v>
      </c>
      <c r="B10" s="346" t="s">
        <v>218</v>
      </c>
      <c r="C10" s="487">
        <v>0</v>
      </c>
      <c r="D10" s="487">
        <v>0</v>
      </c>
      <c r="E10" s="487">
        <v>0</v>
      </c>
      <c r="F10" s="487">
        <v>0</v>
      </c>
      <c r="G10" s="487">
        <v>0</v>
      </c>
      <c r="H10" s="486">
        <f t="shared" si="0"/>
        <v>0</v>
      </c>
    </row>
    <row r="11" spans="1:8" ht="15">
      <c r="A11" s="345">
        <v>4</v>
      </c>
      <c r="B11" s="346" t="s">
        <v>219</v>
      </c>
      <c r="C11" s="487">
        <v>0</v>
      </c>
      <c r="D11" s="487">
        <v>307799244.26999998</v>
      </c>
      <c r="E11" s="487">
        <v>701900094.72000003</v>
      </c>
      <c r="F11" s="487">
        <v>0</v>
      </c>
      <c r="G11" s="487">
        <v>0</v>
      </c>
      <c r="H11" s="486">
        <f t="shared" si="0"/>
        <v>1009699338.99</v>
      </c>
    </row>
    <row r="12" spans="1:8" ht="15">
      <c r="A12" s="345">
        <v>5</v>
      </c>
      <c r="B12" s="346" t="s">
        <v>220</v>
      </c>
      <c r="C12" s="487">
        <v>0</v>
      </c>
      <c r="D12" s="487">
        <v>0</v>
      </c>
      <c r="E12" s="487">
        <v>0</v>
      </c>
      <c r="F12" s="487">
        <v>0</v>
      </c>
      <c r="G12" s="487">
        <v>0</v>
      </c>
      <c r="H12" s="486">
        <f t="shared" si="0"/>
        <v>0</v>
      </c>
    </row>
    <row r="13" spans="1:8" ht="15">
      <c r="A13" s="345">
        <v>6</v>
      </c>
      <c r="B13" s="346" t="s">
        <v>221</v>
      </c>
      <c r="C13" s="487">
        <v>762760144.04999995</v>
      </c>
      <c r="D13" s="487">
        <v>1122412670.6543002</v>
      </c>
      <c r="E13" s="487">
        <v>65509883.3521</v>
      </c>
      <c r="F13" s="487">
        <v>0</v>
      </c>
      <c r="G13" s="487">
        <v>0</v>
      </c>
      <c r="H13" s="486">
        <f t="shared" si="0"/>
        <v>1950682698.0564001</v>
      </c>
    </row>
    <row r="14" spans="1:8" ht="15">
      <c r="A14" s="345">
        <v>7</v>
      </c>
      <c r="B14" s="346" t="s">
        <v>73</v>
      </c>
      <c r="C14" s="487">
        <v>0</v>
      </c>
      <c r="D14" s="487">
        <v>1515304719.4417026</v>
      </c>
      <c r="E14" s="487">
        <v>2046426827.5883601</v>
      </c>
      <c r="F14" s="487">
        <v>2315475290.4897299</v>
      </c>
      <c r="G14" s="487">
        <v>80542044.616339505</v>
      </c>
      <c r="H14" s="486">
        <f t="shared" si="0"/>
        <v>5957748882.1361322</v>
      </c>
    </row>
    <row r="15" spans="1:8" ht="15">
      <c r="A15" s="345">
        <v>8</v>
      </c>
      <c r="B15" s="348" t="s">
        <v>74</v>
      </c>
      <c r="C15" s="487">
        <v>0</v>
      </c>
      <c r="D15" s="487">
        <v>621842897.76456809</v>
      </c>
      <c r="E15" s="487">
        <v>2497581930.0698395</v>
      </c>
      <c r="F15" s="487">
        <v>1523249154.0861759</v>
      </c>
      <c r="G15" s="487">
        <v>16015263.203575522</v>
      </c>
      <c r="H15" s="486">
        <f t="shared" si="0"/>
        <v>4658689245.1241589</v>
      </c>
    </row>
    <row r="16" spans="1:8" ht="15">
      <c r="A16" s="345">
        <v>9</v>
      </c>
      <c r="B16" s="346" t="s">
        <v>75</v>
      </c>
      <c r="C16" s="487">
        <v>0</v>
      </c>
      <c r="D16" s="487">
        <v>112348805.10539688</v>
      </c>
      <c r="E16" s="487">
        <v>894032522.94113135</v>
      </c>
      <c r="F16" s="487">
        <v>2798753889.5575094</v>
      </c>
      <c r="G16" s="487">
        <v>3854719.2745709298</v>
      </c>
      <c r="H16" s="486">
        <f t="shared" si="0"/>
        <v>3808989936.8786087</v>
      </c>
    </row>
    <row r="17" spans="1:8" ht="15">
      <c r="A17" s="345">
        <v>10</v>
      </c>
      <c r="B17" s="417" t="s">
        <v>687</v>
      </c>
      <c r="C17" s="487">
        <v>0</v>
      </c>
      <c r="D17" s="487">
        <v>5451517.8501999956</v>
      </c>
      <c r="E17" s="487">
        <v>37691293.881284028</v>
      </c>
      <c r="F17" s="487">
        <v>43797641.292944901</v>
      </c>
      <c r="G17" s="487">
        <v>49342127.452919945</v>
      </c>
      <c r="H17" s="486">
        <f>SUM(C17:G17)</f>
        <v>136282580.47734886</v>
      </c>
    </row>
    <row r="18" spans="1:8" ht="15">
      <c r="A18" s="345">
        <v>11</v>
      </c>
      <c r="B18" s="346" t="s">
        <v>70</v>
      </c>
      <c r="C18" s="487">
        <v>0</v>
      </c>
      <c r="D18" s="487">
        <v>98117197.837724</v>
      </c>
      <c r="E18" s="487">
        <v>543190472.49322701</v>
      </c>
      <c r="F18" s="487">
        <v>1163304855.4961619</v>
      </c>
      <c r="G18" s="487">
        <v>27263542.081699304</v>
      </c>
      <c r="H18" s="486">
        <f t="shared" si="0"/>
        <v>1831876067.9088123</v>
      </c>
    </row>
    <row r="19" spans="1:8" ht="15">
      <c r="A19" s="345">
        <v>12</v>
      </c>
      <c r="B19" s="346" t="s">
        <v>71</v>
      </c>
      <c r="C19" s="487">
        <v>0</v>
      </c>
      <c r="D19" s="487">
        <v>0</v>
      </c>
      <c r="E19" s="487">
        <v>0</v>
      </c>
      <c r="F19" s="487">
        <v>0</v>
      </c>
      <c r="G19" s="487">
        <v>0</v>
      </c>
      <c r="H19" s="486">
        <f t="shared" si="0"/>
        <v>0</v>
      </c>
    </row>
    <row r="20" spans="1:8" ht="15">
      <c r="A20" s="349">
        <v>13</v>
      </c>
      <c r="B20" s="348" t="s">
        <v>72</v>
      </c>
      <c r="C20" s="487">
        <v>0</v>
      </c>
      <c r="D20" s="487">
        <v>0</v>
      </c>
      <c r="E20" s="487">
        <v>0</v>
      </c>
      <c r="F20" s="487">
        <v>0</v>
      </c>
      <c r="G20" s="487">
        <v>0</v>
      </c>
      <c r="H20" s="486">
        <f t="shared" si="0"/>
        <v>0</v>
      </c>
    </row>
    <row r="21" spans="1:8" ht="15">
      <c r="A21" s="345">
        <v>14</v>
      </c>
      <c r="B21" s="346" t="s">
        <v>666</v>
      </c>
      <c r="C21" s="487">
        <f>'2. RC'!E7</f>
        <v>961236880.95600009</v>
      </c>
      <c r="D21" s="485">
        <v>349359872.4470799</v>
      </c>
      <c r="E21" s="487"/>
      <c r="F21" s="487"/>
      <c r="G21" s="487">
        <v>548373861.59336782</v>
      </c>
      <c r="H21" s="486">
        <f t="shared" si="0"/>
        <v>1858970614.9964478</v>
      </c>
    </row>
    <row r="22" spans="1:8">
      <c r="A22" s="350">
        <v>15</v>
      </c>
      <c r="B22" s="347" t="s">
        <v>68</v>
      </c>
      <c r="C22" s="486">
        <f>SUM(C18:C21)+SUM(C8:C16)</f>
        <v>4642190974.1060009</v>
      </c>
      <c r="D22" s="486">
        <f t="shared" ref="D22:G22" si="1">SUM(D18:D21)+SUM(D8:D16)</f>
        <v>5581118912.1856976</v>
      </c>
      <c r="E22" s="486">
        <f t="shared" si="1"/>
        <v>7680159851.235733</v>
      </c>
      <c r="F22" s="486">
        <f t="shared" si="1"/>
        <v>8187594022.1349754</v>
      </c>
      <c r="G22" s="486">
        <f t="shared" si="1"/>
        <v>676049430.76955307</v>
      </c>
      <c r="H22" s="486">
        <f>SUM(H18:H21)+SUM(H8:H16)</f>
        <v>26767113190.431953</v>
      </c>
    </row>
    <row r="26" spans="1:8" ht="38.25">
      <c r="B26" s="416" t="s">
        <v>935</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zoomScaleNormal="100" workbookViewId="0"/>
  </sheetViews>
  <sheetFormatPr defaultColWidth="9.140625" defaultRowHeight="12.75"/>
  <cols>
    <col min="1" max="1" width="11.85546875" style="351" bestFit="1" customWidth="1"/>
    <col min="2" max="2" width="114.7109375" style="340" customWidth="1"/>
    <col min="3" max="3" width="22.42578125" style="523" customWidth="1"/>
    <col min="4" max="4" width="23.5703125" style="523" customWidth="1"/>
    <col min="5" max="8" width="22.140625" style="526" customWidth="1"/>
    <col min="9" max="9" width="41.42578125" style="340" customWidth="1"/>
    <col min="10" max="16384" width="9.140625" style="340"/>
  </cols>
  <sheetData>
    <row r="1" spans="1:9" ht="15">
      <c r="A1" s="339" t="s">
        <v>188</v>
      </c>
      <c r="B1" s="511" t="str">
        <f>Info!C2</f>
        <v>სს ”საქართველოს ბანკი”</v>
      </c>
      <c r="E1" s="523"/>
      <c r="F1" s="523"/>
      <c r="G1" s="523"/>
      <c r="H1" s="523"/>
    </row>
    <row r="2" spans="1:9" ht="13.5">
      <c r="A2" s="341" t="s">
        <v>189</v>
      </c>
      <c r="B2" s="447">
        <v>44926</v>
      </c>
      <c r="E2" s="523"/>
      <c r="F2" s="523"/>
      <c r="G2" s="523"/>
      <c r="H2" s="523"/>
    </row>
    <row r="3" spans="1:9">
      <c r="A3" s="342" t="s">
        <v>667</v>
      </c>
      <c r="B3" s="343">
        <f>'1. key ratios'!B2</f>
        <v>44926</v>
      </c>
      <c r="E3" s="523"/>
      <c r="F3" s="523"/>
      <c r="G3" s="523"/>
      <c r="H3" s="523">
        <v>0</v>
      </c>
    </row>
    <row r="4" spans="1:9">
      <c r="C4" s="524" t="s">
        <v>668</v>
      </c>
      <c r="D4" s="524" t="s">
        <v>669</v>
      </c>
      <c r="E4" s="524" t="s">
        <v>670</v>
      </c>
      <c r="F4" s="524" t="s">
        <v>671</v>
      </c>
      <c r="G4" s="524" t="s">
        <v>672</v>
      </c>
      <c r="H4" s="524" t="s">
        <v>673</v>
      </c>
      <c r="I4" s="352" t="s">
        <v>674</v>
      </c>
    </row>
    <row r="5" spans="1:9" ht="33.950000000000003" customHeight="1">
      <c r="A5" s="835" t="s">
        <v>677</v>
      </c>
      <c r="B5" s="836"/>
      <c r="C5" s="847" t="s">
        <v>678</v>
      </c>
      <c r="D5" s="847"/>
      <c r="E5" s="847" t="s">
        <v>679</v>
      </c>
      <c r="F5" s="847" t="s">
        <v>680</v>
      </c>
      <c r="G5" s="848" t="s">
        <v>681</v>
      </c>
      <c r="H5" s="847" t="s">
        <v>682</v>
      </c>
      <c r="I5" s="353" t="s">
        <v>683</v>
      </c>
    </row>
    <row r="6" spans="1:9" ht="38.25">
      <c r="A6" s="839"/>
      <c r="B6" s="840"/>
      <c r="C6" s="525" t="s">
        <v>684</v>
      </c>
      <c r="D6" s="525" t="s">
        <v>685</v>
      </c>
      <c r="E6" s="847"/>
      <c r="F6" s="847"/>
      <c r="G6" s="849"/>
      <c r="H6" s="847"/>
      <c r="I6" s="353" t="s">
        <v>686</v>
      </c>
    </row>
    <row r="7" spans="1:9" ht="15">
      <c r="A7" s="354">
        <v>1</v>
      </c>
      <c r="B7" s="346" t="s">
        <v>216</v>
      </c>
      <c r="C7" s="484"/>
      <c r="D7" s="484">
        <f>' 17. Residual Maturity'!H8</f>
        <v>5690456406.3413992</v>
      </c>
      <c r="E7" s="484"/>
      <c r="F7" s="484"/>
      <c r="G7" s="484"/>
      <c r="H7" s="484"/>
      <c r="I7" s="357">
        <f>C7+D7-E7-F7-G7</f>
        <v>5690456406.3413992</v>
      </c>
    </row>
    <row r="8" spans="1:9" ht="15">
      <c r="A8" s="354">
        <v>2</v>
      </c>
      <c r="B8" s="346" t="s">
        <v>217</v>
      </c>
      <c r="C8" s="484"/>
      <c r="D8" s="484"/>
      <c r="E8" s="484"/>
      <c r="F8" s="484"/>
      <c r="G8" s="484"/>
      <c r="H8" s="484"/>
      <c r="I8" s="357">
        <f t="shared" ref="I8:I23" si="0">C8+D8-E8-F8-G8</f>
        <v>0</v>
      </c>
    </row>
    <row r="9" spans="1:9" ht="15">
      <c r="A9" s="354">
        <v>3</v>
      </c>
      <c r="B9" s="346" t="s">
        <v>218</v>
      </c>
      <c r="C9" s="484"/>
      <c r="D9" s="484"/>
      <c r="E9" s="484"/>
      <c r="F9" s="484"/>
      <c r="G9" s="484"/>
      <c r="H9" s="484"/>
      <c r="I9" s="357">
        <f t="shared" si="0"/>
        <v>0</v>
      </c>
    </row>
    <row r="10" spans="1:9" ht="15">
      <c r="A10" s="354">
        <v>4</v>
      </c>
      <c r="B10" s="346" t="s">
        <v>219</v>
      </c>
      <c r="C10" s="484"/>
      <c r="D10" s="484">
        <f>' 17. Residual Maturity'!H11</f>
        <v>1009699338.99</v>
      </c>
      <c r="E10" s="484"/>
      <c r="F10" s="484"/>
      <c r="G10" s="484"/>
      <c r="H10" s="484"/>
      <c r="I10" s="357">
        <f t="shared" si="0"/>
        <v>1009699338.99</v>
      </c>
    </row>
    <row r="11" spans="1:9" ht="15">
      <c r="A11" s="354">
        <v>5</v>
      </c>
      <c r="B11" s="346" t="s">
        <v>220</v>
      </c>
      <c r="C11" s="484"/>
      <c r="D11" s="484"/>
      <c r="E11" s="484"/>
      <c r="F11" s="484"/>
      <c r="G11" s="484"/>
      <c r="H11" s="484"/>
      <c r="I11" s="357">
        <f t="shared" si="0"/>
        <v>0</v>
      </c>
    </row>
    <row r="12" spans="1:9" ht="15">
      <c r="A12" s="354">
        <v>6</v>
      </c>
      <c r="B12" s="346" t="s">
        <v>221</v>
      </c>
      <c r="C12" s="484"/>
      <c r="D12" s="484">
        <f>' 17. Residual Maturity'!H13</f>
        <v>1950682698.0564001</v>
      </c>
      <c r="E12" s="484"/>
      <c r="F12" s="484"/>
      <c r="G12" s="484"/>
      <c r="H12" s="484"/>
      <c r="I12" s="357">
        <f t="shared" si="0"/>
        <v>1950682698.0564001</v>
      </c>
    </row>
    <row r="13" spans="1:9" ht="15">
      <c r="A13" s="354">
        <v>7</v>
      </c>
      <c r="B13" s="346" t="s">
        <v>73</v>
      </c>
      <c r="C13" s="626">
        <v>264896392.41</v>
      </c>
      <c r="D13" s="626">
        <v>5842412327.6681757</v>
      </c>
      <c r="E13" s="626">
        <v>149559837.94204342</v>
      </c>
      <c r="F13" s="626">
        <v>101876872.406452</v>
      </c>
      <c r="G13" s="626"/>
      <c r="H13" s="626">
        <v>15292157.35</v>
      </c>
      <c r="I13" s="357">
        <f>C13+D13-E13-F13-G13</f>
        <v>5855872009.7296801</v>
      </c>
    </row>
    <row r="14" spans="1:9" ht="15">
      <c r="A14" s="354">
        <v>8</v>
      </c>
      <c r="B14" s="348" t="s">
        <v>74</v>
      </c>
      <c r="C14" s="626">
        <v>312261680.08999997</v>
      </c>
      <c r="D14" s="626">
        <v>4486489502.2964315</v>
      </c>
      <c r="E14" s="626">
        <v>140061937.26227322</v>
      </c>
      <c r="F14" s="626">
        <v>83761733.70636481</v>
      </c>
      <c r="G14" s="626"/>
      <c r="H14" s="626">
        <v>53502492.649999999</v>
      </c>
      <c r="I14" s="357">
        <f t="shared" si="0"/>
        <v>4574927511.4177942</v>
      </c>
    </row>
    <row r="15" spans="1:9" ht="15">
      <c r="A15" s="354">
        <v>9</v>
      </c>
      <c r="B15" s="346" t="s">
        <v>75</v>
      </c>
      <c r="C15" s="626">
        <v>108300007.44999999</v>
      </c>
      <c r="D15" s="626">
        <v>3742602275.326684</v>
      </c>
      <c r="E15" s="626">
        <v>41912345.898075148</v>
      </c>
      <c r="F15" s="626">
        <v>73141630.438193202</v>
      </c>
      <c r="G15" s="626"/>
      <c r="H15" s="626">
        <v>772696.6</v>
      </c>
      <c r="I15" s="357">
        <f t="shared" si="0"/>
        <v>3735848306.4404154</v>
      </c>
    </row>
    <row r="16" spans="1:9" ht="15">
      <c r="A16" s="354">
        <v>10</v>
      </c>
      <c r="B16" s="417" t="s">
        <v>687</v>
      </c>
      <c r="C16" s="626">
        <v>234034247.63</v>
      </c>
      <c r="D16" s="626">
        <v>4368556.0986200627</v>
      </c>
      <c r="E16" s="626">
        <v>102120223.25127119</v>
      </c>
      <c r="F16" s="626">
        <v>71420.586104022106</v>
      </c>
      <c r="G16" s="626"/>
      <c r="H16" s="626">
        <f>SUM(H13:H15)+H17</f>
        <v>71339206.530000001</v>
      </c>
      <c r="I16" s="357">
        <f t="shared" si="0"/>
        <v>136211159.89124483</v>
      </c>
    </row>
    <row r="17" spans="1:9" ht="15">
      <c r="A17" s="354">
        <v>11</v>
      </c>
      <c r="B17" s="346" t="s">
        <v>70</v>
      </c>
      <c r="C17" s="626">
        <v>29488028.443053301</v>
      </c>
      <c r="D17" s="626">
        <v>1804256936.715759</v>
      </c>
      <c r="E17" s="626">
        <v>1868897.25</v>
      </c>
      <c r="F17" s="626">
        <v>35676960.781372681</v>
      </c>
      <c r="G17" s="626"/>
      <c r="H17" s="626">
        <v>1771859.93</v>
      </c>
      <c r="I17" s="357">
        <f t="shared" si="0"/>
        <v>1796199107.1274395</v>
      </c>
    </row>
    <row r="18" spans="1:9" ht="15">
      <c r="A18" s="354">
        <v>12</v>
      </c>
      <c r="B18" s="346" t="s">
        <v>71</v>
      </c>
      <c r="C18" s="484"/>
      <c r="D18" s="484"/>
      <c r="E18" s="484"/>
      <c r="F18" s="484"/>
      <c r="G18" s="484"/>
      <c r="H18" s="484"/>
      <c r="I18" s="357">
        <f t="shared" si="0"/>
        <v>0</v>
      </c>
    </row>
    <row r="19" spans="1:9" ht="15">
      <c r="A19" s="358">
        <v>13</v>
      </c>
      <c r="B19" s="348" t="s">
        <v>72</v>
      </c>
      <c r="C19" s="484"/>
      <c r="D19" s="484"/>
      <c r="E19" s="484"/>
      <c r="F19" s="484"/>
      <c r="G19" s="484"/>
      <c r="H19" s="484"/>
      <c r="I19" s="357">
        <f t="shared" si="0"/>
        <v>0</v>
      </c>
    </row>
    <row r="20" spans="1:9" ht="15">
      <c r="A20" s="354">
        <v>14</v>
      </c>
      <c r="B20" s="346" t="s">
        <v>666</v>
      </c>
      <c r="C20" s="484">
        <f>'19. Assets by Risk Sectors'!C34-SUM(C13:C15)-C17</f>
        <v>339757804.83851534</v>
      </c>
      <c r="D20" s="484">
        <v>1859844741.8534327</v>
      </c>
      <c r="E20" s="626">
        <v>180877451.0792</v>
      </c>
      <c r="F20" s="484">
        <v>0</v>
      </c>
      <c r="G20" s="484">
        <f>G21</f>
        <v>6908066</v>
      </c>
      <c r="H20" s="484">
        <v>312859.53999999957</v>
      </c>
      <c r="I20" s="357">
        <f>C20+D20-E20-F20-G20</f>
        <v>2011817029.6127479</v>
      </c>
    </row>
    <row r="21" spans="1:9" s="360" customFormat="1" ht="15">
      <c r="A21" s="359">
        <v>15</v>
      </c>
      <c r="B21" s="347" t="s">
        <v>68</v>
      </c>
      <c r="C21" s="484">
        <f>SUM(C7:C15)+SUM(C17:C20)</f>
        <v>1054703913.2315687</v>
      </c>
      <c r="D21" s="484">
        <f>SUM(D7:D15)+SUM(D17:D20)</f>
        <v>26386444227.24828</v>
      </c>
      <c r="E21" s="484">
        <f>SUM(E7:E15)+SUM(E17:E20)</f>
        <v>514280469.43159175</v>
      </c>
      <c r="F21" s="484">
        <f>SUM(F7:F15)+SUM(F17:F20)</f>
        <v>294457197.33238268</v>
      </c>
      <c r="G21" s="484">
        <f>'19. Assets by Risk Sectors'!G34</f>
        <v>6908066</v>
      </c>
      <c r="H21" s="484">
        <f>SUM(H7:H15)+SUM(H17:H20)</f>
        <v>71652066.069999993</v>
      </c>
      <c r="I21" s="357">
        <f>C21+D21-E21-F21-G21</f>
        <v>26625502407.715874</v>
      </c>
    </row>
    <row r="22" spans="1:9" ht="15">
      <c r="A22" s="361">
        <v>16</v>
      </c>
      <c r="B22" s="362" t="s">
        <v>688</v>
      </c>
      <c r="C22" s="483">
        <v>683546632.49129999</v>
      </c>
      <c r="D22" s="483">
        <v>15786847160.234901</v>
      </c>
      <c r="E22" s="628">
        <v>329550376.83660001</v>
      </c>
      <c r="F22" s="482">
        <v>292705864.16339999</v>
      </c>
      <c r="G22" s="484">
        <v>0</v>
      </c>
      <c r="H22" s="482">
        <v>71339206.530000031</v>
      </c>
      <c r="I22" s="357">
        <f t="shared" si="0"/>
        <v>15848137551.726202</v>
      </c>
    </row>
    <row r="23" spans="1:9">
      <c r="A23" s="361">
        <v>17</v>
      </c>
      <c r="B23" s="362" t="s">
        <v>689</v>
      </c>
      <c r="C23" s="483"/>
      <c r="D23" s="483">
        <v>4281735008.8299999</v>
      </c>
      <c r="E23" s="482">
        <v>0</v>
      </c>
      <c r="F23" s="482">
        <v>1433872.4</v>
      </c>
      <c r="G23" s="482"/>
      <c r="H23" s="482"/>
      <c r="I23" s="357">
        <f t="shared" si="0"/>
        <v>4280301136.4299998</v>
      </c>
    </row>
    <row r="24" spans="1:9">
      <c r="E24" s="536"/>
      <c r="G24" s="363"/>
      <c r="H24" s="340"/>
      <c r="I24" s="523">
        <f>I21-'19. Assets by Risk Sectors'!I34</f>
        <v>1.1278800964355469</v>
      </c>
    </row>
    <row r="25" spans="1:9">
      <c r="E25" s="523"/>
      <c r="F25" s="523"/>
      <c r="G25" s="523"/>
      <c r="H25" s="523"/>
      <c r="I25" s="523"/>
    </row>
    <row r="26" spans="1:9" ht="42.6" customHeight="1">
      <c r="B26" s="416" t="s">
        <v>935</v>
      </c>
      <c r="I26" s="771"/>
    </row>
    <row r="27" spans="1:9">
      <c r="I27" s="771"/>
    </row>
    <row r="28" spans="1:9">
      <c r="E28" s="523"/>
      <c r="F28" s="523"/>
      <c r="G28" s="523"/>
      <c r="H28" s="523"/>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zoomScaleNormal="100" workbookViewId="0"/>
  </sheetViews>
  <sheetFormatPr defaultColWidth="9.140625" defaultRowHeight="12.75"/>
  <cols>
    <col min="1" max="1" width="11" style="340" bestFit="1" customWidth="1"/>
    <col min="2" max="2" width="93.42578125" style="340" customWidth="1"/>
    <col min="3" max="8" width="22" style="523" customWidth="1"/>
    <col min="9" max="9" width="42.28515625" style="340" bestFit="1" customWidth="1"/>
    <col min="10" max="16384" width="9.140625" style="340"/>
  </cols>
  <sheetData>
    <row r="1" spans="1:9" ht="15">
      <c r="A1" s="339" t="s">
        <v>188</v>
      </c>
      <c r="B1" s="511" t="str">
        <f>Info!C2</f>
        <v>სს ”საქართველოს ბანკი”</v>
      </c>
    </row>
    <row r="2" spans="1:9" ht="13.5">
      <c r="A2" s="341" t="s">
        <v>189</v>
      </c>
      <c r="B2" s="447">
        <v>44926</v>
      </c>
    </row>
    <row r="3" spans="1:9">
      <c r="A3" s="342" t="s">
        <v>690</v>
      </c>
      <c r="B3" s="343"/>
    </row>
    <row r="4" spans="1:9">
      <c r="C4" s="524" t="s">
        <v>668</v>
      </c>
      <c r="D4" s="524" t="s">
        <v>669</v>
      </c>
      <c r="E4" s="524" t="s">
        <v>670</v>
      </c>
      <c r="F4" s="524" t="s">
        <v>671</v>
      </c>
      <c r="G4" s="524" t="s">
        <v>672</v>
      </c>
      <c r="H4" s="524" t="s">
        <v>673</v>
      </c>
      <c r="I4" s="352" t="s">
        <v>674</v>
      </c>
    </row>
    <row r="5" spans="1:9" ht="41.45" customHeight="1">
      <c r="A5" s="835" t="s">
        <v>946</v>
      </c>
      <c r="B5" s="836"/>
      <c r="C5" s="847" t="s">
        <v>678</v>
      </c>
      <c r="D5" s="847"/>
      <c r="E5" s="847" t="s">
        <v>679</v>
      </c>
      <c r="F5" s="847" t="s">
        <v>680</v>
      </c>
      <c r="G5" s="848" t="s">
        <v>681</v>
      </c>
      <c r="H5" s="848" t="s">
        <v>682</v>
      </c>
      <c r="I5" s="353" t="s">
        <v>683</v>
      </c>
    </row>
    <row r="6" spans="1:9" ht="41.45" customHeight="1">
      <c r="A6" s="839"/>
      <c r="B6" s="840"/>
      <c r="C6" s="525" t="s">
        <v>684</v>
      </c>
      <c r="D6" s="525" t="s">
        <v>685</v>
      </c>
      <c r="E6" s="847"/>
      <c r="F6" s="847"/>
      <c r="G6" s="849"/>
      <c r="H6" s="849"/>
      <c r="I6" s="353" t="s">
        <v>686</v>
      </c>
    </row>
    <row r="7" spans="1:9">
      <c r="A7" s="355">
        <v>1</v>
      </c>
      <c r="B7" s="364" t="s">
        <v>691</v>
      </c>
      <c r="C7" s="483">
        <v>16731391.145966439</v>
      </c>
      <c r="D7" s="483">
        <v>6311500309.3183651</v>
      </c>
      <c r="E7" s="483">
        <v>7581598.4300000034</v>
      </c>
      <c r="F7" s="483">
        <v>12038588.070000002</v>
      </c>
      <c r="G7" s="483">
        <v>0</v>
      </c>
      <c r="H7" s="483">
        <v>0</v>
      </c>
      <c r="I7" s="357">
        <f t="shared" ref="I7:I34" si="0">C7+D7-E7-F7-G7</f>
        <v>6308611513.9643316</v>
      </c>
    </row>
    <row r="8" spans="1:9">
      <c r="A8" s="355">
        <v>2</v>
      </c>
      <c r="B8" s="364" t="s">
        <v>692</v>
      </c>
      <c r="C8" s="483">
        <v>136509598.62552643</v>
      </c>
      <c r="D8" s="483">
        <v>4508764393.1939545</v>
      </c>
      <c r="E8" s="483">
        <v>37009592.091355935</v>
      </c>
      <c r="F8" s="483">
        <v>29255888.703389831</v>
      </c>
      <c r="G8" s="483">
        <v>0</v>
      </c>
      <c r="H8" s="483">
        <v>0</v>
      </c>
      <c r="I8" s="357">
        <f t="shared" si="0"/>
        <v>4579008511.0247345</v>
      </c>
    </row>
    <row r="9" spans="1:9">
      <c r="A9" s="355">
        <v>3</v>
      </c>
      <c r="B9" s="364" t="s">
        <v>693</v>
      </c>
      <c r="C9" s="483">
        <v>7552528.0099999998</v>
      </c>
      <c r="D9" s="483">
        <v>24943134.039999999</v>
      </c>
      <c r="E9" s="483">
        <v>1882692.04</v>
      </c>
      <c r="F9" s="483">
        <v>495565.96</v>
      </c>
      <c r="G9" s="483">
        <v>0</v>
      </c>
      <c r="H9" s="483">
        <v>0</v>
      </c>
      <c r="I9" s="357">
        <f t="shared" si="0"/>
        <v>30117404.049999997</v>
      </c>
    </row>
    <row r="10" spans="1:9">
      <c r="A10" s="355">
        <v>4</v>
      </c>
      <c r="B10" s="364" t="s">
        <v>694</v>
      </c>
      <c r="C10" s="483">
        <v>40911620.509999998</v>
      </c>
      <c r="D10" s="483">
        <v>506603413.68071604</v>
      </c>
      <c r="E10" s="483">
        <v>16854589.310000002</v>
      </c>
      <c r="F10" s="483">
        <v>9002624.5499999989</v>
      </c>
      <c r="G10" s="483">
        <v>0</v>
      </c>
      <c r="H10" s="483">
        <v>0</v>
      </c>
      <c r="I10" s="357">
        <f t="shared" si="0"/>
        <v>521657820.33071601</v>
      </c>
    </row>
    <row r="11" spans="1:9">
      <c r="A11" s="355">
        <v>5</v>
      </c>
      <c r="B11" s="364" t="s">
        <v>695</v>
      </c>
      <c r="C11" s="483">
        <v>45845357.361694895</v>
      </c>
      <c r="D11" s="483">
        <v>847644882.64840782</v>
      </c>
      <c r="E11" s="483">
        <v>18598973.180000003</v>
      </c>
      <c r="F11" s="483">
        <v>15749182.311134271</v>
      </c>
      <c r="G11" s="483">
        <v>0</v>
      </c>
      <c r="H11" s="483">
        <v>24282.94</v>
      </c>
      <c r="I11" s="357">
        <f t="shared" si="0"/>
        <v>859142084.51896858</v>
      </c>
    </row>
    <row r="12" spans="1:9">
      <c r="A12" s="355">
        <v>6</v>
      </c>
      <c r="B12" s="364" t="s">
        <v>696</v>
      </c>
      <c r="C12" s="483">
        <v>23010169.847796615</v>
      </c>
      <c r="D12" s="483">
        <v>583615539.31242907</v>
      </c>
      <c r="E12" s="483">
        <v>14713876.929999998</v>
      </c>
      <c r="F12" s="483">
        <v>10827469.309999999</v>
      </c>
      <c r="G12" s="483">
        <v>0</v>
      </c>
      <c r="H12" s="483">
        <v>897595.04</v>
      </c>
      <c r="I12" s="357">
        <f t="shared" si="0"/>
        <v>581084362.92022574</v>
      </c>
    </row>
    <row r="13" spans="1:9">
      <c r="A13" s="355">
        <v>7</v>
      </c>
      <c r="B13" s="364" t="s">
        <v>697</v>
      </c>
      <c r="C13" s="483">
        <v>26722265.489999998</v>
      </c>
      <c r="D13" s="483">
        <v>496605904.71110392</v>
      </c>
      <c r="E13" s="483">
        <v>12212860.370000001</v>
      </c>
      <c r="F13" s="483">
        <v>9457024.9299999997</v>
      </c>
      <c r="G13" s="483">
        <v>0</v>
      </c>
      <c r="H13" s="483">
        <v>25736.010000000002</v>
      </c>
      <c r="I13" s="357">
        <f t="shared" si="0"/>
        <v>501658284.90110391</v>
      </c>
    </row>
    <row r="14" spans="1:9">
      <c r="A14" s="355">
        <v>8</v>
      </c>
      <c r="B14" s="364" t="s">
        <v>698</v>
      </c>
      <c r="C14" s="483">
        <v>36752837.229661033</v>
      </c>
      <c r="D14" s="483">
        <v>687452207.34950531</v>
      </c>
      <c r="E14" s="483">
        <v>6972961.9900000012</v>
      </c>
      <c r="F14" s="483">
        <v>13120385.639999999</v>
      </c>
      <c r="G14" s="483">
        <v>0</v>
      </c>
      <c r="H14" s="483">
        <v>13713480.970000001</v>
      </c>
      <c r="I14" s="357">
        <f t="shared" si="0"/>
        <v>704111696.9491663</v>
      </c>
    </row>
    <row r="15" spans="1:9">
      <c r="A15" s="355">
        <v>9</v>
      </c>
      <c r="B15" s="364" t="s">
        <v>699</v>
      </c>
      <c r="C15" s="483">
        <v>15490871.406101694</v>
      </c>
      <c r="D15" s="483">
        <v>886550737.30307353</v>
      </c>
      <c r="E15" s="483">
        <v>31447073.457316794</v>
      </c>
      <c r="F15" s="483">
        <v>12285356.437400073</v>
      </c>
      <c r="G15" s="483">
        <v>0</v>
      </c>
      <c r="H15" s="483">
        <v>99060.470000000671</v>
      </c>
      <c r="I15" s="357">
        <f t="shared" si="0"/>
        <v>858309178.81445837</v>
      </c>
    </row>
    <row r="16" spans="1:9">
      <c r="A16" s="355">
        <v>10</v>
      </c>
      <c r="B16" s="364" t="s">
        <v>700</v>
      </c>
      <c r="C16" s="483">
        <v>16146187.699999996</v>
      </c>
      <c r="D16" s="483">
        <v>262633230.02199996</v>
      </c>
      <c r="E16" s="483">
        <v>5321525.1899999985</v>
      </c>
      <c r="F16" s="483">
        <v>5115890.1399999997</v>
      </c>
      <c r="G16" s="483">
        <v>0</v>
      </c>
      <c r="H16" s="483">
        <v>37214.720000000001</v>
      </c>
      <c r="I16" s="357">
        <f t="shared" si="0"/>
        <v>268342002.39199996</v>
      </c>
    </row>
    <row r="17" spans="1:10">
      <c r="A17" s="355">
        <v>11</v>
      </c>
      <c r="B17" s="364" t="s">
        <v>701</v>
      </c>
      <c r="C17" s="483">
        <v>3256692.5666101691</v>
      </c>
      <c r="D17" s="483">
        <v>234374027.6857</v>
      </c>
      <c r="E17" s="483">
        <v>1770723.4899999995</v>
      </c>
      <c r="F17" s="483">
        <v>4579902.7399999993</v>
      </c>
      <c r="G17" s="483">
        <v>0</v>
      </c>
      <c r="H17" s="483">
        <v>251136.68999999997</v>
      </c>
      <c r="I17" s="357">
        <v>15507288.2028</v>
      </c>
    </row>
    <row r="18" spans="1:10">
      <c r="A18" s="355">
        <v>12</v>
      </c>
      <c r="B18" s="364" t="s">
        <v>702</v>
      </c>
      <c r="C18" s="483">
        <v>23963949.009999998</v>
      </c>
      <c r="D18" s="483">
        <v>676321351.77141619</v>
      </c>
      <c r="E18" s="483">
        <v>11118771.209999999</v>
      </c>
      <c r="F18" s="483">
        <v>13040461.720000001</v>
      </c>
      <c r="G18" s="483">
        <v>0</v>
      </c>
      <c r="H18" s="483">
        <v>669958.24999999977</v>
      </c>
      <c r="I18" s="357">
        <f t="shared" si="0"/>
        <v>676126067.85141611</v>
      </c>
    </row>
    <row r="19" spans="1:10">
      <c r="A19" s="355">
        <v>13</v>
      </c>
      <c r="B19" s="364" t="s">
        <v>703</v>
      </c>
      <c r="C19" s="483">
        <v>4796917.9400000004</v>
      </c>
      <c r="D19" s="483">
        <v>189135077.16822001</v>
      </c>
      <c r="E19" s="483">
        <v>1739534.68</v>
      </c>
      <c r="F19" s="483">
        <v>3502710.9100000006</v>
      </c>
      <c r="G19" s="483">
        <v>0</v>
      </c>
      <c r="H19" s="483">
        <v>195377.88</v>
      </c>
      <c r="I19" s="357">
        <f t="shared" si="0"/>
        <v>188689749.51822001</v>
      </c>
    </row>
    <row r="20" spans="1:10">
      <c r="A20" s="355">
        <v>14</v>
      </c>
      <c r="B20" s="364" t="s">
        <v>704</v>
      </c>
      <c r="C20" s="483">
        <v>66101384.673179992</v>
      </c>
      <c r="D20" s="483">
        <v>987413353.43022001</v>
      </c>
      <c r="E20" s="483">
        <v>37673212.945715562</v>
      </c>
      <c r="F20" s="483">
        <v>16183330.069500001</v>
      </c>
      <c r="G20" s="483">
        <v>0</v>
      </c>
      <c r="H20" s="483">
        <v>0</v>
      </c>
      <c r="I20" s="357">
        <f t="shared" si="0"/>
        <v>999658195.08818448</v>
      </c>
    </row>
    <row r="21" spans="1:10">
      <c r="A21" s="355">
        <v>15</v>
      </c>
      <c r="B21" s="364" t="s">
        <v>705</v>
      </c>
      <c r="C21" s="483">
        <v>13005767.679999998</v>
      </c>
      <c r="D21" s="483">
        <v>206285887.80986398</v>
      </c>
      <c r="E21" s="483">
        <v>5693944.8599999994</v>
      </c>
      <c r="F21" s="483">
        <v>3643043.0399999996</v>
      </c>
      <c r="G21" s="483">
        <v>0</v>
      </c>
      <c r="H21" s="483">
        <v>7630.4500000000007</v>
      </c>
      <c r="I21" s="357">
        <f t="shared" si="0"/>
        <v>209954667.58986399</v>
      </c>
    </row>
    <row r="22" spans="1:10">
      <c r="A22" s="355">
        <v>16</v>
      </c>
      <c r="B22" s="364" t="s">
        <v>706</v>
      </c>
      <c r="C22" s="483">
        <v>66085655.690000013</v>
      </c>
      <c r="D22" s="483">
        <v>464814243.24186003</v>
      </c>
      <c r="E22" s="483">
        <v>31366449.150000002</v>
      </c>
      <c r="F22" s="483">
        <v>8677992.9999999981</v>
      </c>
      <c r="G22" s="483">
        <v>0</v>
      </c>
      <c r="H22" s="483">
        <v>52219.15</v>
      </c>
      <c r="I22" s="357">
        <f t="shared" si="0"/>
        <v>490855456.78186005</v>
      </c>
    </row>
    <row r="23" spans="1:10">
      <c r="A23" s="355">
        <v>17</v>
      </c>
      <c r="B23" s="364" t="s">
        <v>707</v>
      </c>
      <c r="C23" s="483">
        <v>6491529.3400000008</v>
      </c>
      <c r="D23" s="483">
        <v>110130301.46637598</v>
      </c>
      <c r="E23" s="483">
        <v>3923221.33</v>
      </c>
      <c r="F23" s="483">
        <v>2125395.84</v>
      </c>
      <c r="G23" s="483">
        <v>0</v>
      </c>
      <c r="H23" s="483">
        <v>0</v>
      </c>
      <c r="I23" s="357">
        <f t="shared" si="0"/>
        <v>110573213.63637598</v>
      </c>
    </row>
    <row r="24" spans="1:10">
      <c r="A24" s="355">
        <v>18</v>
      </c>
      <c r="B24" s="364" t="s">
        <v>708</v>
      </c>
      <c r="C24" s="483">
        <v>4794438.0100000016</v>
      </c>
      <c r="D24" s="483">
        <v>632178005.20213616</v>
      </c>
      <c r="E24" s="483">
        <v>2595848.0699999998</v>
      </c>
      <c r="F24" s="483">
        <v>12546070.043066002</v>
      </c>
      <c r="G24" s="483">
        <v>0</v>
      </c>
      <c r="H24" s="483">
        <v>0</v>
      </c>
      <c r="I24" s="357">
        <f t="shared" si="0"/>
        <v>621830525.09907007</v>
      </c>
    </row>
    <row r="25" spans="1:10">
      <c r="A25" s="355">
        <v>19</v>
      </c>
      <c r="B25" s="364" t="s">
        <v>709</v>
      </c>
      <c r="C25" s="483">
        <v>1632014.1899999997</v>
      </c>
      <c r="D25" s="483">
        <v>113308235.00460801</v>
      </c>
      <c r="E25" s="483">
        <v>693585.2</v>
      </c>
      <c r="F25" s="483">
        <v>2226124.8799999994</v>
      </c>
      <c r="G25" s="483">
        <v>0</v>
      </c>
      <c r="H25" s="483">
        <v>1819371.9400000002</v>
      </c>
      <c r="I25" s="357">
        <f t="shared" si="0"/>
        <v>112020539.114608</v>
      </c>
    </row>
    <row r="26" spans="1:10">
      <c r="A26" s="355">
        <v>20</v>
      </c>
      <c r="B26" s="364" t="s">
        <v>710</v>
      </c>
      <c r="C26" s="483">
        <v>10155522.339559998</v>
      </c>
      <c r="D26" s="483">
        <v>522579533.03271711</v>
      </c>
      <c r="E26" s="483">
        <v>4052785.8100000005</v>
      </c>
      <c r="F26" s="483">
        <v>10217951.609999999</v>
      </c>
      <c r="G26" s="483">
        <v>0</v>
      </c>
      <c r="H26" s="483">
        <v>0</v>
      </c>
      <c r="I26" s="357">
        <f t="shared" si="0"/>
        <v>518464317.95227706</v>
      </c>
      <c r="J26" s="365"/>
    </row>
    <row r="27" spans="1:10">
      <c r="A27" s="355">
        <v>21</v>
      </c>
      <c r="B27" s="364" t="s">
        <v>711</v>
      </c>
      <c r="C27" s="483">
        <v>1952439.7399999998</v>
      </c>
      <c r="D27" s="483">
        <v>101064613.65097602</v>
      </c>
      <c r="E27" s="483">
        <v>856746.74</v>
      </c>
      <c r="F27" s="483">
        <v>1849100.8399999999</v>
      </c>
      <c r="G27" s="483">
        <v>0</v>
      </c>
      <c r="H27" s="483">
        <v>0</v>
      </c>
      <c r="I27" s="357">
        <f t="shared" si="0"/>
        <v>100311205.81097601</v>
      </c>
      <c r="J27" s="365"/>
    </row>
    <row r="28" spans="1:10">
      <c r="A28" s="355">
        <v>22</v>
      </c>
      <c r="B28" s="364" t="s">
        <v>712</v>
      </c>
      <c r="C28" s="483">
        <v>5967051.9970999984</v>
      </c>
      <c r="D28" s="483">
        <v>267665115.96024799</v>
      </c>
      <c r="E28" s="483">
        <v>2103452.399999999</v>
      </c>
      <c r="F28" s="483">
        <v>5245773.47</v>
      </c>
      <c r="G28" s="483">
        <v>0</v>
      </c>
      <c r="H28" s="483">
        <v>0</v>
      </c>
      <c r="I28" s="357">
        <f t="shared" si="0"/>
        <v>266282942.08734801</v>
      </c>
      <c r="J28" s="365"/>
    </row>
    <row r="29" spans="1:10">
      <c r="A29" s="355">
        <v>23</v>
      </c>
      <c r="B29" s="364" t="s">
        <v>713</v>
      </c>
      <c r="C29" s="483">
        <v>68493102.461373702</v>
      </c>
      <c r="D29" s="483">
        <v>2636448823.5149012</v>
      </c>
      <c r="E29" s="483">
        <v>29316956.13576271</v>
      </c>
      <c r="F29" s="483">
        <v>50807538.194767088</v>
      </c>
      <c r="G29" s="483">
        <v>0</v>
      </c>
      <c r="H29" s="483">
        <v>2277184.6</v>
      </c>
      <c r="I29" s="357">
        <f t="shared" si="0"/>
        <v>2624817431.6457453</v>
      </c>
      <c r="J29" s="365"/>
    </row>
    <row r="30" spans="1:10">
      <c r="A30" s="355">
        <v>24</v>
      </c>
      <c r="B30" s="364" t="s">
        <v>714</v>
      </c>
      <c r="C30" s="483">
        <v>33154439.969999999</v>
      </c>
      <c r="D30" s="483">
        <v>1013266372.2834921</v>
      </c>
      <c r="E30" s="483">
        <v>20202803.360000003</v>
      </c>
      <c r="F30" s="483">
        <v>18025598.8752</v>
      </c>
      <c r="G30" s="483">
        <v>0</v>
      </c>
      <c r="H30" s="483">
        <v>3403621.7</v>
      </c>
      <c r="I30" s="357">
        <f t="shared" si="0"/>
        <v>1008192410.0182921</v>
      </c>
      <c r="J30" s="365"/>
    </row>
    <row r="31" spans="1:10">
      <c r="A31" s="355">
        <v>25</v>
      </c>
      <c r="B31" s="364" t="s">
        <v>715</v>
      </c>
      <c r="C31" s="483">
        <v>95541928.062429577</v>
      </c>
      <c r="D31" s="483">
        <v>1222308829.2121639</v>
      </c>
      <c r="E31" s="483">
        <v>38018090.356440671</v>
      </c>
      <c r="F31" s="483">
        <v>22873587.73232539</v>
      </c>
      <c r="G31" s="483">
        <v>0</v>
      </c>
      <c r="H31" s="483">
        <v>47865335.719999984</v>
      </c>
      <c r="I31" s="357">
        <f t="shared" si="0"/>
        <v>1256959079.1858275</v>
      </c>
      <c r="J31" s="365"/>
    </row>
    <row r="32" spans="1:10">
      <c r="A32" s="355">
        <v>26</v>
      </c>
      <c r="B32" s="364" t="s">
        <v>716</v>
      </c>
      <c r="C32" s="483">
        <v>4927898.5245679999</v>
      </c>
      <c r="D32" s="483">
        <v>63819665.808911987</v>
      </c>
      <c r="E32" s="483">
        <v>4347037.5100000007</v>
      </c>
      <c r="F32" s="483">
        <v>1247177.2899999996</v>
      </c>
      <c r="G32" s="483">
        <v>0</v>
      </c>
      <c r="H32" s="483">
        <v>0</v>
      </c>
      <c r="I32" s="357">
        <f t="shared" si="0"/>
        <v>63153349.533479989</v>
      </c>
      <c r="J32" s="365"/>
    </row>
    <row r="33" spans="1:10">
      <c r="A33" s="355">
        <v>27</v>
      </c>
      <c r="B33" s="356" t="s">
        <v>165</v>
      </c>
      <c r="C33" s="483">
        <v>278710353.71000004</v>
      </c>
      <c r="D33" s="483">
        <v>1829017039.1682401</v>
      </c>
      <c r="E33" s="483">
        <v>166211563.19499999</v>
      </c>
      <c r="F33" s="483">
        <v>317461.89679999999</v>
      </c>
      <c r="G33" s="483">
        <v>6908066</v>
      </c>
      <c r="H33" s="483">
        <v>312859.53999999957</v>
      </c>
      <c r="I33" s="357">
        <f t="shared" si="0"/>
        <v>1934290301.7864401</v>
      </c>
      <c r="J33" s="365"/>
    </row>
    <row r="34" spans="1:10">
      <c r="A34" s="355">
        <v>28</v>
      </c>
      <c r="B34" s="366" t="s">
        <v>68</v>
      </c>
      <c r="C34" s="527">
        <f>SUM(C7:C33)</f>
        <v>1054703913.2315687</v>
      </c>
      <c r="D34" s="527">
        <f t="shared" ref="D34:H34" si="1">SUM(D7:D33)</f>
        <v>26386444226.9916</v>
      </c>
      <c r="E34" s="527">
        <f>SUM(E7:E33)</f>
        <v>514280469.43159175</v>
      </c>
      <c r="F34" s="527">
        <f t="shared" si="1"/>
        <v>294457198.20358264</v>
      </c>
      <c r="G34" s="483">
        <v>6908066</v>
      </c>
      <c r="H34" s="527">
        <f t="shared" si="1"/>
        <v>71652066.069999993</v>
      </c>
      <c r="I34" s="357">
        <f t="shared" si="0"/>
        <v>26625502406.587994</v>
      </c>
      <c r="J34" s="365"/>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heetViews>
  <sheetFormatPr defaultColWidth="9.140625" defaultRowHeight="12.75"/>
  <cols>
    <col min="1" max="1" width="11.85546875" style="340" bestFit="1" customWidth="1"/>
    <col min="2" max="2" width="108" style="340" bestFit="1" customWidth="1"/>
    <col min="3" max="3" width="35.5703125" style="523" customWidth="1"/>
    <col min="4" max="4" width="38.42578125" style="526" customWidth="1"/>
    <col min="5" max="16384" width="9.140625" style="340"/>
  </cols>
  <sheetData>
    <row r="1" spans="1:4" ht="15">
      <c r="A1" s="339" t="s">
        <v>188</v>
      </c>
      <c r="B1" s="511" t="str">
        <f>Info!C2</f>
        <v>სს ”საქართველოს ბანკი”</v>
      </c>
      <c r="D1" s="523"/>
    </row>
    <row r="2" spans="1:4" ht="13.5">
      <c r="A2" s="341" t="s">
        <v>189</v>
      </c>
      <c r="B2" s="447">
        <v>44926</v>
      </c>
      <c r="D2" s="523"/>
    </row>
    <row r="3" spans="1:4">
      <c r="A3" s="342" t="s">
        <v>717</v>
      </c>
      <c r="B3" s="343"/>
      <c r="D3" s="523"/>
    </row>
    <row r="5" spans="1:4" ht="51">
      <c r="A5" s="850" t="s">
        <v>718</v>
      </c>
      <c r="B5" s="850"/>
      <c r="C5" s="533" t="s">
        <v>719</v>
      </c>
      <c r="D5" s="533" t="s">
        <v>720</v>
      </c>
    </row>
    <row r="6" spans="1:4">
      <c r="A6" s="368">
        <v>1</v>
      </c>
      <c r="B6" s="369" t="s">
        <v>721</v>
      </c>
      <c r="C6" s="527">
        <v>625353644.11889696</v>
      </c>
      <c r="D6" s="527">
        <v>583947.07200000004</v>
      </c>
    </row>
    <row r="7" spans="1:4">
      <c r="A7" s="370">
        <v>2</v>
      </c>
      <c r="B7" s="369" t="s">
        <v>722</v>
      </c>
      <c r="C7" s="527">
        <f>SUM(C8:C11)</f>
        <v>206936742.3884888</v>
      </c>
      <c r="D7" s="527">
        <f>SUM(D8:D11)</f>
        <v>1096274.48</v>
      </c>
    </row>
    <row r="8" spans="1:4">
      <c r="A8" s="371">
        <v>2.1</v>
      </c>
      <c r="B8" s="372" t="s">
        <v>723</v>
      </c>
      <c r="C8" s="483">
        <v>96109062.819999993</v>
      </c>
      <c r="D8" s="483">
        <v>1096274.48</v>
      </c>
    </row>
    <row r="9" spans="1:4">
      <c r="A9" s="371">
        <v>2.2000000000000002</v>
      </c>
      <c r="B9" s="372" t="s">
        <v>724</v>
      </c>
      <c r="C9" s="483">
        <v>104578055.34229201</v>
      </c>
      <c r="D9" s="483">
        <v>0</v>
      </c>
    </row>
    <row r="10" spans="1:4">
      <c r="A10" s="371">
        <v>2.2999999999999998</v>
      </c>
      <c r="B10" s="372" t="s">
        <v>725</v>
      </c>
      <c r="C10" s="483">
        <v>6249624.2261968004</v>
      </c>
      <c r="D10" s="483">
        <v>0</v>
      </c>
    </row>
    <row r="11" spans="1:4">
      <c r="A11" s="371">
        <v>2.4</v>
      </c>
      <c r="B11" s="372" t="s">
        <v>726</v>
      </c>
      <c r="C11" s="483">
        <v>0</v>
      </c>
      <c r="D11" s="483">
        <v>0</v>
      </c>
    </row>
    <row r="12" spans="1:4">
      <c r="A12" s="368">
        <v>3</v>
      </c>
      <c r="B12" s="369" t="s">
        <v>727</v>
      </c>
      <c r="C12" s="527">
        <f>SUM(C13:C18)</f>
        <v>210034145.76401177</v>
      </c>
      <c r="D12" s="527">
        <f>SUM(D13:D18)</f>
        <v>246348.72</v>
      </c>
    </row>
    <row r="13" spans="1:4">
      <c r="A13" s="371">
        <v>3.1</v>
      </c>
      <c r="B13" s="372" t="s">
        <v>728</v>
      </c>
      <c r="C13" s="483">
        <v>71331435.201900005</v>
      </c>
      <c r="D13" s="483">
        <v>0</v>
      </c>
    </row>
    <row r="14" spans="1:4">
      <c r="A14" s="371">
        <v>3.2</v>
      </c>
      <c r="B14" s="372" t="s">
        <v>729</v>
      </c>
      <c r="C14" s="483">
        <v>50622119.409999996</v>
      </c>
      <c r="D14" s="483">
        <v>140000</v>
      </c>
    </row>
    <row r="15" spans="1:4">
      <c r="A15" s="371">
        <v>3.3</v>
      </c>
      <c r="B15" s="372" t="s">
        <v>730</v>
      </c>
      <c r="C15" s="483">
        <v>61747232.280000001</v>
      </c>
      <c r="D15" s="483">
        <v>97530.880000000005</v>
      </c>
    </row>
    <row r="16" spans="1:4">
      <c r="A16" s="371">
        <v>3.4</v>
      </c>
      <c r="B16" s="372" t="s">
        <v>731</v>
      </c>
      <c r="C16" s="483">
        <v>17788740.703167126</v>
      </c>
      <c r="D16" s="483">
        <v>0</v>
      </c>
    </row>
    <row r="17" spans="1:4">
      <c r="A17" s="370">
        <v>3.5</v>
      </c>
      <c r="B17" s="372" t="s">
        <v>732</v>
      </c>
      <c r="C17" s="483">
        <v>8544618.1689446401</v>
      </c>
      <c r="D17" s="483">
        <v>8817.84</v>
      </c>
    </row>
    <row r="18" spans="1:4">
      <c r="A18" s="371">
        <v>3.6</v>
      </c>
      <c r="B18" s="372" t="s">
        <v>733</v>
      </c>
      <c r="C18" s="483">
        <v>0</v>
      </c>
      <c r="D18" s="483">
        <v>0</v>
      </c>
    </row>
    <row r="19" spans="1:4">
      <c r="A19" s="373">
        <v>4</v>
      </c>
      <c r="B19" s="369" t="s">
        <v>734</v>
      </c>
      <c r="C19" s="527">
        <f>C6+C7-C12</f>
        <v>622256240.74337399</v>
      </c>
      <c r="D19" s="527">
        <f>D6+D7-D12</f>
        <v>1433872.8320000002</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heetViews>
  <sheetFormatPr defaultColWidth="9.140625" defaultRowHeight="12.75"/>
  <cols>
    <col min="1" max="1" width="11.85546875" style="340" bestFit="1" customWidth="1"/>
    <col min="2" max="2" width="124.7109375" style="340" customWidth="1"/>
    <col min="3" max="3" width="21.5703125" style="340" customWidth="1"/>
    <col min="4" max="4" width="49.140625" style="363" customWidth="1"/>
    <col min="5" max="16384" width="9.140625" style="340"/>
  </cols>
  <sheetData>
    <row r="1" spans="1:4" ht="15">
      <c r="A1" s="339" t="s">
        <v>188</v>
      </c>
      <c r="B1" s="511" t="str">
        <f>Info!C2</f>
        <v>სს ”საქართველოს ბანკი”</v>
      </c>
      <c r="D1" s="340"/>
    </row>
    <row r="2" spans="1:4" ht="13.5">
      <c r="A2" s="341" t="s">
        <v>189</v>
      </c>
      <c r="B2" s="447">
        <v>44926</v>
      </c>
      <c r="D2" s="340"/>
    </row>
    <row r="3" spans="1:4">
      <c r="A3" s="342" t="s">
        <v>735</v>
      </c>
      <c r="B3" s="343"/>
      <c r="D3" s="340"/>
    </row>
    <row r="4" spans="1:4">
      <c r="A4" s="342"/>
      <c r="D4" s="340"/>
    </row>
    <row r="5" spans="1:4" ht="15" customHeight="1">
      <c r="A5" s="851" t="s">
        <v>736</v>
      </c>
      <c r="B5" s="852"/>
      <c r="C5" s="855" t="s">
        <v>737</v>
      </c>
      <c r="D5" s="857" t="s">
        <v>738</v>
      </c>
    </row>
    <row r="6" spans="1:4">
      <c r="A6" s="853"/>
      <c r="B6" s="854"/>
      <c r="C6" s="856"/>
      <c r="D6" s="857"/>
    </row>
    <row r="7" spans="1:4" ht="15">
      <c r="A7" s="366">
        <v>1</v>
      </c>
      <c r="B7" s="347" t="s">
        <v>739</v>
      </c>
      <c r="C7" s="626">
        <v>698550785.756271</v>
      </c>
      <c r="D7" s="374"/>
    </row>
    <row r="8" spans="1:4" ht="15">
      <c r="A8" s="356">
        <v>2</v>
      </c>
      <c r="B8" s="356" t="s">
        <v>740</v>
      </c>
      <c r="C8" s="626">
        <v>172016410.46000001</v>
      </c>
      <c r="D8" s="374"/>
    </row>
    <row r="9" spans="1:4" ht="15">
      <c r="A9" s="356">
        <v>3</v>
      </c>
      <c r="B9" s="375" t="s">
        <v>741</v>
      </c>
      <c r="C9" s="626">
        <v>7693361.4000000004</v>
      </c>
      <c r="D9" s="374"/>
    </row>
    <row r="10" spans="1:4" ht="15">
      <c r="A10" s="356">
        <v>4</v>
      </c>
      <c r="B10" s="356" t="s">
        <v>742</v>
      </c>
      <c r="C10" s="626">
        <f>SUM(C11:C18)</f>
        <v>199340495.03497097</v>
      </c>
      <c r="D10" s="374"/>
    </row>
    <row r="11" spans="1:4" ht="15">
      <c r="A11" s="356">
        <v>5</v>
      </c>
      <c r="B11" s="376" t="s">
        <v>743</v>
      </c>
      <c r="C11" s="626">
        <v>39600988.227867797</v>
      </c>
      <c r="D11" s="374"/>
    </row>
    <row r="12" spans="1:4" ht="15">
      <c r="A12" s="356">
        <v>6</v>
      </c>
      <c r="B12" s="376" t="s">
        <v>744</v>
      </c>
      <c r="C12" s="626">
        <v>11277362.2553</v>
      </c>
      <c r="D12" s="374"/>
    </row>
    <row r="13" spans="1:4" ht="15">
      <c r="A13" s="356">
        <v>7</v>
      </c>
      <c r="B13" s="376" t="s">
        <v>745</v>
      </c>
      <c r="C13" s="626">
        <v>54181103.25900317</v>
      </c>
      <c r="D13" s="374"/>
    </row>
    <row r="14" spans="1:4" ht="15">
      <c r="A14" s="356">
        <v>8</v>
      </c>
      <c r="B14" s="376" t="s">
        <v>746</v>
      </c>
      <c r="C14" s="626">
        <v>13316487.7949</v>
      </c>
      <c r="D14" s="482">
        <v>25153240.106394529</v>
      </c>
    </row>
    <row r="15" spans="1:4" ht="15">
      <c r="A15" s="356">
        <v>9</v>
      </c>
      <c r="B15" s="376" t="s">
        <v>747</v>
      </c>
      <c r="C15" s="626">
        <v>0</v>
      </c>
      <c r="D15" s="356"/>
    </row>
    <row r="16" spans="1:4" ht="15">
      <c r="A16" s="356">
        <v>10</v>
      </c>
      <c r="B16" s="376" t="s">
        <v>748</v>
      </c>
      <c r="C16" s="626">
        <v>70762152.727899998</v>
      </c>
      <c r="D16" s="374"/>
    </row>
    <row r="17" spans="1:4" ht="15">
      <c r="A17" s="356">
        <v>11</v>
      </c>
      <c r="B17" s="376" t="s">
        <v>749</v>
      </c>
      <c r="C17" s="626"/>
      <c r="D17" s="356"/>
    </row>
    <row r="18" spans="1:4" ht="26.25">
      <c r="A18" s="356">
        <v>12</v>
      </c>
      <c r="B18" s="376" t="s">
        <v>750</v>
      </c>
      <c r="C18" s="626">
        <v>10202400.77</v>
      </c>
      <c r="D18" s="374"/>
    </row>
    <row r="19" spans="1:4">
      <c r="A19" s="366">
        <v>13</v>
      </c>
      <c r="B19" s="377" t="s">
        <v>751</v>
      </c>
      <c r="C19" s="627">
        <f>C7+C8-C10+C9</f>
        <v>678920062.58130002</v>
      </c>
      <c r="D19" s="378"/>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Normal="100" workbookViewId="0"/>
  </sheetViews>
  <sheetFormatPr defaultColWidth="9.140625" defaultRowHeight="12.75"/>
  <cols>
    <col min="1" max="1" width="11.85546875" style="340" bestFit="1" customWidth="1"/>
    <col min="2" max="2" width="80.7109375" style="340" customWidth="1"/>
    <col min="3" max="3" width="15.5703125" style="523" customWidth="1"/>
    <col min="4" max="5" width="22.28515625" style="523" customWidth="1"/>
    <col min="6" max="6" width="23.42578125" style="523" customWidth="1"/>
    <col min="7" max="14" width="22.28515625" style="523" customWidth="1"/>
    <col min="15" max="15" width="23.42578125" style="523" bestFit="1" customWidth="1"/>
    <col min="16" max="16" width="21.85546875" style="523" bestFit="1" customWidth="1"/>
    <col min="17" max="19" width="19.140625" style="523" bestFit="1" customWidth="1"/>
    <col min="20" max="20" width="16.140625" style="523" customWidth="1"/>
    <col min="21" max="21" width="13.5703125" style="523" bestFit="1" customWidth="1"/>
    <col min="22" max="22" width="20" style="340" customWidth="1"/>
    <col min="23" max="16384" width="9.140625" style="340"/>
  </cols>
  <sheetData>
    <row r="1" spans="1:22" ht="15">
      <c r="A1" s="339" t="s">
        <v>188</v>
      </c>
      <c r="B1" s="511" t="str">
        <f>Info!C2</f>
        <v>სს ”საქართველოს ბანკი”</v>
      </c>
    </row>
    <row r="2" spans="1:22" ht="13.5">
      <c r="A2" s="341" t="s">
        <v>189</v>
      </c>
      <c r="B2" s="447">
        <v>44926</v>
      </c>
      <c r="C2" s="537"/>
    </row>
    <row r="3" spans="1:22">
      <c r="A3" s="342" t="s">
        <v>752</v>
      </c>
      <c r="B3" s="343"/>
      <c r="H3" s="523">
        <v>0</v>
      </c>
    </row>
    <row r="5" spans="1:22" ht="15" customHeight="1">
      <c r="A5" s="855" t="s">
        <v>753</v>
      </c>
      <c r="B5" s="858"/>
      <c r="C5" s="862" t="s">
        <v>754</v>
      </c>
      <c r="D5" s="863"/>
      <c r="E5" s="863"/>
      <c r="F5" s="863"/>
      <c r="G5" s="863"/>
      <c r="H5" s="863"/>
      <c r="I5" s="863"/>
      <c r="J5" s="863"/>
      <c r="K5" s="863"/>
      <c r="L5" s="863"/>
      <c r="M5" s="863"/>
      <c r="N5" s="863"/>
      <c r="O5" s="863"/>
      <c r="P5" s="863"/>
      <c r="Q5" s="863"/>
      <c r="R5" s="863"/>
      <c r="S5" s="863"/>
      <c r="T5" s="863"/>
      <c r="U5" s="864"/>
      <c r="V5" s="379"/>
    </row>
    <row r="6" spans="1:22">
      <c r="A6" s="859"/>
      <c r="B6" s="860"/>
      <c r="C6" s="865" t="s">
        <v>68</v>
      </c>
      <c r="D6" s="867" t="s">
        <v>755</v>
      </c>
      <c r="E6" s="867"/>
      <c r="F6" s="868"/>
      <c r="G6" s="869" t="s">
        <v>756</v>
      </c>
      <c r="H6" s="870"/>
      <c r="I6" s="870"/>
      <c r="J6" s="870"/>
      <c r="K6" s="871"/>
      <c r="L6" s="538"/>
      <c r="M6" s="872" t="s">
        <v>757</v>
      </c>
      <c r="N6" s="872"/>
      <c r="O6" s="849"/>
      <c r="P6" s="849"/>
      <c r="Q6" s="849"/>
      <c r="R6" s="849"/>
      <c r="S6" s="849"/>
      <c r="T6" s="849"/>
      <c r="U6" s="849"/>
      <c r="V6" s="380"/>
    </row>
    <row r="7" spans="1:22" ht="25.5">
      <c r="A7" s="856"/>
      <c r="B7" s="861"/>
      <c r="C7" s="866"/>
      <c r="D7" s="539"/>
      <c r="E7" s="534" t="s">
        <v>758</v>
      </c>
      <c r="F7" s="540" t="s">
        <v>759</v>
      </c>
      <c r="G7" s="537"/>
      <c r="H7" s="540" t="s">
        <v>758</v>
      </c>
      <c r="I7" s="534" t="s">
        <v>785</v>
      </c>
      <c r="J7" s="534" t="s">
        <v>760</v>
      </c>
      <c r="K7" s="540" t="s">
        <v>761</v>
      </c>
      <c r="L7" s="535"/>
      <c r="M7" s="525" t="s">
        <v>762</v>
      </c>
      <c r="N7" s="534" t="s">
        <v>760</v>
      </c>
      <c r="O7" s="534" t="s">
        <v>763</v>
      </c>
      <c r="P7" s="534" t="s">
        <v>764</v>
      </c>
      <c r="Q7" s="534" t="s">
        <v>765</v>
      </c>
      <c r="R7" s="534" t="s">
        <v>766</v>
      </c>
      <c r="S7" s="534" t="s">
        <v>767</v>
      </c>
      <c r="T7" s="534" t="s">
        <v>768</v>
      </c>
      <c r="U7" s="534" t="s">
        <v>769</v>
      </c>
      <c r="V7" s="379"/>
    </row>
    <row r="8" spans="1:22">
      <c r="A8" s="381">
        <v>1</v>
      </c>
      <c r="B8" s="347" t="s">
        <v>770</v>
      </c>
      <c r="C8" s="527">
        <v>16316961028.125734</v>
      </c>
      <c r="D8" s="527">
        <v>14879417875.450344</v>
      </c>
      <c r="E8" s="527">
        <v>95157076.0220339</v>
      </c>
      <c r="F8" s="527">
        <v>2189730.1900000004</v>
      </c>
      <c r="G8" s="527">
        <v>758623090.0940336</v>
      </c>
      <c r="H8" s="527">
        <v>21631418.252033897</v>
      </c>
      <c r="I8" s="527">
        <v>26464990.060000006</v>
      </c>
      <c r="J8" s="527">
        <v>520156.50999999995</v>
      </c>
      <c r="K8" s="527">
        <v>302040.26999999996</v>
      </c>
      <c r="L8" s="527">
        <v>678920062.58135593</v>
      </c>
      <c r="M8" s="527">
        <v>57463036.165423729</v>
      </c>
      <c r="N8" s="527">
        <v>83946790.123050869</v>
      </c>
      <c r="O8" s="527">
        <v>87809307.043389827</v>
      </c>
      <c r="P8" s="527">
        <v>36669385.339999996</v>
      </c>
      <c r="Q8" s="527">
        <v>45226690.771186441</v>
      </c>
      <c r="R8" s="527">
        <v>32794457.530000009</v>
      </c>
      <c r="S8" s="527">
        <v>21117468.43</v>
      </c>
      <c r="T8" s="527">
        <v>1414146.9900000002</v>
      </c>
      <c r="U8" s="527">
        <v>238009038.4376272</v>
      </c>
      <c r="V8" s="365"/>
    </row>
    <row r="9" spans="1:22">
      <c r="A9" s="355">
        <v>1.1000000000000001</v>
      </c>
      <c r="B9" s="382" t="s">
        <v>771</v>
      </c>
      <c r="C9" s="527">
        <v>0</v>
      </c>
      <c r="D9" s="527">
        <v>0</v>
      </c>
      <c r="E9" s="527">
        <v>0</v>
      </c>
      <c r="F9" s="527">
        <v>0</v>
      </c>
      <c r="G9" s="527">
        <v>0</v>
      </c>
      <c r="H9" s="527">
        <v>0</v>
      </c>
      <c r="I9" s="527">
        <v>0</v>
      </c>
      <c r="J9" s="527">
        <v>0</v>
      </c>
      <c r="K9" s="527">
        <v>0</v>
      </c>
      <c r="L9" s="527">
        <v>0</v>
      </c>
      <c r="M9" s="527">
        <v>0</v>
      </c>
      <c r="N9" s="527">
        <v>0</v>
      </c>
      <c r="O9" s="527">
        <v>0</v>
      </c>
      <c r="P9" s="527">
        <v>0</v>
      </c>
      <c r="Q9" s="527">
        <v>0</v>
      </c>
      <c r="R9" s="527">
        <v>0</v>
      </c>
      <c r="S9" s="527">
        <v>0</v>
      </c>
      <c r="T9" s="527">
        <v>0</v>
      </c>
      <c r="U9" s="527">
        <v>0</v>
      </c>
      <c r="V9" s="365"/>
    </row>
    <row r="10" spans="1:22">
      <c r="A10" s="355">
        <v>1.2</v>
      </c>
      <c r="B10" s="382" t="s">
        <v>772</v>
      </c>
      <c r="C10" s="527">
        <v>0</v>
      </c>
      <c r="D10" s="527">
        <v>0</v>
      </c>
      <c r="E10" s="527">
        <v>0</v>
      </c>
      <c r="F10" s="527">
        <v>0</v>
      </c>
      <c r="G10" s="527">
        <v>0</v>
      </c>
      <c r="H10" s="527">
        <v>0</v>
      </c>
      <c r="I10" s="527">
        <v>0</v>
      </c>
      <c r="J10" s="527">
        <v>0</v>
      </c>
      <c r="K10" s="527">
        <v>0</v>
      </c>
      <c r="L10" s="527">
        <v>0</v>
      </c>
      <c r="M10" s="527">
        <v>0</v>
      </c>
      <c r="N10" s="527">
        <v>0</v>
      </c>
      <c r="O10" s="527">
        <v>0</v>
      </c>
      <c r="P10" s="527">
        <v>0</v>
      </c>
      <c r="Q10" s="527">
        <v>0</v>
      </c>
      <c r="R10" s="527">
        <v>0</v>
      </c>
      <c r="S10" s="527">
        <v>0</v>
      </c>
      <c r="T10" s="527">
        <v>0</v>
      </c>
      <c r="U10" s="527">
        <v>0</v>
      </c>
      <c r="V10" s="365"/>
    </row>
    <row r="11" spans="1:22">
      <c r="A11" s="355">
        <v>1.3</v>
      </c>
      <c r="B11" s="382" t="s">
        <v>773</v>
      </c>
      <c r="C11" s="527">
        <v>0</v>
      </c>
      <c r="D11" s="527">
        <v>0</v>
      </c>
      <c r="E11" s="527">
        <v>0</v>
      </c>
      <c r="F11" s="527">
        <v>0</v>
      </c>
      <c r="G11" s="527">
        <v>0</v>
      </c>
      <c r="H11" s="527">
        <v>0</v>
      </c>
      <c r="I11" s="527">
        <v>0</v>
      </c>
      <c r="J11" s="527">
        <v>0</v>
      </c>
      <c r="K11" s="527">
        <v>0</v>
      </c>
      <c r="L11" s="527">
        <v>0</v>
      </c>
      <c r="M11" s="527">
        <v>0</v>
      </c>
      <c r="N11" s="527">
        <v>0</v>
      </c>
      <c r="O11" s="527">
        <v>0</v>
      </c>
      <c r="P11" s="527">
        <v>0</v>
      </c>
      <c r="Q11" s="527">
        <v>0</v>
      </c>
      <c r="R11" s="527">
        <v>0</v>
      </c>
      <c r="S11" s="527">
        <v>0</v>
      </c>
      <c r="T11" s="527">
        <v>0</v>
      </c>
      <c r="U11" s="527">
        <v>0</v>
      </c>
      <c r="V11" s="365"/>
    </row>
    <row r="12" spans="1:22">
      <c r="A12" s="355">
        <v>1.4</v>
      </c>
      <c r="B12" s="382" t="s">
        <v>774</v>
      </c>
      <c r="C12" s="527">
        <v>121328691.39999999</v>
      </c>
      <c r="D12" s="527">
        <v>121328691.39999999</v>
      </c>
      <c r="E12" s="527">
        <v>0</v>
      </c>
      <c r="F12" s="527">
        <v>0</v>
      </c>
      <c r="G12" s="527">
        <v>0</v>
      </c>
      <c r="H12" s="527">
        <v>0</v>
      </c>
      <c r="I12" s="527">
        <v>0</v>
      </c>
      <c r="J12" s="527">
        <v>0</v>
      </c>
      <c r="K12" s="527">
        <v>0</v>
      </c>
      <c r="L12" s="527">
        <v>0</v>
      </c>
      <c r="M12" s="527">
        <v>0</v>
      </c>
      <c r="N12" s="527">
        <v>0</v>
      </c>
      <c r="O12" s="527">
        <v>0</v>
      </c>
      <c r="P12" s="527">
        <v>0</v>
      </c>
      <c r="Q12" s="527">
        <v>0</v>
      </c>
      <c r="R12" s="527">
        <v>0</v>
      </c>
      <c r="S12" s="527">
        <v>0</v>
      </c>
      <c r="T12" s="527">
        <v>0</v>
      </c>
      <c r="U12" s="527">
        <v>0</v>
      </c>
      <c r="V12" s="365"/>
    </row>
    <row r="13" spans="1:22">
      <c r="A13" s="355">
        <v>1.5</v>
      </c>
      <c r="B13" s="382" t="s">
        <v>775</v>
      </c>
      <c r="C13" s="527">
        <v>6807488377.164031</v>
      </c>
      <c r="D13" s="527">
        <v>5923698673.2720308</v>
      </c>
      <c r="E13" s="527">
        <v>11669877.48</v>
      </c>
      <c r="F13" s="527">
        <v>214200</v>
      </c>
      <c r="G13" s="527">
        <v>574587344.35199988</v>
      </c>
      <c r="H13" s="527">
        <v>6090481.9199999999</v>
      </c>
      <c r="I13" s="527">
        <v>1725958.09</v>
      </c>
      <c r="J13" s="527">
        <v>0</v>
      </c>
      <c r="K13" s="527">
        <v>0</v>
      </c>
      <c r="L13" s="527">
        <v>309202359.54000008</v>
      </c>
      <c r="M13" s="527">
        <v>15211914.469999999</v>
      </c>
      <c r="N13" s="527">
        <v>51417249.020000003</v>
      </c>
      <c r="O13" s="527">
        <v>31975253.700000003</v>
      </c>
      <c r="P13" s="527">
        <v>19869170.259999998</v>
      </c>
      <c r="Q13" s="527">
        <v>20048130.780000001</v>
      </c>
      <c r="R13" s="527">
        <v>15954040.4</v>
      </c>
      <c r="S13" s="527">
        <v>20672056.239999998</v>
      </c>
      <c r="T13" s="527">
        <v>667042.20000000007</v>
      </c>
      <c r="U13" s="527">
        <v>146420873.48000008</v>
      </c>
      <c r="V13" s="365"/>
    </row>
    <row r="14" spans="1:22">
      <c r="A14" s="355">
        <v>1.6</v>
      </c>
      <c r="B14" s="382" t="s">
        <v>776</v>
      </c>
      <c r="C14" s="527">
        <v>9388143959.5617027</v>
      </c>
      <c r="D14" s="527">
        <v>8834390510.7783146</v>
      </c>
      <c r="E14" s="527">
        <v>83487198.542033896</v>
      </c>
      <c r="F14" s="527">
        <v>1975530.1900000002</v>
      </c>
      <c r="G14" s="527">
        <v>184035745.74203372</v>
      </c>
      <c r="H14" s="527">
        <v>15540936.332033899</v>
      </c>
      <c r="I14" s="527">
        <v>24739031.970000006</v>
      </c>
      <c r="J14" s="527">
        <v>520156.50999999995</v>
      </c>
      <c r="K14" s="527">
        <v>302040.26999999996</v>
      </c>
      <c r="L14" s="527">
        <v>369717703.04135585</v>
      </c>
      <c r="M14" s="527">
        <v>42251121.69542373</v>
      </c>
      <c r="N14" s="527">
        <v>32529541.103050858</v>
      </c>
      <c r="O14" s="527">
        <v>55834053.343389824</v>
      </c>
      <c r="P14" s="527">
        <v>16800215.079999998</v>
      </c>
      <c r="Q14" s="527">
        <v>25178559.991186444</v>
      </c>
      <c r="R14" s="527">
        <v>16840417.130000006</v>
      </c>
      <c r="S14" s="527">
        <v>445412.19</v>
      </c>
      <c r="T14" s="527">
        <v>747104.79000000015</v>
      </c>
      <c r="U14" s="527">
        <v>91588164.957627118</v>
      </c>
      <c r="V14" s="365"/>
    </row>
    <row r="15" spans="1:22">
      <c r="A15" s="381">
        <v>2</v>
      </c>
      <c r="B15" s="366" t="s">
        <v>777</v>
      </c>
      <c r="C15" s="527">
        <f>SUM(C16:C21)</f>
        <v>4231827680.3600001</v>
      </c>
      <c r="D15" s="527">
        <f>SUM(D16:D21)</f>
        <v>4231827680.3600001</v>
      </c>
      <c r="E15" s="527">
        <v>0</v>
      </c>
      <c r="F15" s="527">
        <v>0</v>
      </c>
      <c r="G15" s="527">
        <v>0</v>
      </c>
      <c r="H15" s="527">
        <v>0</v>
      </c>
      <c r="I15" s="527">
        <v>0</v>
      </c>
      <c r="J15" s="527">
        <v>0</v>
      </c>
      <c r="K15" s="527">
        <v>0</v>
      </c>
      <c r="L15" s="527">
        <v>0</v>
      </c>
      <c r="M15" s="527">
        <v>0</v>
      </c>
      <c r="N15" s="527">
        <v>0</v>
      </c>
      <c r="O15" s="527">
        <v>0</v>
      </c>
      <c r="P15" s="527">
        <v>0</v>
      </c>
      <c r="Q15" s="527">
        <v>0</v>
      </c>
      <c r="R15" s="527">
        <v>0</v>
      </c>
      <c r="S15" s="527">
        <v>0</v>
      </c>
      <c r="T15" s="527">
        <v>0</v>
      </c>
      <c r="U15" s="527">
        <v>0</v>
      </c>
      <c r="V15" s="365"/>
    </row>
    <row r="16" spans="1:22">
      <c r="A16" s="355">
        <v>2.1</v>
      </c>
      <c r="B16" s="382" t="s">
        <v>771</v>
      </c>
      <c r="C16" s="527">
        <f>SUM(D16:F16)</f>
        <v>17675104.859999999</v>
      </c>
      <c r="D16" s="527">
        <v>17675104.859999999</v>
      </c>
      <c r="E16" s="527">
        <v>0</v>
      </c>
      <c r="F16" s="527">
        <v>0</v>
      </c>
      <c r="G16" s="527">
        <v>0</v>
      </c>
      <c r="H16" s="527">
        <v>0</v>
      </c>
      <c r="I16" s="527">
        <v>0</v>
      </c>
      <c r="J16" s="527">
        <v>0</v>
      </c>
      <c r="K16" s="527">
        <v>0</v>
      </c>
      <c r="L16" s="527">
        <v>0</v>
      </c>
      <c r="M16" s="527">
        <v>0</v>
      </c>
      <c r="N16" s="527">
        <v>0</v>
      </c>
      <c r="O16" s="527">
        <v>0</v>
      </c>
      <c r="P16" s="527">
        <v>0</v>
      </c>
      <c r="Q16" s="527">
        <v>0</v>
      </c>
      <c r="R16" s="527">
        <v>0</v>
      </c>
      <c r="S16" s="527">
        <v>0</v>
      </c>
      <c r="T16" s="527">
        <v>0</v>
      </c>
      <c r="U16" s="527">
        <v>0</v>
      </c>
      <c r="V16" s="365"/>
    </row>
    <row r="17" spans="1:22">
      <c r="A17" s="355">
        <v>2.2000000000000002</v>
      </c>
      <c r="B17" s="382" t="s">
        <v>772</v>
      </c>
      <c r="C17" s="527">
        <f>SUM(D17:F17)</f>
        <v>2720414335.9646001</v>
      </c>
      <c r="D17" s="527">
        <v>2720414335.9646001</v>
      </c>
      <c r="E17" s="527">
        <v>0</v>
      </c>
      <c r="F17" s="527">
        <v>0</v>
      </c>
      <c r="G17" s="527">
        <v>0</v>
      </c>
      <c r="H17" s="527">
        <v>0</v>
      </c>
      <c r="I17" s="527">
        <v>15507288.2028</v>
      </c>
      <c r="J17" s="527">
        <v>0</v>
      </c>
      <c r="K17" s="527">
        <v>0</v>
      </c>
      <c r="L17" s="527">
        <v>0</v>
      </c>
      <c r="M17" s="527">
        <v>0</v>
      </c>
      <c r="N17" s="527">
        <v>0</v>
      </c>
      <c r="O17" s="527">
        <v>0</v>
      </c>
      <c r="P17" s="527">
        <v>0</v>
      </c>
      <c r="Q17" s="527">
        <v>0</v>
      </c>
      <c r="R17" s="527">
        <v>0</v>
      </c>
      <c r="S17" s="527">
        <v>0</v>
      </c>
      <c r="T17" s="527">
        <v>0</v>
      </c>
      <c r="U17" s="527">
        <v>0</v>
      </c>
      <c r="V17" s="365"/>
    </row>
    <row r="18" spans="1:22">
      <c r="A18" s="355">
        <v>2.2999999999999998</v>
      </c>
      <c r="B18" s="382" t="s">
        <v>773</v>
      </c>
      <c r="C18" s="527">
        <f>SUM(D18:F18)</f>
        <v>1422536532.0590999</v>
      </c>
      <c r="D18" s="527">
        <v>1422536532.0590999</v>
      </c>
      <c r="E18" s="527">
        <v>0</v>
      </c>
      <c r="F18" s="527">
        <v>0</v>
      </c>
      <c r="G18" s="527">
        <v>0</v>
      </c>
      <c r="H18" s="527">
        <v>0</v>
      </c>
      <c r="I18" s="527">
        <v>0</v>
      </c>
      <c r="J18" s="527">
        <v>0</v>
      </c>
      <c r="K18" s="527">
        <v>0</v>
      </c>
      <c r="L18" s="527">
        <v>0</v>
      </c>
      <c r="M18" s="527">
        <v>0</v>
      </c>
      <c r="N18" s="527">
        <v>0</v>
      </c>
      <c r="O18" s="527">
        <v>0</v>
      </c>
      <c r="P18" s="527">
        <v>0</v>
      </c>
      <c r="Q18" s="527">
        <v>0</v>
      </c>
      <c r="R18" s="527">
        <v>0</v>
      </c>
      <c r="S18" s="527">
        <v>0</v>
      </c>
      <c r="T18" s="527">
        <v>0</v>
      </c>
      <c r="U18" s="527">
        <v>0</v>
      </c>
      <c r="V18" s="365"/>
    </row>
    <row r="19" spans="1:22">
      <c r="A19" s="355">
        <v>2.4</v>
      </c>
      <c r="B19" s="382" t="s">
        <v>774</v>
      </c>
      <c r="C19" s="527">
        <f>SUM(D19:F19)</f>
        <v>3749986.5737000895</v>
      </c>
      <c r="D19" s="527">
        <v>3749986.5737000895</v>
      </c>
      <c r="E19" s="527">
        <v>0</v>
      </c>
      <c r="F19" s="527">
        <v>0</v>
      </c>
      <c r="G19" s="527">
        <v>0</v>
      </c>
      <c r="H19" s="527">
        <v>0</v>
      </c>
      <c r="I19" s="527">
        <v>0</v>
      </c>
      <c r="J19" s="527">
        <v>0</v>
      </c>
      <c r="K19" s="527">
        <v>0</v>
      </c>
      <c r="L19" s="527">
        <v>0</v>
      </c>
      <c r="M19" s="527">
        <v>0</v>
      </c>
      <c r="N19" s="527">
        <v>0</v>
      </c>
      <c r="O19" s="527">
        <v>0</v>
      </c>
      <c r="P19" s="527">
        <v>0</v>
      </c>
      <c r="Q19" s="527">
        <v>0</v>
      </c>
      <c r="R19" s="527">
        <v>0</v>
      </c>
      <c r="S19" s="527">
        <v>0</v>
      </c>
      <c r="T19" s="527">
        <v>0</v>
      </c>
      <c r="U19" s="527">
        <v>0</v>
      </c>
      <c r="V19" s="365"/>
    </row>
    <row r="20" spans="1:22">
      <c r="A20" s="355">
        <v>2.5</v>
      </c>
      <c r="B20" s="382" t="s">
        <v>775</v>
      </c>
      <c r="C20" s="527">
        <f>SUM(D20:F20)</f>
        <v>67451720.902600005</v>
      </c>
      <c r="D20" s="527">
        <v>67451720.902600005</v>
      </c>
      <c r="E20" s="527">
        <v>0</v>
      </c>
      <c r="F20" s="527">
        <v>0</v>
      </c>
      <c r="G20" s="527">
        <v>0</v>
      </c>
      <c r="H20" s="527">
        <v>0</v>
      </c>
      <c r="I20" s="527">
        <v>0</v>
      </c>
      <c r="J20" s="527">
        <v>0</v>
      </c>
      <c r="K20" s="527">
        <v>0</v>
      </c>
      <c r="L20" s="527">
        <v>0</v>
      </c>
      <c r="M20" s="527">
        <v>0</v>
      </c>
      <c r="N20" s="527">
        <v>0</v>
      </c>
      <c r="O20" s="527">
        <v>0</v>
      </c>
      <c r="P20" s="527">
        <v>0</v>
      </c>
      <c r="Q20" s="527">
        <v>0</v>
      </c>
      <c r="R20" s="527">
        <v>0</v>
      </c>
      <c r="S20" s="527">
        <v>0</v>
      </c>
      <c r="T20" s="527">
        <v>0</v>
      </c>
      <c r="U20" s="527">
        <v>0</v>
      </c>
      <c r="V20" s="365"/>
    </row>
    <row r="21" spans="1:22">
      <c r="A21" s="355">
        <v>2.6</v>
      </c>
      <c r="B21" s="382" t="s">
        <v>776</v>
      </c>
      <c r="C21" s="527">
        <v>0</v>
      </c>
      <c r="D21" s="527">
        <v>0</v>
      </c>
      <c r="E21" s="527">
        <v>0</v>
      </c>
      <c r="F21" s="527">
        <v>0</v>
      </c>
      <c r="G21" s="527">
        <v>0</v>
      </c>
      <c r="H21" s="527">
        <v>0</v>
      </c>
      <c r="I21" s="527">
        <v>0</v>
      </c>
      <c r="J21" s="527">
        <v>0</v>
      </c>
      <c r="K21" s="527">
        <v>0</v>
      </c>
      <c r="L21" s="527">
        <v>0</v>
      </c>
      <c r="M21" s="527">
        <v>0</v>
      </c>
      <c r="N21" s="527">
        <v>0</v>
      </c>
      <c r="O21" s="527">
        <v>0</v>
      </c>
      <c r="P21" s="527">
        <v>0</v>
      </c>
      <c r="Q21" s="527">
        <v>0</v>
      </c>
      <c r="R21" s="527">
        <v>0</v>
      </c>
      <c r="S21" s="527">
        <v>0</v>
      </c>
      <c r="T21" s="527">
        <v>0</v>
      </c>
      <c r="U21" s="527">
        <v>0</v>
      </c>
      <c r="V21" s="365"/>
    </row>
    <row r="22" spans="1:22">
      <c r="A22" s="381">
        <v>3</v>
      </c>
      <c r="B22" s="347" t="s">
        <v>778</v>
      </c>
      <c r="C22" s="527">
        <v>2622414608.6933246</v>
      </c>
      <c r="D22" s="527">
        <v>1781414724.647084</v>
      </c>
      <c r="E22" s="527">
        <v>0</v>
      </c>
      <c r="F22" s="527">
        <v>0</v>
      </c>
      <c r="G22" s="527">
        <v>22200566.22394</v>
      </c>
      <c r="H22" s="527">
        <v>0</v>
      </c>
      <c r="I22" s="527">
        <v>0</v>
      </c>
      <c r="J22" s="527">
        <v>0</v>
      </c>
      <c r="K22" s="527">
        <v>0</v>
      </c>
      <c r="L22" s="527">
        <v>8615962.6465000007</v>
      </c>
      <c r="M22" s="527">
        <v>0</v>
      </c>
      <c r="N22" s="527">
        <v>0</v>
      </c>
      <c r="O22" s="527">
        <v>0</v>
      </c>
      <c r="P22" s="527">
        <v>0</v>
      </c>
      <c r="Q22" s="527">
        <v>0</v>
      </c>
      <c r="R22" s="527">
        <v>0</v>
      </c>
      <c r="S22" s="527">
        <v>0</v>
      </c>
      <c r="T22" s="527">
        <v>0</v>
      </c>
      <c r="U22" s="527">
        <v>692578.78087999998</v>
      </c>
      <c r="V22" s="365"/>
    </row>
    <row r="23" spans="1:22">
      <c r="A23" s="355">
        <v>3.1</v>
      </c>
      <c r="B23" s="382" t="s">
        <v>771</v>
      </c>
      <c r="C23" s="527">
        <v>0</v>
      </c>
      <c r="D23" s="527">
        <v>0</v>
      </c>
      <c r="E23" s="527">
        <v>0</v>
      </c>
      <c r="F23" s="527">
        <v>0</v>
      </c>
      <c r="G23" s="527">
        <v>0</v>
      </c>
      <c r="H23" s="527">
        <v>0</v>
      </c>
      <c r="I23" s="527">
        <v>0</v>
      </c>
      <c r="J23" s="527">
        <v>0</v>
      </c>
      <c r="K23" s="527">
        <v>0</v>
      </c>
      <c r="L23" s="527">
        <v>0</v>
      </c>
      <c r="M23" s="527">
        <v>0</v>
      </c>
      <c r="N23" s="527">
        <v>0</v>
      </c>
      <c r="O23" s="527">
        <v>0</v>
      </c>
      <c r="P23" s="527">
        <v>0</v>
      </c>
      <c r="Q23" s="527">
        <v>0</v>
      </c>
      <c r="R23" s="527">
        <v>0</v>
      </c>
      <c r="S23" s="527">
        <v>0</v>
      </c>
      <c r="T23" s="527">
        <v>0</v>
      </c>
      <c r="U23" s="527">
        <v>0</v>
      </c>
      <c r="V23" s="365"/>
    </row>
    <row r="24" spans="1:22">
      <c r="A24" s="355">
        <v>3.2</v>
      </c>
      <c r="B24" s="382" t="s">
        <v>772</v>
      </c>
      <c r="C24" s="527">
        <v>991257.34</v>
      </c>
      <c r="D24" s="527">
        <v>991257.34</v>
      </c>
      <c r="E24" s="527">
        <v>0</v>
      </c>
      <c r="F24" s="527">
        <v>0</v>
      </c>
      <c r="G24" s="527">
        <v>0</v>
      </c>
      <c r="H24" s="527">
        <v>0</v>
      </c>
      <c r="I24" s="527">
        <v>0</v>
      </c>
      <c r="J24" s="527">
        <v>0</v>
      </c>
      <c r="K24" s="527">
        <v>0</v>
      </c>
      <c r="L24" s="527">
        <v>0</v>
      </c>
      <c r="M24" s="527">
        <v>0</v>
      </c>
      <c r="N24" s="527">
        <v>0</v>
      </c>
      <c r="O24" s="527">
        <v>0</v>
      </c>
      <c r="P24" s="527">
        <v>0</v>
      </c>
      <c r="Q24" s="527">
        <v>0</v>
      </c>
      <c r="R24" s="527">
        <v>0</v>
      </c>
      <c r="S24" s="527">
        <v>0</v>
      </c>
      <c r="T24" s="527">
        <v>0</v>
      </c>
      <c r="U24" s="527">
        <v>0</v>
      </c>
      <c r="V24" s="365"/>
    </row>
    <row r="25" spans="1:22">
      <c r="A25" s="355">
        <v>3.3</v>
      </c>
      <c r="B25" s="382" t="s">
        <v>773</v>
      </c>
      <c r="C25" s="527">
        <v>0</v>
      </c>
      <c r="D25" s="527">
        <v>0</v>
      </c>
      <c r="E25" s="527">
        <v>0</v>
      </c>
      <c r="F25" s="527">
        <v>0</v>
      </c>
      <c r="G25" s="527">
        <v>0</v>
      </c>
      <c r="H25" s="527">
        <v>0</v>
      </c>
      <c r="I25" s="527">
        <v>0</v>
      </c>
      <c r="J25" s="527">
        <v>0</v>
      </c>
      <c r="K25" s="527">
        <v>0</v>
      </c>
      <c r="L25" s="527">
        <v>0</v>
      </c>
      <c r="M25" s="527">
        <v>0</v>
      </c>
      <c r="N25" s="527">
        <v>0</v>
      </c>
      <c r="O25" s="527">
        <v>0</v>
      </c>
      <c r="P25" s="527">
        <v>0</v>
      </c>
      <c r="Q25" s="527">
        <v>0</v>
      </c>
      <c r="R25" s="527">
        <v>0</v>
      </c>
      <c r="S25" s="527">
        <v>0</v>
      </c>
      <c r="T25" s="527">
        <v>0</v>
      </c>
      <c r="U25" s="527">
        <v>0</v>
      </c>
      <c r="V25" s="365"/>
    </row>
    <row r="26" spans="1:22">
      <c r="A26" s="355">
        <v>3.4</v>
      </c>
      <c r="B26" s="382" t="s">
        <v>774</v>
      </c>
      <c r="C26" s="527">
        <v>21568331.145999998</v>
      </c>
      <c r="D26" s="527">
        <v>243687</v>
      </c>
      <c r="E26" s="527">
        <v>0</v>
      </c>
      <c r="F26" s="527">
        <v>0</v>
      </c>
      <c r="G26" s="527">
        <v>0</v>
      </c>
      <c r="H26" s="527">
        <v>0</v>
      </c>
      <c r="I26" s="527">
        <v>0</v>
      </c>
      <c r="J26" s="527">
        <v>0</v>
      </c>
      <c r="K26" s="527">
        <v>0</v>
      </c>
      <c r="L26" s="527">
        <v>0</v>
      </c>
      <c r="M26" s="527">
        <v>0</v>
      </c>
      <c r="N26" s="527">
        <v>0</v>
      </c>
      <c r="O26" s="527">
        <v>0</v>
      </c>
      <c r="P26" s="527">
        <v>0</v>
      </c>
      <c r="Q26" s="527">
        <v>0</v>
      </c>
      <c r="R26" s="527">
        <v>0</v>
      </c>
      <c r="S26" s="527">
        <v>0</v>
      </c>
      <c r="T26" s="527">
        <v>0</v>
      </c>
      <c r="U26" s="527">
        <v>0</v>
      </c>
      <c r="V26" s="365"/>
    </row>
    <row r="27" spans="1:22">
      <c r="A27" s="355">
        <v>3.5</v>
      </c>
      <c r="B27" s="382" t="s">
        <v>775</v>
      </c>
      <c r="C27" s="527">
        <v>2375646310.5760484</v>
      </c>
      <c r="D27" s="527">
        <v>1761540070.0770841</v>
      </c>
      <c r="E27" s="527">
        <v>0</v>
      </c>
      <c r="F27" s="527">
        <v>0</v>
      </c>
      <c r="G27" s="527">
        <v>22200566.22394</v>
      </c>
      <c r="H27" s="527">
        <v>0</v>
      </c>
      <c r="I27" s="527">
        <v>0</v>
      </c>
      <c r="J27" s="527">
        <v>0</v>
      </c>
      <c r="K27" s="527">
        <v>0</v>
      </c>
      <c r="L27" s="527">
        <v>8615962.6465000007</v>
      </c>
      <c r="M27" s="527">
        <v>0</v>
      </c>
      <c r="N27" s="527">
        <v>0</v>
      </c>
      <c r="O27" s="527">
        <v>0</v>
      </c>
      <c r="P27" s="527">
        <v>0</v>
      </c>
      <c r="Q27" s="527">
        <v>0</v>
      </c>
      <c r="R27" s="527">
        <v>0</v>
      </c>
      <c r="S27" s="527">
        <v>0</v>
      </c>
      <c r="T27" s="527">
        <v>0</v>
      </c>
      <c r="U27" s="527">
        <v>692578.78087999998</v>
      </c>
      <c r="V27" s="365"/>
    </row>
    <row r="28" spans="1:22">
      <c r="A28" s="355">
        <v>3.6</v>
      </c>
      <c r="B28" s="382" t="s">
        <v>776</v>
      </c>
      <c r="C28" s="527">
        <v>224208709.63127598</v>
      </c>
      <c r="D28" s="527">
        <v>18639710.23</v>
      </c>
      <c r="E28" s="527">
        <v>0</v>
      </c>
      <c r="F28" s="527">
        <v>0</v>
      </c>
      <c r="G28" s="527">
        <v>0</v>
      </c>
      <c r="H28" s="527">
        <v>0</v>
      </c>
      <c r="I28" s="527">
        <v>0</v>
      </c>
      <c r="J28" s="527">
        <v>0</v>
      </c>
      <c r="K28" s="527">
        <v>0</v>
      </c>
      <c r="L28" s="527">
        <v>0</v>
      </c>
      <c r="M28" s="527">
        <v>0</v>
      </c>
      <c r="N28" s="527">
        <v>0</v>
      </c>
      <c r="O28" s="527">
        <v>0</v>
      </c>
      <c r="P28" s="527">
        <v>0</v>
      </c>
      <c r="Q28" s="527">
        <v>0</v>
      </c>
      <c r="R28" s="527">
        <v>0</v>
      </c>
      <c r="S28" s="527">
        <v>0</v>
      </c>
      <c r="T28" s="527">
        <v>0</v>
      </c>
      <c r="U28" s="527">
        <v>0</v>
      </c>
      <c r="V28" s="365"/>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Normal="100" workbookViewId="0"/>
  </sheetViews>
  <sheetFormatPr defaultColWidth="9.140625" defaultRowHeight="12.75"/>
  <cols>
    <col min="1" max="1" width="11.85546875" style="340" bestFit="1" customWidth="1"/>
    <col min="2" max="2" width="90.28515625" style="340" bestFit="1" customWidth="1"/>
    <col min="3" max="3" width="20.140625" style="340" customWidth="1"/>
    <col min="4" max="4" width="22.28515625" style="340" customWidth="1"/>
    <col min="5" max="5" width="17.140625" style="340" customWidth="1"/>
    <col min="6" max="7" width="22.28515625" style="340" customWidth="1"/>
    <col min="8" max="8" width="17.140625" style="340" customWidth="1"/>
    <col min="9" max="14" width="22.28515625" style="340" customWidth="1"/>
    <col min="15" max="15" width="23.28515625" style="340" bestFit="1" customWidth="1"/>
    <col min="16" max="16" width="21.7109375" style="340" bestFit="1" customWidth="1"/>
    <col min="17" max="19" width="19" style="340" bestFit="1" customWidth="1"/>
    <col min="20" max="20" width="15.42578125" style="340" customWidth="1"/>
    <col min="21" max="21" width="20" style="340" customWidth="1"/>
    <col min="22" max="16384" width="9.140625" style="340"/>
  </cols>
  <sheetData>
    <row r="1" spans="1:21" ht="15">
      <c r="A1" s="339" t="s">
        <v>188</v>
      </c>
      <c r="B1" s="511" t="str">
        <f>Info!C2</f>
        <v>სს ”საქართველოს ბანკი”</v>
      </c>
    </row>
    <row r="2" spans="1:21" ht="13.5">
      <c r="A2" s="341" t="s">
        <v>189</v>
      </c>
      <c r="B2" s="447">
        <v>44926</v>
      </c>
    </row>
    <row r="3" spans="1:21">
      <c r="A3" s="342" t="s">
        <v>779</v>
      </c>
      <c r="B3" s="343"/>
      <c r="C3" s="343"/>
      <c r="H3" s="340">
        <v>0</v>
      </c>
    </row>
    <row r="4" spans="1:21">
      <c r="A4" s="342"/>
      <c r="B4" s="343"/>
      <c r="C4" s="343"/>
    </row>
    <row r="5" spans="1:21" s="363" customFormat="1" ht="13.5" customHeight="1">
      <c r="A5" s="873" t="s">
        <v>780</v>
      </c>
      <c r="B5" s="874"/>
      <c r="C5" s="879" t="s">
        <v>781</v>
      </c>
      <c r="D5" s="880"/>
      <c r="E5" s="880"/>
      <c r="F5" s="880"/>
      <c r="G5" s="880"/>
      <c r="H5" s="880"/>
      <c r="I5" s="880"/>
      <c r="J5" s="880"/>
      <c r="K5" s="880"/>
      <c r="L5" s="880"/>
      <c r="M5" s="880"/>
      <c r="N5" s="880"/>
      <c r="O5" s="880"/>
      <c r="P5" s="880"/>
      <c r="Q5" s="880"/>
      <c r="R5" s="880"/>
      <c r="S5" s="880"/>
      <c r="T5" s="881"/>
      <c r="U5" s="419"/>
    </row>
    <row r="6" spans="1:21" s="363" customFormat="1">
      <c r="A6" s="875"/>
      <c r="B6" s="876"/>
      <c r="C6" s="857" t="s">
        <v>68</v>
      </c>
      <c r="D6" s="879" t="s">
        <v>782</v>
      </c>
      <c r="E6" s="880"/>
      <c r="F6" s="881"/>
      <c r="G6" s="879" t="s">
        <v>783</v>
      </c>
      <c r="H6" s="880"/>
      <c r="I6" s="880"/>
      <c r="J6" s="880"/>
      <c r="K6" s="881"/>
      <c r="L6" s="882" t="s">
        <v>784</v>
      </c>
      <c r="M6" s="883"/>
      <c r="N6" s="883"/>
      <c r="O6" s="883"/>
      <c r="P6" s="883"/>
      <c r="Q6" s="883"/>
      <c r="R6" s="883"/>
      <c r="S6" s="883"/>
      <c r="T6" s="884"/>
      <c r="U6" s="414"/>
    </row>
    <row r="7" spans="1:21" s="363" customFormat="1" ht="25.5">
      <c r="A7" s="877"/>
      <c r="B7" s="878"/>
      <c r="C7" s="857"/>
      <c r="E7" s="397" t="s">
        <v>758</v>
      </c>
      <c r="F7" s="418" t="s">
        <v>759</v>
      </c>
      <c r="H7" s="397" t="s">
        <v>758</v>
      </c>
      <c r="I7" s="418" t="s">
        <v>785</v>
      </c>
      <c r="J7" s="418" t="s">
        <v>760</v>
      </c>
      <c r="K7" s="418" t="s">
        <v>761</v>
      </c>
      <c r="L7" s="420"/>
      <c r="M7" s="397" t="s">
        <v>762</v>
      </c>
      <c r="N7" s="418" t="s">
        <v>760</v>
      </c>
      <c r="O7" s="418" t="s">
        <v>763</v>
      </c>
      <c r="P7" s="418" t="s">
        <v>764</v>
      </c>
      <c r="Q7" s="418" t="s">
        <v>765</v>
      </c>
      <c r="R7" s="418" t="s">
        <v>766</v>
      </c>
      <c r="S7" s="418" t="s">
        <v>767</v>
      </c>
      <c r="T7" s="421" t="s">
        <v>768</v>
      </c>
      <c r="U7" s="419"/>
    </row>
    <row r="8" spans="1:21" ht="15">
      <c r="A8" s="383">
        <v>1</v>
      </c>
      <c r="B8" s="377" t="s">
        <v>770</v>
      </c>
      <c r="C8" s="530">
        <f>D8+G8+L8</f>
        <v>16316961029.125725</v>
      </c>
      <c r="D8" s="484">
        <v>14879417876.450335</v>
      </c>
      <c r="E8" s="484">
        <v>95157076.0220339</v>
      </c>
      <c r="F8" s="484">
        <v>2189730.1900003254</v>
      </c>
      <c r="G8" s="484">
        <v>758623090.09403396</v>
      </c>
      <c r="H8" s="484">
        <v>21631418.2520339</v>
      </c>
      <c r="I8" s="484">
        <v>26464990.060000002</v>
      </c>
      <c r="J8" s="484">
        <v>520156.51</v>
      </c>
      <c r="K8" s="484">
        <v>302040.27</v>
      </c>
      <c r="L8" s="484">
        <v>678920062.58135557</v>
      </c>
      <c r="M8" s="484">
        <v>57463036.165423721</v>
      </c>
      <c r="N8" s="484">
        <v>83946790.123050839</v>
      </c>
      <c r="O8" s="484">
        <v>87809307.043389782</v>
      </c>
      <c r="P8" s="484">
        <v>36669385.339999996</v>
      </c>
      <c r="Q8" s="484">
        <v>45226690.771186441</v>
      </c>
      <c r="R8" s="484">
        <v>32794457.530000009</v>
      </c>
      <c r="S8" s="484">
        <v>21117468.43</v>
      </c>
      <c r="T8" s="484">
        <v>1414146.9900000002</v>
      </c>
      <c r="U8" s="365"/>
    </row>
    <row r="9" spans="1:21" ht="15">
      <c r="A9" s="382">
        <v>1.1000000000000001</v>
      </c>
      <c r="B9" s="382" t="s">
        <v>786</v>
      </c>
      <c r="C9" s="530">
        <f t="shared" ref="C9:C22" si="0">D9+G9+L9</f>
        <v>13211136857.255424</v>
      </c>
      <c r="D9" s="484">
        <v>11949084589.722034</v>
      </c>
      <c r="E9" s="484">
        <v>58335283.742033899</v>
      </c>
      <c r="F9" s="484">
        <v>267046.84999999998</v>
      </c>
      <c r="G9" s="484">
        <v>707234484.19203401</v>
      </c>
      <c r="H9" s="484">
        <v>14784917.9320339</v>
      </c>
      <c r="I9" s="484">
        <v>12153028.84</v>
      </c>
      <c r="J9" s="484">
        <v>164468.07999999999</v>
      </c>
      <c r="K9" s="484">
        <v>0</v>
      </c>
      <c r="L9" s="484">
        <v>554817783.34135556</v>
      </c>
      <c r="M9" s="484">
        <v>36185718.595423728</v>
      </c>
      <c r="N9" s="484">
        <v>66310007.263050854</v>
      </c>
      <c r="O9" s="484">
        <v>53836741.16338978</v>
      </c>
      <c r="P9" s="484">
        <v>35765660.57</v>
      </c>
      <c r="Q9" s="484">
        <v>44725251.031186402</v>
      </c>
      <c r="R9" s="484">
        <v>30276705.68</v>
      </c>
      <c r="S9" s="484">
        <v>20597184.02</v>
      </c>
      <c r="T9" s="484">
        <v>0</v>
      </c>
      <c r="U9" s="365"/>
    </row>
    <row r="10" spans="1:21" ht="15">
      <c r="A10" s="384" t="s">
        <v>252</v>
      </c>
      <c r="B10" s="384" t="s">
        <v>787</v>
      </c>
      <c r="C10" s="530">
        <f t="shared" si="0"/>
        <v>12888511710.655422</v>
      </c>
      <c r="D10" s="484">
        <v>11656421200.082031</v>
      </c>
      <c r="E10" s="484">
        <v>57711450.612033904</v>
      </c>
      <c r="F10" s="484">
        <v>267046.84999999998</v>
      </c>
      <c r="G10" s="484">
        <v>706144157.65203393</v>
      </c>
      <c r="H10" s="484">
        <v>14610332.742033899</v>
      </c>
      <c r="I10" s="484">
        <v>12076413.700000001</v>
      </c>
      <c r="J10" s="484">
        <v>164468.07999999999</v>
      </c>
      <c r="K10" s="484">
        <v>0</v>
      </c>
      <c r="L10" s="484">
        <v>525946352.92135549</v>
      </c>
      <c r="M10" s="484">
        <v>34648483.275423735</v>
      </c>
      <c r="N10" s="484">
        <v>65855783.523050845</v>
      </c>
      <c r="O10" s="484">
        <v>53686574.73338978</v>
      </c>
      <c r="P10" s="484">
        <v>35765660.57</v>
      </c>
      <c r="Q10" s="484">
        <v>41864204.151186407</v>
      </c>
      <c r="R10" s="484">
        <v>28925705.68</v>
      </c>
      <c r="S10" s="484">
        <v>0</v>
      </c>
      <c r="T10" s="484">
        <v>0</v>
      </c>
      <c r="U10" s="365"/>
    </row>
    <row r="11" spans="1:21" ht="15">
      <c r="A11" s="385" t="s">
        <v>788</v>
      </c>
      <c r="B11" s="386" t="s">
        <v>789</v>
      </c>
      <c r="C11" s="530">
        <f t="shared" si="0"/>
        <v>6496559083.6639032</v>
      </c>
      <c r="D11" s="484">
        <v>5902361460.9503441</v>
      </c>
      <c r="E11" s="484">
        <v>30672704.822033901</v>
      </c>
      <c r="F11" s="484">
        <v>24328.61</v>
      </c>
      <c r="G11" s="484">
        <v>298638620.09203392</v>
      </c>
      <c r="H11" s="484">
        <v>7524264.0820338996</v>
      </c>
      <c r="I11" s="484">
        <v>5340381.92</v>
      </c>
      <c r="J11" s="484">
        <v>96104.48</v>
      </c>
      <c r="K11" s="484">
        <v>0</v>
      </c>
      <c r="L11" s="484">
        <v>295559002.62152505</v>
      </c>
      <c r="M11" s="484">
        <v>17757826.600000001</v>
      </c>
      <c r="N11" s="484">
        <v>46458619.439999998</v>
      </c>
      <c r="O11" s="484">
        <v>26615032.645084701</v>
      </c>
      <c r="P11" s="484">
        <v>12846334.57</v>
      </c>
      <c r="Q11" s="484">
        <v>19695842.7011864</v>
      </c>
      <c r="R11" s="484">
        <v>19341045.640000001</v>
      </c>
      <c r="S11" s="484">
        <v>0</v>
      </c>
      <c r="T11" s="484">
        <v>0</v>
      </c>
      <c r="U11" s="365"/>
    </row>
    <row r="12" spans="1:21" ht="15">
      <c r="A12" s="385" t="s">
        <v>790</v>
      </c>
      <c r="B12" s="386" t="s">
        <v>791</v>
      </c>
      <c r="C12" s="530">
        <f t="shared" si="0"/>
        <v>2008021774.4820311</v>
      </c>
      <c r="D12" s="484">
        <v>1899847190.33915</v>
      </c>
      <c r="E12" s="484">
        <v>10279205.199999999</v>
      </c>
      <c r="F12" s="484">
        <v>28518.240000000002</v>
      </c>
      <c r="G12" s="484">
        <v>43249759.100000001</v>
      </c>
      <c r="H12" s="484">
        <v>2150628.5699999998</v>
      </c>
      <c r="I12" s="484">
        <v>1982157.64</v>
      </c>
      <c r="J12" s="484">
        <v>39763.599999999999</v>
      </c>
      <c r="K12" s="484">
        <v>0</v>
      </c>
      <c r="L12" s="484">
        <v>64924825.042881325</v>
      </c>
      <c r="M12" s="484">
        <v>6115702.0613559298</v>
      </c>
      <c r="N12" s="484">
        <v>3316313.56</v>
      </c>
      <c r="O12" s="484">
        <v>7028868.5083050802</v>
      </c>
      <c r="P12" s="484">
        <v>4481993.45</v>
      </c>
      <c r="Q12" s="484">
        <v>3257651.1</v>
      </c>
      <c r="R12" s="484">
        <v>3221685.34</v>
      </c>
      <c r="S12" s="484">
        <v>0</v>
      </c>
      <c r="T12" s="484">
        <v>0</v>
      </c>
      <c r="U12" s="365"/>
    </row>
    <row r="13" spans="1:21" ht="15">
      <c r="A13" s="385" t="s">
        <v>792</v>
      </c>
      <c r="B13" s="386" t="s">
        <v>793</v>
      </c>
      <c r="C13" s="530">
        <f t="shared" si="0"/>
        <v>1424074594.9294927</v>
      </c>
      <c r="D13" s="484">
        <v>1305787489.4571199</v>
      </c>
      <c r="E13" s="484">
        <v>11980588.6</v>
      </c>
      <c r="F13" s="484">
        <v>0</v>
      </c>
      <c r="G13" s="484">
        <v>38728576.330000006</v>
      </c>
      <c r="H13" s="484">
        <v>2621436.9500000002</v>
      </c>
      <c r="I13" s="484">
        <v>2156893.08</v>
      </c>
      <c r="J13" s="484">
        <v>28600</v>
      </c>
      <c r="K13" s="484">
        <v>0</v>
      </c>
      <c r="L13" s="484">
        <v>79558529.142372862</v>
      </c>
      <c r="M13" s="484">
        <v>6120403.0240678005</v>
      </c>
      <c r="N13" s="484">
        <v>2544674.4430508502</v>
      </c>
      <c r="O13" s="484">
        <v>15628004.57</v>
      </c>
      <c r="P13" s="484">
        <v>10438421.6</v>
      </c>
      <c r="Q13" s="484">
        <v>11290942.4</v>
      </c>
      <c r="R13" s="484">
        <v>3406697.19</v>
      </c>
      <c r="S13" s="484">
        <v>0</v>
      </c>
      <c r="T13" s="484">
        <v>0</v>
      </c>
      <c r="U13" s="365"/>
    </row>
    <row r="14" spans="1:21" ht="15">
      <c r="A14" s="385" t="s">
        <v>794</v>
      </c>
      <c r="B14" s="386" t="s">
        <v>795</v>
      </c>
      <c r="C14" s="530">
        <f t="shared" si="0"/>
        <v>2959856257.5799961</v>
      </c>
      <c r="D14" s="484">
        <v>2548425059.3354197</v>
      </c>
      <c r="E14" s="484">
        <v>4778951.99</v>
      </c>
      <c r="F14" s="484">
        <v>214200</v>
      </c>
      <c r="G14" s="484">
        <v>325527202.13</v>
      </c>
      <c r="H14" s="484">
        <v>2314003.14</v>
      </c>
      <c r="I14" s="484">
        <v>2596981.06</v>
      </c>
      <c r="J14" s="484">
        <v>0</v>
      </c>
      <c r="K14" s="484">
        <v>0</v>
      </c>
      <c r="L14" s="484">
        <v>85903996.11457631</v>
      </c>
      <c r="M14" s="484">
        <v>4654551.59</v>
      </c>
      <c r="N14" s="484">
        <v>13536176.08</v>
      </c>
      <c r="O14" s="484">
        <v>4414669.01</v>
      </c>
      <c r="P14" s="484">
        <v>7998910.9500000002</v>
      </c>
      <c r="Q14" s="484">
        <v>7619767.9500000002</v>
      </c>
      <c r="R14" s="484">
        <v>2956277.51</v>
      </c>
      <c r="S14" s="484">
        <v>0</v>
      </c>
      <c r="T14" s="484">
        <v>0</v>
      </c>
      <c r="U14" s="365"/>
    </row>
    <row r="15" spans="1:21" ht="15">
      <c r="A15" s="387">
        <v>1.2</v>
      </c>
      <c r="B15" s="388" t="s">
        <v>796</v>
      </c>
      <c r="C15" s="530">
        <f t="shared" si="0"/>
        <v>503532974.64680827</v>
      </c>
      <c r="D15" s="484">
        <v>234158169.40741652</v>
      </c>
      <c r="E15" s="484">
        <v>1163991.0642372889</v>
      </c>
      <c r="F15" s="484">
        <v>5340.93</v>
      </c>
      <c r="G15" s="484">
        <v>70723449.863167644</v>
      </c>
      <c r="H15" s="484">
        <v>1478491.9530508472</v>
      </c>
      <c r="I15" s="484">
        <v>1215302.94</v>
      </c>
      <c r="J15" s="484">
        <v>16446.810000000001</v>
      </c>
      <c r="K15" s="484">
        <v>0</v>
      </c>
      <c r="L15" s="484">
        <v>198651355.37622407</v>
      </c>
      <c r="M15" s="484">
        <v>12377905.207627118</v>
      </c>
      <c r="N15" s="484">
        <v>27177980.255762711</v>
      </c>
      <c r="O15" s="484">
        <v>18046965.645084739</v>
      </c>
      <c r="P15" s="484">
        <v>15492808.550000001</v>
      </c>
      <c r="Q15" s="484">
        <v>17306943.291186441</v>
      </c>
      <c r="R15" s="484">
        <v>21252941.450000003</v>
      </c>
      <c r="S15" s="484">
        <v>411944.02</v>
      </c>
      <c r="T15" s="484">
        <v>0</v>
      </c>
      <c r="U15" s="365"/>
    </row>
    <row r="16" spans="1:21" ht="15">
      <c r="A16" s="389">
        <v>1.3</v>
      </c>
      <c r="B16" s="388" t="s">
        <v>797</v>
      </c>
      <c r="C16" s="390"/>
      <c r="D16" s="531"/>
      <c r="E16" s="531"/>
      <c r="F16" s="531"/>
      <c r="G16" s="531"/>
      <c r="H16" s="531"/>
      <c r="I16" s="531"/>
      <c r="J16" s="531"/>
      <c r="K16" s="531"/>
      <c r="L16" s="531"/>
      <c r="M16" s="531"/>
      <c r="N16" s="531"/>
      <c r="O16" s="531"/>
      <c r="P16" s="531"/>
      <c r="Q16" s="531"/>
      <c r="R16" s="531"/>
      <c r="S16" s="531"/>
      <c r="T16" s="531"/>
      <c r="U16" s="365"/>
    </row>
    <row r="17" spans="1:21" s="363" customFormat="1" ht="25.5">
      <c r="A17" s="391" t="s">
        <v>798</v>
      </c>
      <c r="B17" s="392" t="s">
        <v>799</v>
      </c>
      <c r="C17" s="530">
        <f t="shared" si="0"/>
        <v>12357517813.510527</v>
      </c>
      <c r="D17" s="532">
        <v>11197678276.825813</v>
      </c>
      <c r="E17" s="532">
        <v>57209941.515033901</v>
      </c>
      <c r="F17" s="532">
        <v>260613.83000000002</v>
      </c>
      <c r="G17" s="532">
        <v>651427938.31743395</v>
      </c>
      <c r="H17" s="532">
        <v>14438996.2599339</v>
      </c>
      <c r="I17" s="532">
        <v>15507288.2028</v>
      </c>
      <c r="J17" s="532">
        <v>164468.08000000002</v>
      </c>
      <c r="K17" s="532">
        <v>0</v>
      </c>
      <c r="L17" s="532">
        <v>508411598.36727923</v>
      </c>
      <c r="M17" s="532">
        <v>34910537.991423734</v>
      </c>
      <c r="N17" s="532">
        <v>60780227.928550839</v>
      </c>
      <c r="O17" s="532">
        <v>53212468.949389786</v>
      </c>
      <c r="P17" s="532">
        <v>32964615.5612</v>
      </c>
      <c r="Q17" s="532">
        <v>40303062.2282864</v>
      </c>
      <c r="R17" s="532">
        <v>29594820.712200001</v>
      </c>
      <c r="S17" s="532">
        <v>1534800.1995999999</v>
      </c>
      <c r="T17" s="532">
        <v>0</v>
      </c>
      <c r="U17" s="367"/>
    </row>
    <row r="18" spans="1:21" s="363" customFormat="1" ht="26.25">
      <c r="A18" s="393" t="s">
        <v>800</v>
      </c>
      <c r="B18" s="393" t="s">
        <v>801</v>
      </c>
      <c r="C18" s="530">
        <f t="shared" si="0"/>
        <v>11684095666.511103</v>
      </c>
      <c r="D18" s="532">
        <v>10583142550.250654</v>
      </c>
      <c r="E18" s="532">
        <v>56349964.332033902</v>
      </c>
      <c r="F18" s="532">
        <v>232871.92</v>
      </c>
      <c r="G18" s="532">
        <v>606505232.37366796</v>
      </c>
      <c r="H18" s="532">
        <v>14111642.382033899</v>
      </c>
      <c r="I18" s="532">
        <v>11347378</v>
      </c>
      <c r="J18" s="532">
        <v>164468.08000000002</v>
      </c>
      <c r="K18" s="532">
        <v>0</v>
      </c>
      <c r="L18" s="532">
        <v>494447883.88677925</v>
      </c>
      <c r="M18" s="532">
        <v>33381269.085423734</v>
      </c>
      <c r="N18" s="532">
        <v>59452187.843050852</v>
      </c>
      <c r="O18" s="532">
        <v>52996744.883389786</v>
      </c>
      <c r="P18" s="532">
        <v>32864849.509999998</v>
      </c>
      <c r="Q18" s="532">
        <v>39231037.561186403</v>
      </c>
      <c r="R18" s="532">
        <v>28225209.82</v>
      </c>
      <c r="S18" s="532">
        <v>0</v>
      </c>
      <c r="T18" s="532">
        <v>0</v>
      </c>
      <c r="U18" s="367"/>
    </row>
    <row r="19" spans="1:21" s="363" customFormat="1" ht="15">
      <c r="A19" s="391" t="s">
        <v>802</v>
      </c>
      <c r="B19" s="394" t="s">
        <v>803</v>
      </c>
      <c r="C19" s="530">
        <f t="shared" si="0"/>
        <v>13300062854.158182</v>
      </c>
      <c r="D19" s="532">
        <v>12307144010.514496</v>
      </c>
      <c r="E19" s="532">
        <v>52441233.339166097</v>
      </c>
      <c r="F19" s="532">
        <v>241158.21999999997</v>
      </c>
      <c r="G19" s="532">
        <v>445789867.10846603</v>
      </c>
      <c r="H19" s="532">
        <v>17771530.147266101</v>
      </c>
      <c r="I19" s="532">
        <v>7892610.0256999992</v>
      </c>
      <c r="J19" s="532">
        <v>213404.15</v>
      </c>
      <c r="K19" s="532">
        <v>0</v>
      </c>
      <c r="L19" s="532">
        <v>547128976.53522074</v>
      </c>
      <c r="M19" s="532">
        <v>29149711.121076275</v>
      </c>
      <c r="N19" s="532">
        <v>43655543.967949159</v>
      </c>
      <c r="O19" s="532">
        <v>59479600.924310222</v>
      </c>
      <c r="P19" s="532">
        <v>21048178.6415</v>
      </c>
      <c r="Q19" s="532">
        <v>34510965.393913597</v>
      </c>
      <c r="R19" s="532">
        <v>64235860.810799994</v>
      </c>
      <c r="S19" s="532">
        <v>0</v>
      </c>
      <c r="T19" s="532">
        <v>0</v>
      </c>
      <c r="U19" s="367"/>
    </row>
    <row r="20" spans="1:21" s="363" customFormat="1" ht="15">
      <c r="A20" s="393" t="s">
        <v>804</v>
      </c>
      <c r="B20" s="393" t="s">
        <v>805</v>
      </c>
      <c r="C20" s="530">
        <f t="shared" si="0"/>
        <v>12332641328.044748</v>
      </c>
      <c r="D20" s="532">
        <v>11413099725.355995</v>
      </c>
      <c r="E20" s="532">
        <v>51356503.687966101</v>
      </c>
      <c r="F20" s="532">
        <v>42233.39</v>
      </c>
      <c r="G20" s="532">
        <v>425303391.59796613</v>
      </c>
      <c r="H20" s="532">
        <v>17054495.6379661</v>
      </c>
      <c r="I20" s="532">
        <v>7393552.9899999993</v>
      </c>
      <c r="J20" s="532">
        <v>213404.15</v>
      </c>
      <c r="K20" s="532">
        <v>0</v>
      </c>
      <c r="L20" s="532">
        <v>494238211.09078765</v>
      </c>
      <c r="M20" s="532">
        <v>27748708.434576269</v>
      </c>
      <c r="N20" s="532">
        <v>40034283.46694915</v>
      </c>
      <c r="O20" s="532">
        <v>55675056.636610225</v>
      </c>
      <c r="P20" s="532">
        <v>18884174.089999996</v>
      </c>
      <c r="Q20" s="532">
        <v>34136881.078813598</v>
      </c>
      <c r="R20" s="532">
        <v>59294487.959999993</v>
      </c>
      <c r="S20" s="532">
        <v>0</v>
      </c>
      <c r="T20" s="532">
        <v>0</v>
      </c>
      <c r="U20" s="367"/>
    </row>
    <row r="21" spans="1:21" s="363" customFormat="1" ht="15">
      <c r="A21" s="395">
        <v>1.4</v>
      </c>
      <c r="B21" s="406" t="s">
        <v>937</v>
      </c>
      <c r="C21" s="530">
        <f t="shared" si="0"/>
        <v>83131587.72299999</v>
      </c>
      <c r="D21" s="532">
        <v>74398815.492999986</v>
      </c>
      <c r="E21" s="532">
        <v>491612.28</v>
      </c>
      <c r="F21" s="532">
        <v>0</v>
      </c>
      <c r="G21" s="532">
        <v>1857049.92</v>
      </c>
      <c r="H21" s="532">
        <v>221088.43</v>
      </c>
      <c r="I21" s="532">
        <v>0</v>
      </c>
      <c r="J21" s="532">
        <v>0</v>
      </c>
      <c r="K21" s="532">
        <v>0</v>
      </c>
      <c r="L21" s="532">
        <v>6875722.3100000005</v>
      </c>
      <c r="M21" s="532">
        <v>35121.83</v>
      </c>
      <c r="N21" s="532">
        <v>5395296.5300000003</v>
      </c>
      <c r="O21" s="532">
        <v>43103.66</v>
      </c>
      <c r="P21" s="532">
        <v>0</v>
      </c>
      <c r="Q21" s="532">
        <v>0</v>
      </c>
      <c r="R21" s="532">
        <v>0</v>
      </c>
      <c r="S21" s="532">
        <v>0</v>
      </c>
      <c r="T21" s="532">
        <v>0</v>
      </c>
      <c r="U21" s="367"/>
    </row>
    <row r="22" spans="1:21" s="363" customFormat="1" ht="15">
      <c r="A22" s="395">
        <v>1.5</v>
      </c>
      <c r="B22" s="406" t="s">
        <v>938</v>
      </c>
      <c r="C22" s="530">
        <f t="shared" si="0"/>
        <v>73468378.789199993</v>
      </c>
      <c r="D22" s="532">
        <v>70557223.239799991</v>
      </c>
      <c r="E22" s="532">
        <v>0</v>
      </c>
      <c r="F22" s="532">
        <v>0</v>
      </c>
      <c r="G22" s="532">
        <v>1252534.9341</v>
      </c>
      <c r="H22" s="532">
        <v>0</v>
      </c>
      <c r="I22" s="532">
        <v>0</v>
      </c>
      <c r="J22" s="532">
        <v>0</v>
      </c>
      <c r="K22" s="532">
        <v>0</v>
      </c>
      <c r="L22" s="532">
        <v>1658620.6153000002</v>
      </c>
      <c r="M22" s="532">
        <v>0</v>
      </c>
      <c r="N22" s="532">
        <v>935528.93530000001</v>
      </c>
      <c r="O22" s="532">
        <v>0</v>
      </c>
      <c r="P22" s="532">
        <v>0</v>
      </c>
      <c r="Q22" s="532">
        <v>0</v>
      </c>
      <c r="R22" s="532">
        <v>0</v>
      </c>
      <c r="S22" s="532">
        <v>0</v>
      </c>
      <c r="T22" s="532">
        <v>0</v>
      </c>
      <c r="U22" s="367"/>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zoomScaleNormal="100" workbookViewId="0"/>
  </sheetViews>
  <sheetFormatPr defaultColWidth="9.140625" defaultRowHeight="12.75"/>
  <cols>
    <col min="1" max="1" width="11.85546875" style="340" bestFit="1" customWidth="1"/>
    <col min="2" max="2" width="93.42578125" style="340" customWidth="1"/>
    <col min="3" max="3" width="28.7109375" style="340" customWidth="1"/>
    <col min="4" max="4" width="14.85546875" style="340" bestFit="1" customWidth="1"/>
    <col min="5" max="5" width="13.85546875" style="340" bestFit="1" customWidth="1"/>
    <col min="6" max="6" width="18" style="400" bestFit="1" customWidth="1"/>
    <col min="7" max="7" width="9.5703125" style="400" bestFit="1" customWidth="1"/>
    <col min="8" max="9" width="9.5703125" style="340" bestFit="1" customWidth="1"/>
    <col min="10" max="10" width="14.85546875" style="400" bestFit="1" customWidth="1"/>
    <col min="11" max="11" width="13.85546875" style="400" bestFit="1" customWidth="1"/>
    <col min="12" max="12" width="18" style="400" bestFit="1" customWidth="1"/>
    <col min="13" max="13" width="8.7109375" style="400" bestFit="1" customWidth="1"/>
    <col min="14" max="14" width="9.5703125" style="400" bestFit="1" customWidth="1"/>
    <col min="15" max="15" width="19" style="340" bestFit="1" customWidth="1"/>
    <col min="16" max="16384" width="9.140625" style="340"/>
  </cols>
  <sheetData>
    <row r="1" spans="1:15" ht="15">
      <c r="A1" s="339" t="s">
        <v>188</v>
      </c>
      <c r="B1" s="511" t="str">
        <f>Info!C2</f>
        <v>სს ”საქართველოს ბანკი”</v>
      </c>
      <c r="F1" s="340"/>
      <c r="G1" s="340"/>
      <c r="J1" s="340"/>
      <c r="K1" s="340"/>
      <c r="L1" s="340"/>
      <c r="M1" s="340"/>
      <c r="N1" s="340"/>
    </row>
    <row r="2" spans="1:15" ht="13.5">
      <c r="A2" s="341" t="s">
        <v>189</v>
      </c>
      <c r="B2" s="447">
        <v>44926</v>
      </c>
      <c r="F2" s="340"/>
      <c r="G2" s="340"/>
      <c r="J2" s="340"/>
      <c r="K2" s="340"/>
      <c r="L2" s="340"/>
      <c r="M2" s="340"/>
      <c r="N2" s="340"/>
    </row>
    <row r="3" spans="1:15">
      <c r="A3" s="342" t="s">
        <v>808</v>
      </c>
      <c r="B3" s="343"/>
      <c r="F3" s="340"/>
      <c r="G3" s="340"/>
      <c r="H3" s="340">
        <v>0</v>
      </c>
      <c r="J3" s="340"/>
      <c r="K3" s="340"/>
      <c r="L3" s="340"/>
      <c r="M3" s="340"/>
      <c r="N3" s="340"/>
    </row>
    <row r="4" spans="1:15">
      <c r="F4" s="340"/>
      <c r="G4" s="340"/>
      <c r="J4" s="340"/>
      <c r="K4" s="340"/>
      <c r="L4" s="340"/>
      <c r="M4" s="340"/>
      <c r="N4" s="340"/>
    </row>
    <row r="5" spans="1:15" ht="37.5" customHeight="1">
      <c r="A5" s="835" t="s">
        <v>809</v>
      </c>
      <c r="B5" s="836"/>
      <c r="C5" s="885" t="s">
        <v>810</v>
      </c>
      <c r="D5" s="886"/>
      <c r="E5" s="886"/>
      <c r="F5" s="886"/>
      <c r="G5" s="886"/>
      <c r="H5" s="887"/>
      <c r="I5" s="888" t="s">
        <v>811</v>
      </c>
      <c r="J5" s="889"/>
      <c r="K5" s="889"/>
      <c r="L5" s="889"/>
      <c r="M5" s="889"/>
      <c r="N5" s="890"/>
      <c r="O5" s="891" t="s">
        <v>681</v>
      </c>
    </row>
    <row r="6" spans="1:15" ht="39.6" customHeight="1">
      <c r="A6" s="839"/>
      <c r="B6" s="840"/>
      <c r="C6" s="396"/>
      <c r="D6" s="397" t="s">
        <v>812</v>
      </c>
      <c r="E6" s="397" t="s">
        <v>813</v>
      </c>
      <c r="F6" s="397" t="s">
        <v>814</v>
      </c>
      <c r="G6" s="397" t="s">
        <v>815</v>
      </c>
      <c r="H6" s="397" t="s">
        <v>816</v>
      </c>
      <c r="I6" s="398"/>
      <c r="J6" s="397" t="s">
        <v>812</v>
      </c>
      <c r="K6" s="397" t="s">
        <v>813</v>
      </c>
      <c r="L6" s="397" t="s">
        <v>814</v>
      </c>
      <c r="M6" s="397" t="s">
        <v>815</v>
      </c>
      <c r="N6" s="397" t="s">
        <v>816</v>
      </c>
      <c r="O6" s="892"/>
    </row>
    <row r="7" spans="1:15">
      <c r="A7" s="355">
        <v>1</v>
      </c>
      <c r="B7" s="364" t="s">
        <v>691</v>
      </c>
      <c r="C7" s="529">
        <v>630859061.93000019</v>
      </c>
      <c r="D7" s="529">
        <v>603827322.00000012</v>
      </c>
      <c r="E7" s="529">
        <v>10307337.840000002</v>
      </c>
      <c r="F7" s="529">
        <v>9089728.7800000012</v>
      </c>
      <c r="G7" s="529">
        <v>5211896.7100000009</v>
      </c>
      <c r="H7" s="529">
        <v>2422776.5999999996</v>
      </c>
      <c r="I7" s="529">
        <v>19620186.5</v>
      </c>
      <c r="J7" s="529">
        <v>12038588.070000002</v>
      </c>
      <c r="K7" s="529">
        <v>1030734.5100000001</v>
      </c>
      <c r="L7" s="529">
        <v>2726918.91</v>
      </c>
      <c r="M7" s="529">
        <v>2246804.02</v>
      </c>
      <c r="N7" s="529">
        <v>1577140.9900000002</v>
      </c>
      <c r="O7" s="529">
        <v>0</v>
      </c>
    </row>
    <row r="8" spans="1:15">
      <c r="A8" s="355">
        <v>2</v>
      </c>
      <c r="B8" s="364" t="s">
        <v>692</v>
      </c>
      <c r="C8" s="529">
        <v>1460842125.7367797</v>
      </c>
      <c r="D8" s="529">
        <v>1398489627.0054238</v>
      </c>
      <c r="E8" s="529">
        <v>17934542.329999998</v>
      </c>
      <c r="F8" s="529">
        <v>20193888.759999998</v>
      </c>
      <c r="G8" s="529">
        <v>14145929.41</v>
      </c>
      <c r="H8" s="529">
        <v>10078138.231355932</v>
      </c>
      <c r="I8" s="529">
        <v>46313078.994745769</v>
      </c>
      <c r="J8" s="529">
        <v>27822016.303389832</v>
      </c>
      <c r="K8" s="529">
        <v>1793454.81</v>
      </c>
      <c r="L8" s="529">
        <v>6058166.9399999995</v>
      </c>
      <c r="M8" s="529">
        <v>5101793.2</v>
      </c>
      <c r="N8" s="529">
        <v>5537647.7413559323</v>
      </c>
      <c r="O8" s="529">
        <v>0</v>
      </c>
    </row>
    <row r="9" spans="1:15">
      <c r="A9" s="355">
        <v>3</v>
      </c>
      <c r="B9" s="364" t="s">
        <v>693</v>
      </c>
      <c r="C9" s="529">
        <v>28543649.100000001</v>
      </c>
      <c r="D9" s="529">
        <v>24778265.02</v>
      </c>
      <c r="E9" s="529">
        <v>0</v>
      </c>
      <c r="F9" s="529">
        <v>0</v>
      </c>
      <c r="G9" s="529">
        <v>3765384.08</v>
      </c>
      <c r="H9" s="529">
        <v>0</v>
      </c>
      <c r="I9" s="529">
        <v>2378258</v>
      </c>
      <c r="J9" s="529">
        <v>495565.96</v>
      </c>
      <c r="K9" s="529">
        <v>0</v>
      </c>
      <c r="L9" s="529">
        <v>0</v>
      </c>
      <c r="M9" s="529">
        <v>1882692.04</v>
      </c>
      <c r="N9" s="529">
        <v>0</v>
      </c>
      <c r="O9" s="529">
        <v>0</v>
      </c>
    </row>
    <row r="10" spans="1:15">
      <c r="A10" s="355">
        <v>4</v>
      </c>
      <c r="B10" s="364" t="s">
        <v>694</v>
      </c>
      <c r="C10" s="529">
        <v>544319720.20000005</v>
      </c>
      <c r="D10" s="529">
        <v>467560669.95999998</v>
      </c>
      <c r="E10" s="529">
        <v>35847443.489999995</v>
      </c>
      <c r="F10" s="529">
        <v>5913753.5000000009</v>
      </c>
      <c r="G10" s="529">
        <v>4173021.6</v>
      </c>
      <c r="H10" s="529">
        <v>30824831.650000002</v>
      </c>
      <c r="I10" s="529">
        <v>25857213.859999999</v>
      </c>
      <c r="J10" s="529">
        <v>9002624.5499999989</v>
      </c>
      <c r="K10" s="529">
        <v>3584744.39</v>
      </c>
      <c r="L10" s="529">
        <v>1774126.04</v>
      </c>
      <c r="M10" s="529">
        <v>1577600.5699999998</v>
      </c>
      <c r="N10" s="529">
        <v>9918118.3100000005</v>
      </c>
      <c r="O10" s="529">
        <v>0</v>
      </c>
    </row>
    <row r="11" spans="1:15">
      <c r="A11" s="355">
        <v>5</v>
      </c>
      <c r="B11" s="364" t="s">
        <v>695</v>
      </c>
      <c r="C11" s="529">
        <v>886730555.85000002</v>
      </c>
      <c r="D11" s="529">
        <v>796397032.44000006</v>
      </c>
      <c r="E11" s="529">
        <v>44489349.639999993</v>
      </c>
      <c r="F11" s="529">
        <v>27489387.919999998</v>
      </c>
      <c r="G11" s="529">
        <v>1559916.74</v>
      </c>
      <c r="H11" s="529">
        <v>16794869.109999999</v>
      </c>
      <c r="I11" s="529">
        <v>34348155.491134271</v>
      </c>
      <c r="J11" s="529">
        <v>15749182.311134271</v>
      </c>
      <c r="K11" s="529">
        <v>4448934.9800000004</v>
      </c>
      <c r="L11" s="529">
        <v>8246816.4000000004</v>
      </c>
      <c r="M11" s="529">
        <v>525114.69999999995</v>
      </c>
      <c r="N11" s="529">
        <v>5378107.0999999996</v>
      </c>
      <c r="O11" s="529">
        <v>0</v>
      </c>
    </row>
    <row r="12" spans="1:15">
      <c r="A12" s="355">
        <v>6</v>
      </c>
      <c r="B12" s="364" t="s">
        <v>696</v>
      </c>
      <c r="C12" s="529">
        <v>601079065.92999995</v>
      </c>
      <c r="D12" s="529">
        <v>548688314</v>
      </c>
      <c r="E12" s="529">
        <v>29388396.890000001</v>
      </c>
      <c r="F12" s="529">
        <v>9448561.1400000006</v>
      </c>
      <c r="G12" s="529">
        <v>5425921.7699999996</v>
      </c>
      <c r="H12" s="529">
        <v>8127872.1299999999</v>
      </c>
      <c r="I12" s="529">
        <v>25541346.239999998</v>
      </c>
      <c r="J12" s="529">
        <v>10827469.309999999</v>
      </c>
      <c r="K12" s="529">
        <v>2938840.2199999993</v>
      </c>
      <c r="L12" s="529">
        <v>2834568.709999999</v>
      </c>
      <c r="M12" s="529">
        <v>2512595.15</v>
      </c>
      <c r="N12" s="529">
        <v>6427872.8500000006</v>
      </c>
      <c r="O12" s="529">
        <v>0</v>
      </c>
    </row>
    <row r="13" spans="1:15">
      <c r="A13" s="355">
        <v>7</v>
      </c>
      <c r="B13" s="364" t="s">
        <v>697</v>
      </c>
      <c r="C13" s="529">
        <v>520553677.40999997</v>
      </c>
      <c r="D13" s="529">
        <v>486524342.67999995</v>
      </c>
      <c r="E13" s="529">
        <v>7307271.7299999995</v>
      </c>
      <c r="F13" s="529">
        <v>15877677.34</v>
      </c>
      <c r="G13" s="529">
        <v>1905196.1600000001</v>
      </c>
      <c r="H13" s="529">
        <v>8939189.5</v>
      </c>
      <c r="I13" s="529">
        <v>21669885.300000001</v>
      </c>
      <c r="J13" s="529">
        <v>9457024.9299999997</v>
      </c>
      <c r="K13" s="529">
        <v>730727.25</v>
      </c>
      <c r="L13" s="529">
        <v>4763303.33</v>
      </c>
      <c r="M13" s="529">
        <v>726223.26</v>
      </c>
      <c r="N13" s="529">
        <v>5992606.5300000003</v>
      </c>
      <c r="O13" s="529">
        <v>0</v>
      </c>
    </row>
    <row r="14" spans="1:15">
      <c r="A14" s="355">
        <v>8</v>
      </c>
      <c r="B14" s="364" t="s">
        <v>698</v>
      </c>
      <c r="C14" s="529">
        <v>719220905.51999998</v>
      </c>
      <c r="D14" s="529">
        <v>674702607.79999995</v>
      </c>
      <c r="E14" s="529">
        <v>7768651.7599999998</v>
      </c>
      <c r="F14" s="529">
        <v>9753514.4700000007</v>
      </c>
      <c r="G14" s="529">
        <v>2418625.39</v>
      </c>
      <c r="H14" s="529">
        <v>24577506.100000001</v>
      </c>
      <c r="I14" s="529">
        <v>20093347.629999999</v>
      </c>
      <c r="J14" s="529">
        <v>13120385.639999999</v>
      </c>
      <c r="K14" s="529">
        <v>776865.45</v>
      </c>
      <c r="L14" s="529">
        <v>2926054.59</v>
      </c>
      <c r="M14" s="529">
        <v>1108451.75</v>
      </c>
      <c r="N14" s="529">
        <v>2161590.2000000002</v>
      </c>
      <c r="O14" s="529">
        <v>0</v>
      </c>
    </row>
    <row r="15" spans="1:15">
      <c r="A15" s="355">
        <v>9</v>
      </c>
      <c r="B15" s="364" t="s">
        <v>699</v>
      </c>
      <c r="C15" s="529">
        <v>894682699.62199998</v>
      </c>
      <c r="D15" s="529">
        <v>625363106.12</v>
      </c>
      <c r="E15" s="529">
        <v>253832962.68200001</v>
      </c>
      <c r="F15" s="529">
        <v>7546572.2499999991</v>
      </c>
      <c r="G15" s="529">
        <v>2000979.91</v>
      </c>
      <c r="H15" s="529">
        <v>5939078.6599999992</v>
      </c>
      <c r="I15" s="529">
        <v>43732429.894716874</v>
      </c>
      <c r="J15" s="529">
        <v>12285356.437400073</v>
      </c>
      <c r="K15" s="529">
        <v>25383296.557316799</v>
      </c>
      <c r="L15" s="529">
        <v>2263971.77</v>
      </c>
      <c r="M15" s="529">
        <v>836021.85999999975</v>
      </c>
      <c r="N15" s="529">
        <v>2963783.27</v>
      </c>
      <c r="O15" s="529">
        <v>0</v>
      </c>
    </row>
    <row r="16" spans="1:15">
      <c r="A16" s="355">
        <v>10</v>
      </c>
      <c r="B16" s="364" t="s">
        <v>700</v>
      </c>
      <c r="C16" s="529">
        <v>277016800.78000003</v>
      </c>
      <c r="D16" s="529">
        <v>258602983.51999998</v>
      </c>
      <c r="E16" s="529">
        <v>2268023.77</v>
      </c>
      <c r="F16" s="529">
        <v>8635570.0999999996</v>
      </c>
      <c r="G16" s="529">
        <v>1119756.3500000001</v>
      </c>
      <c r="H16" s="529">
        <v>6390467.04</v>
      </c>
      <c r="I16" s="529">
        <v>10437415.329999998</v>
      </c>
      <c r="J16" s="529">
        <v>5115890.1399999997</v>
      </c>
      <c r="K16" s="529">
        <v>226802.53999999998</v>
      </c>
      <c r="L16" s="529">
        <v>2590671.1099999994</v>
      </c>
      <c r="M16" s="529">
        <v>462382.57999999996</v>
      </c>
      <c r="N16" s="529">
        <v>2041668.9599999993</v>
      </c>
      <c r="O16" s="529">
        <v>0</v>
      </c>
    </row>
    <row r="17" spans="1:15">
      <c r="A17" s="355">
        <v>11</v>
      </c>
      <c r="B17" s="364" t="s">
        <v>701</v>
      </c>
      <c r="C17" s="529">
        <v>235927212.37</v>
      </c>
      <c r="D17" s="529">
        <v>229116736.77000001</v>
      </c>
      <c r="E17" s="529">
        <v>3554316.7600000002</v>
      </c>
      <c r="F17" s="529">
        <v>1054771.1599999999</v>
      </c>
      <c r="G17" s="529">
        <v>1057357.18</v>
      </c>
      <c r="H17" s="529">
        <v>1144030.5</v>
      </c>
      <c r="I17" s="529">
        <v>13045669.195599999</v>
      </c>
      <c r="J17" s="529">
        <v>4579902.7399999993</v>
      </c>
      <c r="K17" s="529">
        <v>355431.74</v>
      </c>
      <c r="L17" s="529">
        <v>316431.41000000003</v>
      </c>
      <c r="M17" s="529">
        <v>417440.86000000004</v>
      </c>
      <c r="N17" s="529">
        <v>681419.4800000001</v>
      </c>
      <c r="O17" s="529">
        <v>0</v>
      </c>
    </row>
    <row r="18" spans="1:15">
      <c r="A18" s="355">
        <v>12</v>
      </c>
      <c r="B18" s="364" t="s">
        <v>702</v>
      </c>
      <c r="C18" s="529">
        <v>694860609.80000019</v>
      </c>
      <c r="D18" s="529">
        <v>660013230.96000016</v>
      </c>
      <c r="E18" s="529">
        <v>10884628.769999998</v>
      </c>
      <c r="F18" s="529">
        <v>5540432.4299999988</v>
      </c>
      <c r="G18" s="529">
        <v>6777900.6899999985</v>
      </c>
      <c r="H18" s="529">
        <v>11644416.949999999</v>
      </c>
      <c r="I18" s="529">
        <v>24159232.93</v>
      </c>
      <c r="J18" s="529">
        <v>13040461.720000001</v>
      </c>
      <c r="K18" s="529">
        <v>1088463.02</v>
      </c>
      <c r="L18" s="529">
        <v>1662129.92</v>
      </c>
      <c r="M18" s="529">
        <v>2360800.7400000002</v>
      </c>
      <c r="N18" s="529">
        <v>6007377.5300000003</v>
      </c>
      <c r="O18" s="529">
        <v>0</v>
      </c>
    </row>
    <row r="19" spans="1:15">
      <c r="A19" s="355">
        <v>13</v>
      </c>
      <c r="B19" s="364" t="s">
        <v>703</v>
      </c>
      <c r="C19" s="529">
        <v>192562750.42000002</v>
      </c>
      <c r="D19" s="529">
        <v>186808368.25000003</v>
      </c>
      <c r="E19" s="529">
        <v>958814.22999999986</v>
      </c>
      <c r="F19" s="529">
        <v>3055179.71</v>
      </c>
      <c r="G19" s="529">
        <v>1202721.5</v>
      </c>
      <c r="H19" s="529">
        <v>537666.73</v>
      </c>
      <c r="I19" s="529">
        <v>5242245.5900000017</v>
      </c>
      <c r="J19" s="529">
        <v>3502710.9100000006</v>
      </c>
      <c r="K19" s="529">
        <v>95881.430000000008</v>
      </c>
      <c r="L19" s="529">
        <v>916553.99</v>
      </c>
      <c r="M19" s="529">
        <v>446369.32000000007</v>
      </c>
      <c r="N19" s="529">
        <v>280729.94</v>
      </c>
      <c r="O19" s="529">
        <v>0</v>
      </c>
    </row>
    <row r="20" spans="1:15">
      <c r="A20" s="355">
        <v>14</v>
      </c>
      <c r="B20" s="364" t="s">
        <v>704</v>
      </c>
      <c r="C20" s="529">
        <v>1045132410.75</v>
      </c>
      <c r="D20" s="529">
        <v>817531894.43000007</v>
      </c>
      <c r="E20" s="529">
        <v>161499357.40999997</v>
      </c>
      <c r="F20" s="529">
        <v>33443310.059999999</v>
      </c>
      <c r="G20" s="529">
        <v>15411762.700000001</v>
      </c>
      <c r="H20" s="529">
        <v>17246086.149999999</v>
      </c>
      <c r="I20" s="529">
        <v>53856543.015215546</v>
      </c>
      <c r="J20" s="529">
        <v>16183330.069500001</v>
      </c>
      <c r="K20" s="529">
        <v>16149935.91</v>
      </c>
      <c r="L20" s="529">
        <v>10032993.155715549</v>
      </c>
      <c r="M20" s="529">
        <v>6079474.6100000013</v>
      </c>
      <c r="N20" s="529">
        <v>5410809.2699999986</v>
      </c>
      <c r="O20" s="529">
        <v>0</v>
      </c>
    </row>
    <row r="21" spans="1:15">
      <c r="A21" s="355">
        <v>15</v>
      </c>
      <c r="B21" s="364" t="s">
        <v>705</v>
      </c>
      <c r="C21" s="529">
        <v>217588479.64999998</v>
      </c>
      <c r="D21" s="529">
        <v>188494580.06999999</v>
      </c>
      <c r="E21" s="529">
        <v>16089307.379999999</v>
      </c>
      <c r="F21" s="529">
        <v>6958542.4199999999</v>
      </c>
      <c r="G21" s="529">
        <v>1797927.5899999999</v>
      </c>
      <c r="H21" s="529">
        <v>4248122.1900000004</v>
      </c>
      <c r="I21" s="529">
        <v>9336987.8999999985</v>
      </c>
      <c r="J21" s="529">
        <v>3643043.0399999996</v>
      </c>
      <c r="K21" s="529">
        <v>1608930.8499999999</v>
      </c>
      <c r="L21" s="529">
        <v>2087562.8600000003</v>
      </c>
      <c r="M21" s="529">
        <v>616478.7699999999</v>
      </c>
      <c r="N21" s="529">
        <v>1380972.38</v>
      </c>
      <c r="O21" s="529">
        <v>0</v>
      </c>
    </row>
    <row r="22" spans="1:15">
      <c r="A22" s="355">
        <v>16</v>
      </c>
      <c r="B22" s="364" t="s">
        <v>706</v>
      </c>
      <c r="C22" s="529">
        <v>528612651.75</v>
      </c>
      <c r="D22" s="529">
        <v>435538931.96000004</v>
      </c>
      <c r="E22" s="529">
        <v>26988462.52</v>
      </c>
      <c r="F22" s="529">
        <v>2829693.3</v>
      </c>
      <c r="G22" s="529">
        <v>44343145.45000001</v>
      </c>
      <c r="H22" s="529">
        <v>18912418.519999996</v>
      </c>
      <c r="I22" s="529">
        <v>40044442.149999999</v>
      </c>
      <c r="J22" s="529">
        <v>8677992.9999999981</v>
      </c>
      <c r="K22" s="529">
        <v>2698846.42</v>
      </c>
      <c r="L22" s="529">
        <v>847136.32</v>
      </c>
      <c r="M22" s="529">
        <v>21904327.879999999</v>
      </c>
      <c r="N22" s="529">
        <v>5916138.5300000003</v>
      </c>
      <c r="O22" s="529">
        <v>0</v>
      </c>
    </row>
    <row r="23" spans="1:15">
      <c r="A23" s="355">
        <v>17</v>
      </c>
      <c r="B23" s="364" t="s">
        <v>707</v>
      </c>
      <c r="C23" s="529">
        <v>116025889.74999999</v>
      </c>
      <c r="D23" s="529">
        <v>107843590.47999999</v>
      </c>
      <c r="E23" s="529">
        <v>1691261.55</v>
      </c>
      <c r="F23" s="529">
        <v>614492.2300000001</v>
      </c>
      <c r="G23" s="529">
        <v>256640.47</v>
      </c>
      <c r="H23" s="529">
        <v>5619905.0199999996</v>
      </c>
      <c r="I23" s="529">
        <v>6048617.1699999999</v>
      </c>
      <c r="J23" s="529">
        <v>2125395.84</v>
      </c>
      <c r="K23" s="529">
        <v>169126.13999999998</v>
      </c>
      <c r="L23" s="529">
        <v>184347.75</v>
      </c>
      <c r="M23" s="529">
        <v>112912.65000000001</v>
      </c>
      <c r="N23" s="529">
        <v>3456834.79</v>
      </c>
      <c r="O23" s="529">
        <v>0</v>
      </c>
    </row>
    <row r="24" spans="1:15">
      <c r="A24" s="355">
        <v>18</v>
      </c>
      <c r="B24" s="364" t="s">
        <v>708</v>
      </c>
      <c r="C24" s="529">
        <v>633844883.62830019</v>
      </c>
      <c r="D24" s="529">
        <v>627773963.26830018</v>
      </c>
      <c r="E24" s="529">
        <v>1277256.71</v>
      </c>
      <c r="F24" s="529">
        <v>2109157.6199999996</v>
      </c>
      <c r="G24" s="529">
        <v>635741.85000000009</v>
      </c>
      <c r="H24" s="529">
        <v>2048764.1800000002</v>
      </c>
      <c r="I24" s="529">
        <v>15141918.113066003</v>
      </c>
      <c r="J24" s="529">
        <v>12546070.043066002</v>
      </c>
      <c r="K24" s="529">
        <v>127725.75000000001</v>
      </c>
      <c r="L24" s="529">
        <v>632747.31999999983</v>
      </c>
      <c r="M24" s="529">
        <v>298063.96999999997</v>
      </c>
      <c r="N24" s="529">
        <v>1537311.03</v>
      </c>
      <c r="O24" s="529">
        <v>0</v>
      </c>
    </row>
    <row r="25" spans="1:15">
      <c r="A25" s="355">
        <v>19</v>
      </c>
      <c r="B25" s="364" t="s">
        <v>709</v>
      </c>
      <c r="C25" s="529">
        <v>114410011.78999999</v>
      </c>
      <c r="D25" s="529">
        <v>111395550.81999999</v>
      </c>
      <c r="E25" s="529">
        <v>1382465.6800000002</v>
      </c>
      <c r="F25" s="529">
        <v>1274795.2699999998</v>
      </c>
      <c r="G25" s="529">
        <v>198810.06</v>
      </c>
      <c r="H25" s="529">
        <v>158389.96</v>
      </c>
      <c r="I25" s="529">
        <v>2919710.0799999991</v>
      </c>
      <c r="J25" s="529">
        <v>2226124.8799999994</v>
      </c>
      <c r="K25" s="529">
        <v>138246.54</v>
      </c>
      <c r="L25" s="529">
        <v>382438.58999999997</v>
      </c>
      <c r="M25" s="529">
        <v>83721.959999999992</v>
      </c>
      <c r="N25" s="529">
        <v>89178.109999999986</v>
      </c>
      <c r="O25" s="529">
        <v>0</v>
      </c>
    </row>
    <row r="26" spans="1:15">
      <c r="A26" s="355">
        <v>20</v>
      </c>
      <c r="B26" s="364" t="s">
        <v>710</v>
      </c>
      <c r="C26" s="529">
        <v>529000522.11999983</v>
      </c>
      <c r="D26" s="529">
        <v>512675271.61999989</v>
      </c>
      <c r="E26" s="529">
        <v>6175529.7800000003</v>
      </c>
      <c r="F26" s="529">
        <v>3649516.81</v>
      </c>
      <c r="G26" s="529">
        <v>1344434.71</v>
      </c>
      <c r="H26" s="529">
        <v>5155769.2</v>
      </c>
      <c r="I26" s="529">
        <v>14270737.42</v>
      </c>
      <c r="J26" s="529">
        <v>10217951.609999999</v>
      </c>
      <c r="K26" s="529">
        <v>617553.07000000007</v>
      </c>
      <c r="L26" s="529">
        <v>1094855.1000000001</v>
      </c>
      <c r="M26" s="529">
        <v>573480.55000000005</v>
      </c>
      <c r="N26" s="529">
        <v>1766897.0899999999</v>
      </c>
      <c r="O26" s="529">
        <v>0</v>
      </c>
    </row>
    <row r="27" spans="1:15">
      <c r="A27" s="355">
        <v>21</v>
      </c>
      <c r="B27" s="364" t="s">
        <v>711</v>
      </c>
      <c r="C27" s="529">
        <v>101995123.12</v>
      </c>
      <c r="D27" s="529">
        <v>99571099.399999991</v>
      </c>
      <c r="E27" s="529">
        <v>471737.76</v>
      </c>
      <c r="F27" s="529">
        <v>476937.92999999993</v>
      </c>
      <c r="G27" s="529">
        <v>70265.16</v>
      </c>
      <c r="H27" s="529">
        <v>1405082.87</v>
      </c>
      <c r="I27" s="529">
        <v>2705847.58</v>
      </c>
      <c r="J27" s="529">
        <v>1849100.8399999999</v>
      </c>
      <c r="K27" s="529">
        <v>47173.799999999996</v>
      </c>
      <c r="L27" s="529">
        <v>143081.4</v>
      </c>
      <c r="M27" s="529">
        <v>28810.309999999998</v>
      </c>
      <c r="N27" s="529">
        <v>637681.23</v>
      </c>
      <c r="O27" s="529">
        <v>0</v>
      </c>
    </row>
    <row r="28" spans="1:15">
      <c r="A28" s="355">
        <v>22</v>
      </c>
      <c r="B28" s="364" t="s">
        <v>712</v>
      </c>
      <c r="C28" s="529">
        <v>271188615.68999994</v>
      </c>
      <c r="D28" s="529">
        <v>263550272.63999999</v>
      </c>
      <c r="E28" s="529">
        <v>1672622.6099999999</v>
      </c>
      <c r="F28" s="529">
        <v>4302488.63</v>
      </c>
      <c r="G28" s="529">
        <v>971184.28</v>
      </c>
      <c r="H28" s="529">
        <v>692047.52999999991</v>
      </c>
      <c r="I28" s="529">
        <v>7349225.8699999992</v>
      </c>
      <c r="J28" s="529">
        <v>5245773.47</v>
      </c>
      <c r="K28" s="529">
        <v>167262.37000000002</v>
      </c>
      <c r="L28" s="529">
        <v>1290746.5899999999</v>
      </c>
      <c r="M28" s="529">
        <v>373607.46</v>
      </c>
      <c r="N28" s="529">
        <v>271835.97999999992</v>
      </c>
      <c r="O28" s="529">
        <v>0</v>
      </c>
    </row>
    <row r="29" spans="1:15">
      <c r="A29" s="355">
        <v>23</v>
      </c>
      <c r="B29" s="364" t="s">
        <v>713</v>
      </c>
      <c r="C29" s="529">
        <v>2680538899.2603407</v>
      </c>
      <c r="D29" s="529">
        <v>2578107016.8372898</v>
      </c>
      <c r="E29" s="529">
        <v>33957164.520000003</v>
      </c>
      <c r="F29" s="529">
        <v>34331153.81000001</v>
      </c>
      <c r="G29" s="529">
        <v>12599030.053050846</v>
      </c>
      <c r="H29" s="529">
        <v>21544534.039999999</v>
      </c>
      <c r="I29" s="529">
        <v>80124494.330529809</v>
      </c>
      <c r="J29" s="529">
        <v>50807538.194767088</v>
      </c>
      <c r="K29" s="529">
        <v>3395717.44</v>
      </c>
      <c r="L29" s="529">
        <v>10299346.800000003</v>
      </c>
      <c r="M29" s="529">
        <v>5203287.8957627127</v>
      </c>
      <c r="N29" s="529">
        <v>10418604</v>
      </c>
      <c r="O29" s="529">
        <v>0</v>
      </c>
    </row>
    <row r="30" spans="1:15">
      <c r="A30" s="355">
        <v>24</v>
      </c>
      <c r="B30" s="364" t="s">
        <v>714</v>
      </c>
      <c r="C30" s="529">
        <v>1019002364.1400001</v>
      </c>
      <c r="D30" s="529">
        <v>922152539.66000009</v>
      </c>
      <c r="E30" s="529">
        <v>63707470.889999993</v>
      </c>
      <c r="F30" s="529">
        <v>11299751.819999998</v>
      </c>
      <c r="G30" s="529">
        <v>7220615.6599999992</v>
      </c>
      <c r="H30" s="529">
        <v>14621986.109999999</v>
      </c>
      <c r="I30" s="529">
        <v>38228402.235199995</v>
      </c>
      <c r="J30" s="529">
        <v>18025598.8752</v>
      </c>
      <c r="K30" s="529">
        <v>6370747.3599999994</v>
      </c>
      <c r="L30" s="529">
        <v>3389925.7599999988</v>
      </c>
      <c r="M30" s="529">
        <v>2870345.02</v>
      </c>
      <c r="N30" s="529">
        <v>7571785.2199999997</v>
      </c>
      <c r="O30" s="529">
        <v>0</v>
      </c>
    </row>
    <row r="31" spans="1:15">
      <c r="A31" s="355">
        <v>25</v>
      </c>
      <c r="B31" s="364" t="s">
        <v>715</v>
      </c>
      <c r="C31" s="529">
        <v>1304963458.4483047</v>
      </c>
      <c r="D31" s="529">
        <v>1191552007.7593217</v>
      </c>
      <c r="E31" s="529">
        <v>18974784.632033899</v>
      </c>
      <c r="F31" s="529">
        <v>59893174.369322054</v>
      </c>
      <c r="G31" s="529">
        <v>19800403.951355923</v>
      </c>
      <c r="H31" s="529">
        <v>14743087.736271186</v>
      </c>
      <c r="I31" s="529">
        <v>60891678.088766061</v>
      </c>
      <c r="J31" s="529">
        <v>22873587.73232539</v>
      </c>
      <c r="K31" s="529">
        <v>1897479.8230508475</v>
      </c>
      <c r="L31" s="529">
        <v>17965365.86372881</v>
      </c>
      <c r="M31" s="529">
        <v>8740393.3733898271</v>
      </c>
      <c r="N31" s="529">
        <v>9414851.2962711845</v>
      </c>
      <c r="O31" s="529">
        <v>0</v>
      </c>
    </row>
    <row r="32" spans="1:15">
      <c r="A32" s="355">
        <v>26</v>
      </c>
      <c r="B32" s="364" t="s">
        <v>817</v>
      </c>
      <c r="C32" s="529">
        <v>67458884.359999985</v>
      </c>
      <c r="D32" s="529">
        <v>62358550.979999989</v>
      </c>
      <c r="E32" s="529">
        <v>193928.76000000007</v>
      </c>
      <c r="F32" s="529">
        <v>335996.58999999997</v>
      </c>
      <c r="G32" s="529">
        <v>378406.29999999993</v>
      </c>
      <c r="H32" s="529">
        <v>4192001.73</v>
      </c>
      <c r="I32" s="529">
        <v>5594214.7999999998</v>
      </c>
      <c r="J32" s="529">
        <v>1247177.2899999996</v>
      </c>
      <c r="K32" s="529">
        <v>19393.000000000004</v>
      </c>
      <c r="L32" s="529">
        <v>100209.9</v>
      </c>
      <c r="M32" s="529">
        <v>189193.77999999997</v>
      </c>
      <c r="N32" s="529">
        <v>4038240.83</v>
      </c>
      <c r="O32" s="529">
        <v>0</v>
      </c>
    </row>
    <row r="33" spans="1:19">
      <c r="A33" s="355">
        <v>27</v>
      </c>
      <c r="B33" s="399" t="s">
        <v>68</v>
      </c>
      <c r="C33" s="529">
        <v>16316961029.125727</v>
      </c>
      <c r="D33" s="529">
        <v>14879417876.450335</v>
      </c>
      <c r="E33" s="529">
        <v>758623090.09403372</v>
      </c>
      <c r="F33" s="529">
        <v>285118048.41932201</v>
      </c>
      <c r="G33" s="529">
        <v>155792975.72440681</v>
      </c>
      <c r="H33" s="529">
        <v>238009038.43762714</v>
      </c>
      <c r="I33" s="529">
        <v>622256240.74337423</v>
      </c>
      <c r="J33" s="529">
        <v>292705863.90678263</v>
      </c>
      <c r="K33" s="529">
        <v>75862315.370367631</v>
      </c>
      <c r="L33" s="529">
        <v>85530470.529444367</v>
      </c>
      <c r="M33" s="529">
        <v>67278388.279152527</v>
      </c>
      <c r="N33" s="529">
        <v>100879202.65762714</v>
      </c>
      <c r="O33" s="529">
        <v>0</v>
      </c>
    </row>
    <row r="34" spans="1:19">
      <c r="A34" s="365"/>
      <c r="B34" s="367"/>
      <c r="C34" s="367"/>
      <c r="D34" s="365"/>
      <c r="E34" s="365"/>
      <c r="H34" s="365"/>
      <c r="I34" s="365"/>
      <c r="O34" s="365"/>
    </row>
    <row r="35" spans="1:19">
      <c r="A35" s="365"/>
      <c r="B35" s="367"/>
      <c r="C35" s="367"/>
      <c r="D35" s="365"/>
      <c r="E35" s="365"/>
      <c r="H35" s="365"/>
      <c r="I35" s="365"/>
      <c r="O35" s="365"/>
    </row>
    <row r="36" spans="1:19">
      <c r="A36" s="365"/>
      <c r="B36" s="367"/>
      <c r="C36" s="367"/>
      <c r="D36" s="365"/>
      <c r="E36" s="365"/>
      <c r="H36" s="365"/>
      <c r="I36" s="365"/>
      <c r="O36" s="365"/>
    </row>
    <row r="37" spans="1:19">
      <c r="A37" s="365"/>
      <c r="B37" s="365"/>
      <c r="C37" s="528"/>
      <c r="D37" s="528"/>
      <c r="E37" s="528"/>
      <c r="F37" s="528"/>
      <c r="G37" s="528"/>
      <c r="H37" s="528"/>
      <c r="I37" s="528"/>
      <c r="J37" s="528"/>
      <c r="K37" s="528"/>
      <c r="L37" s="528"/>
      <c r="M37" s="528"/>
      <c r="N37" s="528"/>
      <c r="O37" s="528"/>
      <c r="P37" s="528"/>
      <c r="Q37" s="528"/>
      <c r="R37" s="528"/>
      <c r="S37" s="528"/>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heetViews>
  <sheetFormatPr defaultColWidth="8.7109375" defaultRowHeight="12"/>
  <cols>
    <col min="1" max="1" width="11.85546875" style="401" bestFit="1" customWidth="1"/>
    <col min="2" max="2" width="80.140625" style="401" customWidth="1"/>
    <col min="3" max="11" width="28.28515625" style="401" customWidth="1"/>
    <col min="12" max="16384" width="8.7109375" style="401"/>
  </cols>
  <sheetData>
    <row r="1" spans="1:11" s="340" customFormat="1" ht="15">
      <c r="A1" s="339" t="s">
        <v>188</v>
      </c>
      <c r="B1" s="511" t="str">
        <f>Info!C2</f>
        <v>სს ”საქართველოს ბანკი”</v>
      </c>
    </row>
    <row r="2" spans="1:11" s="340" customFormat="1" ht="13.5">
      <c r="A2" s="341" t="s">
        <v>189</v>
      </c>
      <c r="B2" s="447">
        <v>44926</v>
      </c>
    </row>
    <row r="3" spans="1:11" s="340" customFormat="1" ht="12.75">
      <c r="A3" s="342" t="s">
        <v>818</v>
      </c>
      <c r="B3" s="343"/>
      <c r="H3" s="340">
        <v>0</v>
      </c>
    </row>
    <row r="4" spans="1:11">
      <c r="C4" s="402" t="s">
        <v>668</v>
      </c>
      <c r="D4" s="402" t="s">
        <v>669</v>
      </c>
      <c r="E4" s="402" t="s">
        <v>670</v>
      </c>
      <c r="F4" s="402" t="s">
        <v>671</v>
      </c>
      <c r="G4" s="402" t="s">
        <v>672</v>
      </c>
      <c r="H4" s="402" t="s">
        <v>673</v>
      </c>
      <c r="I4" s="402" t="s">
        <v>674</v>
      </c>
      <c r="J4" s="402" t="s">
        <v>675</v>
      </c>
      <c r="K4" s="402" t="s">
        <v>676</v>
      </c>
    </row>
    <row r="5" spans="1:11" ht="104.1" customHeight="1">
      <c r="A5" s="893" t="s">
        <v>819</v>
      </c>
      <c r="B5" s="894"/>
      <c r="C5" s="344" t="s">
        <v>820</v>
      </c>
      <c r="D5" s="344" t="s">
        <v>806</v>
      </c>
      <c r="E5" s="344" t="s">
        <v>807</v>
      </c>
      <c r="F5" s="344" t="s">
        <v>821</v>
      </c>
      <c r="G5" s="344" t="s">
        <v>822</v>
      </c>
      <c r="H5" s="344" t="s">
        <v>823</v>
      </c>
      <c r="I5" s="344" t="s">
        <v>824</v>
      </c>
      <c r="J5" s="344" t="s">
        <v>825</v>
      </c>
      <c r="K5" s="344" t="s">
        <v>826</v>
      </c>
    </row>
    <row r="6" spans="1:11" ht="12.75">
      <c r="A6" s="355">
        <v>1</v>
      </c>
      <c r="B6" s="355" t="s">
        <v>827</v>
      </c>
      <c r="C6" s="483">
        <v>258034725.82999998</v>
      </c>
      <c r="D6" s="483">
        <v>82549218.420000002</v>
      </c>
      <c r="E6" s="483">
        <v>73413551.290000007</v>
      </c>
      <c r="F6" s="483">
        <v>162105517.23000002</v>
      </c>
      <c r="G6" s="483">
        <v>11587017157.759998</v>
      </c>
      <c r="H6" s="483">
        <v>345494442.47000003</v>
      </c>
      <c r="I6" s="483">
        <v>608969882.70850182</v>
      </c>
      <c r="J6" s="483">
        <v>647386213.87</v>
      </c>
      <c r="K6" s="483">
        <v>2551990319.5472016</v>
      </c>
    </row>
    <row r="7" spans="1:11" ht="12.75">
      <c r="A7" s="355">
        <v>2</v>
      </c>
      <c r="B7" s="356" t="s">
        <v>828</v>
      </c>
      <c r="C7" s="483">
        <v>0</v>
      </c>
      <c r="D7" s="483">
        <v>0</v>
      </c>
      <c r="E7" s="483">
        <v>0</v>
      </c>
      <c r="F7" s="483">
        <v>0</v>
      </c>
      <c r="G7" s="483">
        <v>0</v>
      </c>
      <c r="H7" s="483">
        <v>0</v>
      </c>
      <c r="I7" s="483">
        <v>0</v>
      </c>
      <c r="J7" s="483">
        <v>0</v>
      </c>
      <c r="K7" s="483">
        <v>71693620</v>
      </c>
    </row>
    <row r="8" spans="1:11" ht="12.75">
      <c r="A8" s="355">
        <v>3</v>
      </c>
      <c r="B8" s="356" t="s">
        <v>778</v>
      </c>
      <c r="C8" s="483">
        <v>171021719.43757999</v>
      </c>
      <c r="D8" s="483">
        <v>0</v>
      </c>
      <c r="E8" s="483">
        <v>917850369.19841194</v>
      </c>
      <c r="F8" s="483">
        <v>0</v>
      </c>
      <c r="G8" s="483">
        <v>326941001.64958799</v>
      </c>
      <c r="H8" s="483">
        <v>130474978.31945999</v>
      </c>
      <c r="I8" s="483">
        <v>54837611.527648002</v>
      </c>
      <c r="J8" s="483">
        <v>62259722.221140005</v>
      </c>
      <c r="K8" s="483">
        <v>959029206.3393724</v>
      </c>
    </row>
    <row r="9" spans="1:11" ht="12.75">
      <c r="A9" s="355">
        <v>4</v>
      </c>
      <c r="B9" s="382" t="s">
        <v>829</v>
      </c>
      <c r="C9" s="483">
        <v>3143506.04</v>
      </c>
      <c r="D9" s="483">
        <v>6875722.3099999996</v>
      </c>
      <c r="E9" s="483">
        <v>1658620.62</v>
      </c>
      <c r="F9" s="483">
        <v>3767658.08</v>
      </c>
      <c r="G9" s="483">
        <v>489383057.16000003</v>
      </c>
      <c r="H9" s="483">
        <v>0</v>
      </c>
      <c r="I9" s="483">
        <v>7224215.1499999994</v>
      </c>
      <c r="J9" s="483">
        <v>12931834.139999999</v>
      </c>
      <c r="K9" s="483">
        <v>153935449.08130002</v>
      </c>
    </row>
    <row r="10" spans="1:11" ht="12.75">
      <c r="A10" s="355">
        <v>5</v>
      </c>
      <c r="B10" s="403" t="s">
        <v>830</v>
      </c>
      <c r="C10" s="483">
        <v>0</v>
      </c>
      <c r="D10" s="483">
        <v>0</v>
      </c>
      <c r="E10" s="483">
        <v>0</v>
      </c>
      <c r="F10" s="483">
        <v>0</v>
      </c>
      <c r="G10" s="483">
        <v>0</v>
      </c>
      <c r="H10" s="483">
        <v>0</v>
      </c>
      <c r="I10" s="483">
        <v>0</v>
      </c>
      <c r="J10" s="483">
        <v>0</v>
      </c>
      <c r="K10" s="483">
        <v>0</v>
      </c>
    </row>
    <row r="11" spans="1:11" ht="12.75">
      <c r="A11" s="355">
        <v>6</v>
      </c>
      <c r="B11" s="403" t="s">
        <v>831</v>
      </c>
      <c r="C11" s="483">
        <v>150000</v>
      </c>
      <c r="D11" s="483">
        <v>0</v>
      </c>
      <c r="E11" s="483">
        <v>0</v>
      </c>
      <c r="F11" s="483">
        <v>0</v>
      </c>
      <c r="G11" s="483">
        <v>7858901.6256200001</v>
      </c>
      <c r="H11" s="483">
        <v>0</v>
      </c>
      <c r="I11" s="483">
        <v>0.24</v>
      </c>
      <c r="J11" s="483">
        <v>50502</v>
      </c>
      <c r="K11" s="483">
        <v>556558.78088000044</v>
      </c>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zoomScaleNormal="100" workbookViewId="0"/>
  </sheetViews>
  <sheetFormatPr defaultRowHeight="15"/>
  <cols>
    <col min="1" max="1" width="10" style="511" bestFit="1" customWidth="1"/>
    <col min="2" max="2" width="71.7109375" style="511" customWidth="1"/>
    <col min="3" max="3" width="27.42578125" style="510" customWidth="1"/>
    <col min="4" max="4" width="14.28515625" style="510" bestFit="1" customWidth="1"/>
    <col min="5" max="5" width="12.42578125" style="510" customWidth="1"/>
    <col min="6" max="6" width="15" style="510" customWidth="1"/>
    <col min="7" max="7" width="16.5703125" style="510" customWidth="1"/>
    <col min="8" max="8" width="19.140625" style="510" customWidth="1"/>
    <col min="9" max="9" width="14.5703125" style="510" customWidth="1"/>
    <col min="10" max="10" width="12.42578125" style="510" customWidth="1"/>
    <col min="11" max="11" width="11.42578125" style="510" customWidth="1"/>
    <col min="12" max="12" width="15" style="510" customWidth="1"/>
    <col min="13" max="13" width="12.140625" style="510" customWidth="1"/>
    <col min="14" max="14" width="10.85546875" style="510" customWidth="1"/>
    <col min="15" max="15" width="16.7109375" style="510" customWidth="1"/>
    <col min="16" max="16" width="33.7109375" style="511" bestFit="1" customWidth="1"/>
    <col min="17" max="17" width="33.140625" style="511" customWidth="1"/>
    <col min="18" max="18" width="37.140625" style="511" bestFit="1" customWidth="1"/>
    <col min="19" max="19" width="32.140625" style="511" bestFit="1" customWidth="1"/>
    <col min="20" max="16384" width="9.140625" style="511"/>
  </cols>
  <sheetData>
    <row r="1" spans="1:19">
      <c r="A1" s="339" t="s">
        <v>188</v>
      </c>
      <c r="B1" s="511" t="str">
        <f>Info!C2</f>
        <v>სს ”საქართველოს ბანკი”</v>
      </c>
    </row>
    <row r="2" spans="1:19">
      <c r="A2" s="341" t="s">
        <v>189</v>
      </c>
      <c r="B2" s="447">
        <v>44926</v>
      </c>
    </row>
    <row r="3" spans="1:19">
      <c r="A3" s="342" t="s">
        <v>974</v>
      </c>
      <c r="B3" s="340"/>
    </row>
    <row r="4" spans="1:19">
      <c r="A4" s="342"/>
      <c r="B4" s="340"/>
    </row>
    <row r="5" spans="1:19" ht="15" customHeight="1">
      <c r="A5" s="896" t="s">
        <v>975</v>
      </c>
      <c r="B5" s="896"/>
      <c r="C5" s="897" t="s">
        <v>781</v>
      </c>
      <c r="D5" s="897"/>
      <c r="E5" s="897"/>
      <c r="F5" s="897"/>
      <c r="G5" s="897"/>
      <c r="H5" s="897"/>
      <c r="I5" s="897" t="s">
        <v>976</v>
      </c>
      <c r="J5" s="897"/>
      <c r="K5" s="897"/>
      <c r="L5" s="897"/>
      <c r="M5" s="897"/>
      <c r="N5" s="897"/>
      <c r="O5" s="898" t="s">
        <v>977</v>
      </c>
      <c r="P5" s="895" t="s">
        <v>978</v>
      </c>
      <c r="Q5" s="895" t="s">
        <v>979</v>
      </c>
      <c r="R5" s="895" t="s">
        <v>980</v>
      </c>
      <c r="S5" s="895" t="s">
        <v>981</v>
      </c>
    </row>
    <row r="6" spans="1:19" ht="38.25">
      <c r="A6" s="896"/>
      <c r="B6" s="896"/>
      <c r="C6" s="653"/>
      <c r="D6" s="654" t="s">
        <v>812</v>
      </c>
      <c r="E6" s="654" t="s">
        <v>813</v>
      </c>
      <c r="F6" s="654" t="s">
        <v>814</v>
      </c>
      <c r="G6" s="654" t="s">
        <v>815</v>
      </c>
      <c r="H6" s="654" t="s">
        <v>816</v>
      </c>
      <c r="I6" s="653"/>
      <c r="J6" s="654" t="s">
        <v>812</v>
      </c>
      <c r="K6" s="654" t="s">
        <v>813</v>
      </c>
      <c r="L6" s="654" t="s">
        <v>814</v>
      </c>
      <c r="M6" s="654" t="s">
        <v>815</v>
      </c>
      <c r="N6" s="654" t="s">
        <v>816</v>
      </c>
      <c r="O6" s="898"/>
      <c r="P6" s="895"/>
      <c r="Q6" s="895"/>
      <c r="R6" s="895"/>
      <c r="S6" s="895"/>
    </row>
    <row r="7" spans="1:19">
      <c r="A7" s="573">
        <v>1</v>
      </c>
      <c r="B7" s="574" t="s">
        <v>982</v>
      </c>
      <c r="C7" s="575">
        <v>62108328.270000003</v>
      </c>
      <c r="D7" s="575">
        <v>59371980.07</v>
      </c>
      <c r="E7" s="575">
        <v>642848.96</v>
      </c>
      <c r="F7" s="575">
        <v>884956.15</v>
      </c>
      <c r="G7" s="575">
        <v>563641.18000000005</v>
      </c>
      <c r="H7" s="575">
        <v>644901.91</v>
      </c>
      <c r="I7" s="575">
        <v>2443933.94</v>
      </c>
      <c r="J7" s="575">
        <v>1187439.6499999999</v>
      </c>
      <c r="K7" s="575">
        <v>64284.91</v>
      </c>
      <c r="L7" s="575">
        <v>265486.84999999998</v>
      </c>
      <c r="M7" s="575">
        <v>281820.62</v>
      </c>
      <c r="N7" s="575">
        <v>644901.91</v>
      </c>
      <c r="O7" s="575">
        <v>813</v>
      </c>
      <c r="P7" s="655">
        <v>0.10609275280203061</v>
      </c>
      <c r="Q7" s="655">
        <v>0.14660212873062012</v>
      </c>
      <c r="R7" s="655">
        <v>0.11592248596152724</v>
      </c>
      <c r="S7" s="656">
        <v>43.6</v>
      </c>
    </row>
    <row r="8" spans="1:19">
      <c r="A8" s="573">
        <v>2</v>
      </c>
      <c r="B8" s="577" t="s">
        <v>983</v>
      </c>
      <c r="C8" s="575">
        <v>3114257493.5599999</v>
      </c>
      <c r="D8" s="575">
        <v>2889400745.8899999</v>
      </c>
      <c r="E8" s="575">
        <v>66758820.210000001</v>
      </c>
      <c r="F8" s="575">
        <v>96263013.700000003</v>
      </c>
      <c r="G8" s="575">
        <v>43531205.340000004</v>
      </c>
      <c r="H8" s="575">
        <v>18303708.420000002</v>
      </c>
      <c r="I8" s="575">
        <v>122101874.61000001</v>
      </c>
      <c r="J8" s="575">
        <v>56212472.210000001</v>
      </c>
      <c r="K8" s="575">
        <v>6675885.7800000003</v>
      </c>
      <c r="L8" s="575">
        <v>28878907.800000001</v>
      </c>
      <c r="M8" s="575">
        <v>19831469.77</v>
      </c>
      <c r="N8" s="575">
        <v>10503139.050000001</v>
      </c>
      <c r="O8" s="575">
        <v>417488</v>
      </c>
      <c r="P8" s="655">
        <v>0.15263751912189824</v>
      </c>
      <c r="Q8" s="655">
        <v>0.19357541825194019</v>
      </c>
      <c r="R8" s="655">
        <v>0.14724759841153101</v>
      </c>
      <c r="S8" s="656">
        <v>59.17</v>
      </c>
    </row>
    <row r="9" spans="1:19">
      <c r="A9" s="573">
        <v>3</v>
      </c>
      <c r="B9" s="577" t="s">
        <v>985</v>
      </c>
      <c r="C9" s="575">
        <v>4204418.34</v>
      </c>
      <c r="D9" s="575">
        <v>3349498.27</v>
      </c>
      <c r="E9" s="575">
        <v>149494.54999999999</v>
      </c>
      <c r="F9" s="575">
        <v>349547.87</v>
      </c>
      <c r="G9" s="575">
        <v>318744.74</v>
      </c>
      <c r="H9" s="575">
        <v>37132.910000000003</v>
      </c>
      <c r="I9" s="575">
        <v>377591.2</v>
      </c>
      <c r="J9" s="575">
        <v>66990.52</v>
      </c>
      <c r="K9" s="575">
        <v>14949.67</v>
      </c>
      <c r="L9" s="575">
        <v>104864.53</v>
      </c>
      <c r="M9" s="575">
        <v>159373.14000000001</v>
      </c>
      <c r="N9" s="575">
        <v>31413.34</v>
      </c>
      <c r="O9" s="575">
        <v>12078</v>
      </c>
      <c r="P9" s="655">
        <v>0.32372512740901294</v>
      </c>
      <c r="Q9" s="655">
        <v>0.39963509230697219</v>
      </c>
      <c r="R9" s="655">
        <v>0.3364724995229661</v>
      </c>
      <c r="S9" s="656">
        <v>14.97</v>
      </c>
    </row>
    <row r="10" spans="1:19">
      <c r="A10" s="573">
        <v>4</v>
      </c>
      <c r="B10" s="577" t="s">
        <v>986</v>
      </c>
      <c r="C10" s="575">
        <v>82994074.730000004</v>
      </c>
      <c r="D10" s="575">
        <v>81080633.239999995</v>
      </c>
      <c r="E10" s="575">
        <v>614258.19999999995</v>
      </c>
      <c r="F10" s="575">
        <v>305909.84000000003</v>
      </c>
      <c r="G10" s="575">
        <v>774894.06</v>
      </c>
      <c r="H10" s="575">
        <v>218379.39</v>
      </c>
      <c r="I10" s="575">
        <v>2380646.9500000002</v>
      </c>
      <c r="J10" s="575">
        <v>1621619.3</v>
      </c>
      <c r="K10" s="575">
        <v>61426.14</v>
      </c>
      <c r="L10" s="575">
        <v>91773.13</v>
      </c>
      <c r="M10" s="575">
        <v>387448.99</v>
      </c>
      <c r="N10" s="575">
        <v>218379.39</v>
      </c>
      <c r="O10" s="575">
        <v>87292</v>
      </c>
      <c r="P10" s="655">
        <v>0.15668345660279484</v>
      </c>
      <c r="Q10" s="655">
        <v>0.2918734101684427</v>
      </c>
      <c r="R10" s="655">
        <v>0.17053338527074388</v>
      </c>
      <c r="S10" s="656">
        <v>12.81</v>
      </c>
    </row>
    <row r="11" spans="1:19">
      <c r="A11" s="573">
        <v>5</v>
      </c>
      <c r="B11" s="577" t="s">
        <v>987</v>
      </c>
      <c r="C11" s="575">
        <v>11704280.340000002</v>
      </c>
      <c r="D11" s="575">
        <v>7930635.5300000003</v>
      </c>
      <c r="E11" s="575">
        <v>35432.89</v>
      </c>
      <c r="F11" s="575">
        <v>1871916.27</v>
      </c>
      <c r="G11" s="575">
        <v>113472.96000000001</v>
      </c>
      <c r="H11" s="575">
        <v>1752822.69</v>
      </c>
      <c r="I11" s="575">
        <v>2533300.64</v>
      </c>
      <c r="J11" s="575">
        <v>158614.24</v>
      </c>
      <c r="K11" s="575">
        <v>3543.97</v>
      </c>
      <c r="L11" s="575">
        <v>561577.92000000004</v>
      </c>
      <c r="M11" s="575">
        <v>56741.82</v>
      </c>
      <c r="N11" s="575">
        <v>1752822.69</v>
      </c>
      <c r="O11" s="575">
        <v>120720</v>
      </c>
      <c r="P11" s="655">
        <v>0.17546282813647568</v>
      </c>
      <c r="Q11" s="655">
        <v>0.18367276660538986</v>
      </c>
      <c r="R11" s="655">
        <v>0.18765143741422033</v>
      </c>
      <c r="S11" s="656">
        <v>22.16</v>
      </c>
    </row>
    <row r="12" spans="1:19">
      <c r="A12" s="573">
        <v>6</v>
      </c>
      <c r="B12" s="577" t="s">
        <v>988</v>
      </c>
      <c r="C12" s="575">
        <v>200051373.34</v>
      </c>
      <c r="D12" s="575">
        <v>192922129</v>
      </c>
      <c r="E12" s="575">
        <v>587831.63</v>
      </c>
      <c r="F12" s="575">
        <v>1423869.51</v>
      </c>
      <c r="G12" s="575">
        <v>1534994.12</v>
      </c>
      <c r="H12" s="575">
        <v>3582549.08</v>
      </c>
      <c r="I12" s="575">
        <v>8689498.6600000001</v>
      </c>
      <c r="J12" s="575">
        <v>3858458.02</v>
      </c>
      <c r="K12" s="575">
        <v>58783.29</v>
      </c>
      <c r="L12" s="575">
        <v>422208.88</v>
      </c>
      <c r="M12" s="575">
        <v>767499.39</v>
      </c>
      <c r="N12" s="575">
        <v>3582549.08</v>
      </c>
      <c r="O12" s="575">
        <v>153141</v>
      </c>
      <c r="P12" s="655">
        <v>0.36</v>
      </c>
      <c r="Q12" s="655">
        <v>0.36</v>
      </c>
      <c r="R12" s="655">
        <v>0.35864540501134456</v>
      </c>
      <c r="S12" s="656">
        <v>35.97</v>
      </c>
    </row>
    <row r="13" spans="1:19">
      <c r="A13" s="573">
        <v>7</v>
      </c>
      <c r="B13" s="577" t="s">
        <v>989</v>
      </c>
      <c r="C13" s="575">
        <v>4095606926.9854198</v>
      </c>
      <c r="D13" s="575">
        <v>3944331947.7320299</v>
      </c>
      <c r="E13" s="575">
        <v>41551830.012033895</v>
      </c>
      <c r="F13" s="575">
        <v>55873244.099321999</v>
      </c>
      <c r="G13" s="575">
        <v>20793916.294406798</v>
      </c>
      <c r="H13" s="575">
        <v>33055988.8476271</v>
      </c>
      <c r="I13" s="575">
        <v>124978090.5</v>
      </c>
      <c r="J13" s="575">
        <v>78828384.976440698</v>
      </c>
      <c r="K13" s="575">
        <v>4155183.3530508499</v>
      </c>
      <c r="L13" s="575">
        <v>16761973.453728801</v>
      </c>
      <c r="M13" s="575">
        <v>7017678.7691525398</v>
      </c>
      <c r="N13" s="575">
        <v>18214869.947627101</v>
      </c>
      <c r="O13" s="575">
        <v>66380</v>
      </c>
      <c r="P13" s="655">
        <v>0.10000710529340422</v>
      </c>
      <c r="Q13" s="655">
        <v>0.13155171899804047</v>
      </c>
      <c r="R13" s="655">
        <v>9.8727296785259211E-2</v>
      </c>
      <c r="S13" s="656">
        <v>123.19</v>
      </c>
    </row>
    <row r="14" spans="1:19">
      <c r="A14" s="573">
        <v>7.1</v>
      </c>
      <c r="B14" s="578" t="s">
        <v>990</v>
      </c>
      <c r="C14" s="575">
        <v>3243579144.7654195</v>
      </c>
      <c r="D14" s="575">
        <v>3107466143.7120299</v>
      </c>
      <c r="E14" s="575">
        <v>36073752.182033896</v>
      </c>
      <c r="F14" s="575">
        <v>51278868.079322003</v>
      </c>
      <c r="G14" s="575">
        <v>17297521.344406798</v>
      </c>
      <c r="H14" s="575">
        <v>31462859.447627101</v>
      </c>
      <c r="I14" s="575">
        <v>104666054.17999999</v>
      </c>
      <c r="J14" s="575">
        <v>62145169.156440698</v>
      </c>
      <c r="K14" s="575">
        <v>3607375.45305085</v>
      </c>
      <c r="L14" s="575">
        <v>15383660.5437288</v>
      </c>
      <c r="M14" s="575">
        <v>5926817.29915254</v>
      </c>
      <c r="N14" s="575">
        <v>17603031.727627099</v>
      </c>
      <c r="O14" s="575">
        <v>41604</v>
      </c>
      <c r="P14" s="655">
        <v>9.8687686000761457E-2</v>
      </c>
      <c r="Q14" s="655">
        <v>0.13004416410720943</v>
      </c>
      <c r="R14" s="655">
        <v>9.521202511434565E-2</v>
      </c>
      <c r="S14" s="656">
        <v>125.08</v>
      </c>
    </row>
    <row r="15" spans="1:19" ht="25.5">
      <c r="A15" s="573">
        <v>7.2</v>
      </c>
      <c r="B15" s="578" t="s">
        <v>991</v>
      </c>
      <c r="C15" s="575">
        <v>620674514.36000013</v>
      </c>
      <c r="D15" s="575">
        <v>610380831.64999998</v>
      </c>
      <c r="E15" s="575">
        <v>3548431.83</v>
      </c>
      <c r="F15" s="575">
        <v>3358506.73</v>
      </c>
      <c r="G15" s="575">
        <v>2791420.95</v>
      </c>
      <c r="H15" s="575">
        <v>595323.19999999995</v>
      </c>
      <c r="I15" s="575">
        <v>14630254.57</v>
      </c>
      <c r="J15" s="575">
        <v>12153514.91</v>
      </c>
      <c r="K15" s="575">
        <v>354843.22</v>
      </c>
      <c r="L15" s="575">
        <v>1007552.05</v>
      </c>
      <c r="M15" s="575">
        <v>870913.45</v>
      </c>
      <c r="N15" s="575">
        <v>243430.94</v>
      </c>
      <c r="O15" s="575">
        <v>7395</v>
      </c>
      <c r="P15" s="655">
        <v>9.9390173766881737E-2</v>
      </c>
      <c r="Q15" s="655">
        <v>0.1321225375991622</v>
      </c>
      <c r="R15" s="655">
        <v>0.10836261018240467</v>
      </c>
      <c r="S15" s="656">
        <v>123.39</v>
      </c>
    </row>
    <row r="16" spans="1:19">
      <c r="A16" s="573">
        <v>7.3</v>
      </c>
      <c r="B16" s="578" t="s">
        <v>992</v>
      </c>
      <c r="C16" s="575">
        <v>231353267.85999998</v>
      </c>
      <c r="D16" s="575">
        <v>226484972.37</v>
      </c>
      <c r="E16" s="575">
        <v>1929646</v>
      </c>
      <c r="F16" s="575">
        <v>1235869.29</v>
      </c>
      <c r="G16" s="575">
        <v>704974</v>
      </c>
      <c r="H16" s="575">
        <v>997806.2</v>
      </c>
      <c r="I16" s="575">
        <v>5681781.7500000009</v>
      </c>
      <c r="J16" s="575">
        <v>4529700.91</v>
      </c>
      <c r="K16" s="575">
        <v>192964.68</v>
      </c>
      <c r="L16" s="575">
        <v>370760.86</v>
      </c>
      <c r="M16" s="575">
        <v>219948.02</v>
      </c>
      <c r="N16" s="575">
        <v>368407.28</v>
      </c>
      <c r="O16" s="575">
        <v>17381</v>
      </c>
      <c r="P16" s="655">
        <v>0.11580612927667308</v>
      </c>
      <c r="Q16" s="655">
        <v>0.14641955611109411</v>
      </c>
      <c r="R16" s="655">
        <v>0.12216188436048661</v>
      </c>
      <c r="S16" s="656">
        <v>96.18</v>
      </c>
    </row>
    <row r="17" spans="1:19">
      <c r="A17" s="573">
        <v>8</v>
      </c>
      <c r="B17" s="577" t="s">
        <v>993</v>
      </c>
      <c r="C17" s="575">
        <v>133046516.2</v>
      </c>
      <c r="D17" s="575">
        <v>132483823.91</v>
      </c>
      <c r="E17" s="575">
        <v>0</v>
      </c>
      <c r="F17" s="575">
        <v>0</v>
      </c>
      <c r="G17" s="575">
        <v>0</v>
      </c>
      <c r="H17" s="575">
        <v>562692.29</v>
      </c>
      <c r="I17" s="575">
        <v>3212376.06</v>
      </c>
      <c r="J17" s="575">
        <v>2649683.77</v>
      </c>
      <c r="K17" s="575">
        <v>0</v>
      </c>
      <c r="L17" s="575">
        <v>0</v>
      </c>
      <c r="M17" s="575">
        <v>0</v>
      </c>
      <c r="N17" s="575">
        <v>562692.29</v>
      </c>
      <c r="O17" s="575">
        <v>109223</v>
      </c>
      <c r="P17" s="655">
        <v>0.21176242472435547</v>
      </c>
      <c r="Q17" s="655">
        <v>0.21176242472435547</v>
      </c>
      <c r="R17" s="655">
        <v>0.19866972412465167</v>
      </c>
      <c r="S17" s="656">
        <v>0.61</v>
      </c>
    </row>
    <row r="18" spans="1:19">
      <c r="A18" s="579">
        <v>9</v>
      </c>
      <c r="B18" s="580" t="s">
        <v>994</v>
      </c>
      <c r="C18" s="575">
        <v>90634.36</v>
      </c>
      <c r="D18" s="575">
        <v>87569.5</v>
      </c>
      <c r="E18" s="575">
        <v>3064.86</v>
      </c>
      <c r="F18" s="575">
        <v>0</v>
      </c>
      <c r="G18" s="575">
        <v>0</v>
      </c>
      <c r="H18" s="575">
        <v>0</v>
      </c>
      <c r="I18" s="575">
        <v>2057.88</v>
      </c>
      <c r="J18" s="575">
        <v>1751.39</v>
      </c>
      <c r="K18" s="575">
        <v>306.49</v>
      </c>
      <c r="L18" s="575">
        <v>0</v>
      </c>
      <c r="M18" s="575">
        <v>0</v>
      </c>
      <c r="N18" s="575">
        <v>0</v>
      </c>
      <c r="O18" s="575">
        <v>11</v>
      </c>
      <c r="P18" s="657">
        <v>0</v>
      </c>
      <c r="Q18" s="657">
        <v>0</v>
      </c>
      <c r="R18" s="655">
        <v>0.17010094367081091</v>
      </c>
      <c r="S18" s="656">
        <v>33.08</v>
      </c>
    </row>
    <row r="19" spans="1:19">
      <c r="A19" s="581">
        <v>10</v>
      </c>
      <c r="B19" s="582" t="s">
        <v>995</v>
      </c>
      <c r="C19" s="658">
        <v>7704064046.1254196</v>
      </c>
      <c r="D19" s="658">
        <v>7310958963.1420298</v>
      </c>
      <c r="E19" s="658">
        <v>110343581.31203389</v>
      </c>
      <c r="F19" s="658">
        <v>156972457.43932202</v>
      </c>
      <c r="G19" s="658">
        <v>67630868.694406807</v>
      </c>
      <c r="H19" s="658">
        <v>58158175.537627108</v>
      </c>
      <c r="I19" s="658">
        <v>266719370.44000003</v>
      </c>
      <c r="J19" s="658">
        <v>144585414.07644069</v>
      </c>
      <c r="K19" s="658">
        <v>11034363.60305085</v>
      </c>
      <c r="L19" s="658">
        <v>47086792.563728802</v>
      </c>
      <c r="M19" s="658">
        <v>28502032.499152541</v>
      </c>
      <c r="N19" s="658">
        <v>35510767.697627105</v>
      </c>
      <c r="O19" s="658">
        <v>967146</v>
      </c>
      <c r="P19" s="655">
        <v>0.16839698021545313</v>
      </c>
      <c r="Q19" s="655">
        <v>0.19785295613067411</v>
      </c>
      <c r="R19" s="655">
        <v>0.12799405319568424</v>
      </c>
      <c r="S19" s="656">
        <v>91</v>
      </c>
    </row>
    <row r="20" spans="1:19" ht="25.5">
      <c r="A20" s="659">
        <v>10.1</v>
      </c>
      <c r="B20" s="578" t="s">
        <v>984</v>
      </c>
      <c r="C20" s="576"/>
      <c r="D20" s="576"/>
      <c r="E20" s="576"/>
      <c r="F20" s="576"/>
      <c r="G20" s="576"/>
      <c r="H20" s="576"/>
      <c r="I20" s="576"/>
      <c r="J20" s="576"/>
      <c r="K20" s="576"/>
      <c r="L20" s="576"/>
      <c r="M20" s="576"/>
      <c r="N20" s="576"/>
      <c r="O20" s="576"/>
      <c r="P20" s="576"/>
      <c r="Q20" s="576"/>
      <c r="R20" s="576"/>
      <c r="S20" s="576"/>
    </row>
    <row r="24" spans="1:19">
      <c r="H24" s="510">
        <v>0</v>
      </c>
    </row>
    <row r="26" spans="1:19">
      <c r="H26" s="510">
        <v>0</v>
      </c>
    </row>
  </sheetData>
  <mergeCells count="8">
    <mergeCell ref="R5:R6"/>
    <mergeCell ref="S5:S6"/>
    <mergeCell ref="A5:B6"/>
    <mergeCell ref="C5:H5"/>
    <mergeCell ref="I5:N5"/>
    <mergeCell ref="O5:O6"/>
    <mergeCell ref="P5:P6"/>
    <mergeCell ref="Q5:Q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zoomScaleNormal="100" workbookViewId="0">
      <pane xSplit="1" ySplit="5" topLeftCell="B6" activePane="bottomRight" state="frozen"/>
      <selection sqref="A1:C1"/>
      <selection pane="topRight" sqref="A1:C1"/>
      <selection pane="bottomLeft" sqref="A1:C1"/>
      <selection pane="bottomRight" activeCell="B6" sqref="B6"/>
    </sheetView>
  </sheetViews>
  <sheetFormatPr defaultRowHeight="15"/>
  <cols>
    <col min="1" max="1" width="9.5703125" style="1" bestFit="1" customWidth="1"/>
    <col min="2" max="2" width="55.140625" style="1" bestFit="1" customWidth="1"/>
    <col min="3" max="3" width="15.7109375" style="1" customWidth="1"/>
    <col min="4" max="4" width="17" style="1" customWidth="1"/>
    <col min="5" max="5" width="14.5703125" style="1" customWidth="1"/>
    <col min="6" max="6" width="14.42578125" style="1" customWidth="1"/>
    <col min="7" max="7" width="13.7109375" style="1" customWidth="1"/>
    <col min="8" max="8" width="14.5703125" style="1" customWidth="1"/>
  </cols>
  <sheetData>
    <row r="1" spans="1:8" ht="15.75">
      <c r="A1" s="10" t="s">
        <v>188</v>
      </c>
      <c r="B1" s="245" t="str">
        <f>Info!C2</f>
        <v>სს ”საქართველოს ბანკი”</v>
      </c>
      <c r="H1" s="1">
        <v>0</v>
      </c>
    </row>
    <row r="2" spans="1:8" ht="15.75">
      <c r="A2" s="10" t="s">
        <v>189</v>
      </c>
      <c r="B2" s="710">
        <v>44926</v>
      </c>
    </row>
    <row r="3" spans="1:8" ht="15.75">
      <c r="A3" s="10"/>
    </row>
    <row r="4" spans="1:8" ht="16.5" thickBot="1">
      <c r="A4" s="22" t="s">
        <v>403</v>
      </c>
      <c r="B4" s="58" t="s">
        <v>244</v>
      </c>
      <c r="C4" s="22"/>
      <c r="D4" s="23"/>
      <c r="E4" s="23"/>
      <c r="F4" s="24"/>
      <c r="G4" s="24"/>
      <c r="H4" s="25" t="s">
        <v>93</v>
      </c>
    </row>
    <row r="5" spans="1:8" ht="15.75">
      <c r="A5" s="26"/>
      <c r="B5" s="27"/>
      <c r="C5" s="785" t="s">
        <v>194</v>
      </c>
      <c r="D5" s="786"/>
      <c r="E5" s="787"/>
      <c r="F5" s="785" t="s">
        <v>195</v>
      </c>
      <c r="G5" s="786"/>
      <c r="H5" s="788"/>
    </row>
    <row r="6" spans="1:8" ht="15.75">
      <c r="A6" s="28" t="s">
        <v>26</v>
      </c>
      <c r="B6" s="29" t="s">
        <v>153</v>
      </c>
      <c r="C6" s="30" t="s">
        <v>27</v>
      </c>
      <c r="D6" s="30" t="s">
        <v>94</v>
      </c>
      <c r="E6" s="30" t="s">
        <v>68</v>
      </c>
      <c r="F6" s="30" t="s">
        <v>27</v>
      </c>
      <c r="G6" s="30" t="s">
        <v>94</v>
      </c>
      <c r="H6" s="31" t="s">
        <v>68</v>
      </c>
    </row>
    <row r="7" spans="1:8" ht="15.75">
      <c r="A7" s="28">
        <v>1</v>
      </c>
      <c r="B7" s="32" t="s">
        <v>154</v>
      </c>
      <c r="C7" s="423">
        <v>358024323.12599999</v>
      </c>
      <c r="D7" s="423">
        <v>603212557.83000004</v>
      </c>
      <c r="E7" s="194">
        <f>C7+D7</f>
        <v>961236880.95600009</v>
      </c>
      <c r="F7" s="541">
        <v>362235283.27999997</v>
      </c>
      <c r="G7" s="661">
        <v>432892560.54000002</v>
      </c>
      <c r="H7" s="542">
        <v>795127843.81999993</v>
      </c>
    </row>
    <row r="8" spans="1:8" ht="15.75">
      <c r="A8" s="28">
        <v>2</v>
      </c>
      <c r="B8" s="32" t="s">
        <v>155</v>
      </c>
      <c r="C8" s="423">
        <v>573072010.72000003</v>
      </c>
      <c r="D8" s="423">
        <v>2345121938.3800001</v>
      </c>
      <c r="E8" s="194">
        <f t="shared" ref="E8:E20" si="0">C8+D8</f>
        <v>2918193949.1000004</v>
      </c>
      <c r="F8" s="543">
        <v>31244923.489999998</v>
      </c>
      <c r="G8" s="544">
        <v>1927602907.21</v>
      </c>
      <c r="H8" s="545">
        <v>1958847830.7</v>
      </c>
    </row>
    <row r="9" spans="1:8" ht="15.75">
      <c r="A9" s="28">
        <v>3</v>
      </c>
      <c r="B9" s="32" t="s">
        <v>156</v>
      </c>
      <c r="C9" s="423">
        <v>1723964.03</v>
      </c>
      <c r="D9" s="423">
        <v>1491351280.02</v>
      </c>
      <c r="E9" s="194">
        <f t="shared" si="0"/>
        <v>1493075244.05</v>
      </c>
      <c r="F9" s="543">
        <v>360749.1</v>
      </c>
      <c r="G9" s="544">
        <v>575272160.67000008</v>
      </c>
      <c r="H9" s="545">
        <v>575632909.7700001</v>
      </c>
    </row>
    <row r="10" spans="1:8" ht="15.75">
      <c r="A10" s="28">
        <v>4</v>
      </c>
      <c r="B10" s="32" t="s">
        <v>185</v>
      </c>
      <c r="C10" s="423">
        <v>303.24</v>
      </c>
      <c r="D10" s="423">
        <v>0</v>
      </c>
      <c r="E10" s="194">
        <f t="shared" si="0"/>
        <v>303.24</v>
      </c>
      <c r="F10" s="543">
        <v>303.24</v>
      </c>
      <c r="G10" s="544">
        <v>0</v>
      </c>
      <c r="H10" s="545">
        <v>303.24</v>
      </c>
    </row>
    <row r="11" spans="1:8" ht="15.75">
      <c r="A11" s="28">
        <v>5</v>
      </c>
      <c r="B11" s="32" t="s">
        <v>157</v>
      </c>
      <c r="C11" s="423">
        <v>2488259224.5880003</v>
      </c>
      <c r="D11" s="423">
        <v>1742134583.3719997</v>
      </c>
      <c r="E11" s="194">
        <f t="shared" si="0"/>
        <v>4230393807.96</v>
      </c>
      <c r="F11" s="543">
        <v>2433997151.9098001</v>
      </c>
      <c r="G11" s="544">
        <v>18494578.108199999</v>
      </c>
      <c r="H11" s="545">
        <v>2452491730.0180001</v>
      </c>
    </row>
    <row r="12" spans="1:8" ht="15.75">
      <c r="A12" s="28">
        <v>6.1</v>
      </c>
      <c r="B12" s="33" t="s">
        <v>158</v>
      </c>
      <c r="C12" s="423">
        <v>8900430357.8754005</v>
      </c>
      <c r="D12" s="423">
        <v>7416530671.2503004</v>
      </c>
      <c r="E12" s="194">
        <f t="shared" si="0"/>
        <v>16316961029.125702</v>
      </c>
      <c r="F12" s="543">
        <v>7368697951.4099998</v>
      </c>
      <c r="G12" s="544">
        <v>8016456797.7975998</v>
      </c>
      <c r="H12" s="545">
        <v>15385154749.2076</v>
      </c>
    </row>
    <row r="13" spans="1:8" ht="15.75">
      <c r="A13" s="28">
        <v>6.2</v>
      </c>
      <c r="B13" s="33" t="s">
        <v>159</v>
      </c>
      <c r="C13" s="423">
        <v>-316565209.81</v>
      </c>
      <c r="D13" s="423">
        <v>-305691030.93339998</v>
      </c>
      <c r="E13" s="194">
        <f t="shared" si="0"/>
        <v>-622256240.74339998</v>
      </c>
      <c r="F13" s="543">
        <v>-251053423.65900001</v>
      </c>
      <c r="G13" s="544">
        <v>-363237807.68349999</v>
      </c>
      <c r="H13" s="545">
        <v>-614291231.34249997</v>
      </c>
    </row>
    <row r="14" spans="1:8" ht="15.75">
      <c r="A14" s="28">
        <v>6</v>
      </c>
      <c r="B14" s="32" t="s">
        <v>160</v>
      </c>
      <c r="C14" s="424">
        <f>C12+C13</f>
        <v>8583865148.0654001</v>
      </c>
      <c r="D14" s="424">
        <f>D12+D13</f>
        <v>7110839640.3169003</v>
      </c>
      <c r="E14" s="194">
        <f t="shared" si="0"/>
        <v>15694704788.382301</v>
      </c>
      <c r="F14" s="545">
        <v>7117644527.7509995</v>
      </c>
      <c r="G14" s="546">
        <v>7653218990.1140995</v>
      </c>
      <c r="H14" s="545">
        <v>14770863517.865099</v>
      </c>
    </row>
    <row r="15" spans="1:8" ht="15.75">
      <c r="A15" s="28">
        <v>7</v>
      </c>
      <c r="B15" s="32" t="s">
        <v>161</v>
      </c>
      <c r="C15" s="423">
        <v>154864596.93939999</v>
      </c>
      <c r="D15" s="423">
        <v>50026989.331100002</v>
      </c>
      <c r="E15" s="194">
        <f t="shared" si="0"/>
        <v>204891586.2705</v>
      </c>
      <c r="F15" s="543">
        <v>134691719.82610002</v>
      </c>
      <c r="G15" s="544">
        <v>49385807.513900004</v>
      </c>
      <c r="H15" s="545">
        <v>184077527.34000003</v>
      </c>
    </row>
    <row r="16" spans="1:8" ht="15.75">
      <c r="A16" s="28">
        <v>8</v>
      </c>
      <c r="B16" s="32" t="s">
        <v>162</v>
      </c>
      <c r="C16" s="423">
        <v>110879993.06099999</v>
      </c>
      <c r="D16" s="423">
        <v>0</v>
      </c>
      <c r="E16" s="194">
        <f t="shared" si="0"/>
        <v>110879993.06099999</v>
      </c>
      <c r="F16" s="543">
        <v>94575168.069999993</v>
      </c>
      <c r="G16" s="544">
        <v>0</v>
      </c>
      <c r="H16" s="545">
        <v>94575168.069999993</v>
      </c>
    </row>
    <row r="17" spans="1:8" ht="15.75">
      <c r="A17" s="28">
        <v>9</v>
      </c>
      <c r="B17" s="32" t="s">
        <v>163</v>
      </c>
      <c r="C17" s="423">
        <v>146577403.34999999</v>
      </c>
      <c r="D17" s="423">
        <v>3375263.0515000001</v>
      </c>
      <c r="E17" s="194">
        <f t="shared" si="0"/>
        <v>149952666.40149999</v>
      </c>
      <c r="F17" s="543">
        <v>143429104.86000001</v>
      </c>
      <c r="G17" s="544">
        <v>4753588.3899999997</v>
      </c>
      <c r="H17" s="545">
        <v>148182693.25</v>
      </c>
    </row>
    <row r="18" spans="1:8" ht="15.75">
      <c r="A18" s="28">
        <v>10</v>
      </c>
      <c r="B18" s="32" t="s">
        <v>164</v>
      </c>
      <c r="C18" s="423">
        <v>557389708.64999998</v>
      </c>
      <c r="D18" s="423">
        <v>0</v>
      </c>
      <c r="E18" s="194">
        <f t="shared" si="0"/>
        <v>557389708.64999998</v>
      </c>
      <c r="F18" s="543">
        <v>510052256.26999998</v>
      </c>
      <c r="G18" s="544">
        <v>0</v>
      </c>
      <c r="H18" s="545">
        <v>510052256.26999998</v>
      </c>
    </row>
    <row r="19" spans="1:8" ht="15.75">
      <c r="A19" s="28">
        <v>11</v>
      </c>
      <c r="B19" s="32" t="s">
        <v>165</v>
      </c>
      <c r="C19" s="423">
        <v>207913517.41669577</v>
      </c>
      <c r="D19" s="423">
        <v>96869961.099999979</v>
      </c>
      <c r="E19" s="194">
        <f t="shared" si="0"/>
        <v>304783478.51669574</v>
      </c>
      <c r="F19" s="543">
        <v>237475969.48390001</v>
      </c>
      <c r="G19" s="544">
        <v>60856098.020000003</v>
      </c>
      <c r="H19" s="545">
        <v>298332067.50389999</v>
      </c>
    </row>
    <row r="20" spans="1:8" ht="15.75">
      <c r="A20" s="28">
        <v>12</v>
      </c>
      <c r="B20" s="34" t="s">
        <v>166</v>
      </c>
      <c r="C20" s="424">
        <f>SUM(C7:C11)+SUM(C14:C19)</f>
        <v>13182570193.186499</v>
      </c>
      <c r="D20" s="424">
        <f>SUM(D7:D11)+SUM(D14:D19)</f>
        <v>13442932213.401501</v>
      </c>
      <c r="E20" s="194">
        <f t="shared" si="0"/>
        <v>26625502406.587997</v>
      </c>
      <c r="F20" s="545">
        <v>11065707157.2808</v>
      </c>
      <c r="G20" s="546">
        <v>10722476690.5662</v>
      </c>
      <c r="H20" s="545">
        <v>21788183847.847</v>
      </c>
    </row>
    <row r="21" spans="1:8" ht="15.75">
      <c r="A21" s="28"/>
      <c r="B21" s="29" t="s">
        <v>183</v>
      </c>
      <c r="C21" s="425"/>
      <c r="D21" s="425"/>
      <c r="E21" s="195"/>
      <c r="F21" s="547"/>
      <c r="G21" s="548"/>
      <c r="H21" s="547"/>
    </row>
    <row r="22" spans="1:8" ht="15.75">
      <c r="A22" s="28">
        <v>13</v>
      </c>
      <c r="B22" s="32" t="s">
        <v>167</v>
      </c>
      <c r="C22" s="423">
        <v>307399769.82999998</v>
      </c>
      <c r="D22" s="423">
        <v>797047498.08000004</v>
      </c>
      <c r="E22" s="194">
        <f>C22+D22</f>
        <v>1104447267.9100001</v>
      </c>
      <c r="F22" s="543">
        <v>98830847.780000001</v>
      </c>
      <c r="G22" s="544">
        <v>156569688.51000002</v>
      </c>
      <c r="H22" s="545">
        <v>255400536.29000002</v>
      </c>
    </row>
    <row r="23" spans="1:8" ht="15.75">
      <c r="A23" s="28">
        <v>14</v>
      </c>
      <c r="B23" s="32" t="s">
        <v>168</v>
      </c>
      <c r="C23" s="423">
        <v>1830859961.9565001</v>
      </c>
      <c r="D23" s="423">
        <v>3000092323.3899999</v>
      </c>
      <c r="E23" s="194">
        <f t="shared" ref="E23:E40" si="1">C23+D23</f>
        <v>4830952285.3465004</v>
      </c>
      <c r="F23" s="543">
        <v>1724116251.9365001</v>
      </c>
      <c r="G23" s="544">
        <v>1999557317.72</v>
      </c>
      <c r="H23" s="545">
        <v>3723673569.6564999</v>
      </c>
    </row>
    <row r="24" spans="1:8" ht="15.75">
      <c r="A24" s="28">
        <v>15</v>
      </c>
      <c r="B24" s="32" t="s">
        <v>169</v>
      </c>
      <c r="C24" s="423">
        <v>1683159874.3700001</v>
      </c>
      <c r="D24" s="423">
        <v>3849050808.0700002</v>
      </c>
      <c r="E24" s="194">
        <f t="shared" si="1"/>
        <v>5532210682.4400005</v>
      </c>
      <c r="F24" s="543">
        <v>1135727708.5599999</v>
      </c>
      <c r="G24" s="544">
        <v>2031750465.4499998</v>
      </c>
      <c r="H24" s="545">
        <v>3167478174.0099998</v>
      </c>
    </row>
    <row r="25" spans="1:8" ht="15.75">
      <c r="A25" s="28">
        <v>16</v>
      </c>
      <c r="B25" s="32" t="s">
        <v>170</v>
      </c>
      <c r="C25" s="423">
        <v>3195726811.4000001</v>
      </c>
      <c r="D25" s="423">
        <v>3659613724.1699996</v>
      </c>
      <c r="E25" s="194">
        <f t="shared" si="1"/>
        <v>6855340535.5699997</v>
      </c>
      <c r="F25" s="543">
        <v>2594112332.3100004</v>
      </c>
      <c r="G25" s="544">
        <v>4062194853.4400001</v>
      </c>
      <c r="H25" s="545">
        <v>6656307185.75</v>
      </c>
    </row>
    <row r="26" spans="1:8" ht="15.75">
      <c r="A26" s="28">
        <v>17</v>
      </c>
      <c r="B26" s="32" t="s">
        <v>171</v>
      </c>
      <c r="C26" s="423">
        <v>0</v>
      </c>
      <c r="D26" s="423">
        <v>327435734</v>
      </c>
      <c r="E26" s="194">
        <f t="shared" si="1"/>
        <v>327435734</v>
      </c>
      <c r="F26" s="543">
        <v>0</v>
      </c>
      <c r="G26" s="544">
        <v>1045057965.85</v>
      </c>
      <c r="H26" s="545">
        <v>1045057965.85</v>
      </c>
    </row>
    <row r="27" spans="1:8" ht="15.75">
      <c r="A27" s="28">
        <v>18</v>
      </c>
      <c r="B27" s="32" t="s">
        <v>172</v>
      </c>
      <c r="C27" s="423">
        <v>2885076776.9000001</v>
      </c>
      <c r="D27" s="423">
        <v>541728492.76560009</v>
      </c>
      <c r="E27" s="194">
        <f t="shared" si="1"/>
        <v>3426805269.6656003</v>
      </c>
      <c r="F27" s="543">
        <v>2278574710.6700001</v>
      </c>
      <c r="G27" s="544">
        <v>550222459.45999992</v>
      </c>
      <c r="H27" s="545">
        <v>2828797170.1300001</v>
      </c>
    </row>
    <row r="28" spans="1:8" ht="15.75">
      <c r="A28" s="28">
        <v>19</v>
      </c>
      <c r="B28" s="32" t="s">
        <v>173</v>
      </c>
      <c r="C28" s="423">
        <v>71963080.069999993</v>
      </c>
      <c r="D28" s="423">
        <v>25409952.009999998</v>
      </c>
      <c r="E28" s="194">
        <f t="shared" si="1"/>
        <v>97373032.079999983</v>
      </c>
      <c r="F28" s="543">
        <v>54723118.79999999</v>
      </c>
      <c r="G28" s="544">
        <v>36672727.289999992</v>
      </c>
      <c r="H28" s="545">
        <v>91395846.089999974</v>
      </c>
    </row>
    <row r="29" spans="1:8" ht="15.75">
      <c r="A29" s="28">
        <v>20</v>
      </c>
      <c r="B29" s="32" t="s">
        <v>95</v>
      </c>
      <c r="C29" s="423">
        <v>287967954.3804</v>
      </c>
      <c r="D29" s="423">
        <v>206841954.3955</v>
      </c>
      <c r="E29" s="194">
        <f t="shared" si="1"/>
        <v>494809908.77590001</v>
      </c>
      <c r="F29" s="543">
        <v>171026309.72875595</v>
      </c>
      <c r="G29" s="544">
        <v>339039390.11059999</v>
      </c>
      <c r="H29" s="545">
        <v>510065699.83935595</v>
      </c>
    </row>
    <row r="30" spans="1:8" ht="15.75">
      <c r="A30" s="28">
        <v>21</v>
      </c>
      <c r="B30" s="32" t="s">
        <v>174</v>
      </c>
      <c r="C30" s="423">
        <v>0</v>
      </c>
      <c r="D30" s="423">
        <v>802494000</v>
      </c>
      <c r="E30" s="194">
        <f t="shared" si="1"/>
        <v>802494000</v>
      </c>
      <c r="F30" s="543">
        <v>0</v>
      </c>
      <c r="G30" s="544">
        <v>981939200</v>
      </c>
      <c r="H30" s="545">
        <v>981939200</v>
      </c>
    </row>
    <row r="31" spans="1:8" ht="15.75">
      <c r="A31" s="28">
        <v>22</v>
      </c>
      <c r="B31" s="34" t="s">
        <v>175</v>
      </c>
      <c r="C31" s="424">
        <f>SUM(C22:C30)</f>
        <v>10262154228.906898</v>
      </c>
      <c r="D31" s="424">
        <f>SUM(D22:D30)</f>
        <v>13209714486.8811</v>
      </c>
      <c r="E31" s="194">
        <f>C31+D31</f>
        <v>23471868715.787998</v>
      </c>
      <c r="F31" s="545">
        <v>8057111279.7852564</v>
      </c>
      <c r="G31" s="546">
        <v>11203004067.830599</v>
      </c>
      <c r="H31" s="545">
        <v>19260115347.615856</v>
      </c>
    </row>
    <row r="32" spans="1:8" ht="15.75">
      <c r="A32" s="28"/>
      <c r="B32" s="29" t="s">
        <v>184</v>
      </c>
      <c r="C32" s="425"/>
      <c r="D32" s="425"/>
      <c r="E32" s="193"/>
      <c r="F32" s="547"/>
      <c r="G32" s="548"/>
      <c r="H32" s="543"/>
    </row>
    <row r="33" spans="1:8" ht="15.75">
      <c r="A33" s="28">
        <v>23</v>
      </c>
      <c r="B33" s="32" t="s">
        <v>176</v>
      </c>
      <c r="C33" s="423">
        <v>27993660.18</v>
      </c>
      <c r="D33" s="425"/>
      <c r="E33" s="194">
        <f t="shared" si="1"/>
        <v>27993660.18</v>
      </c>
      <c r="F33" s="543">
        <v>27993660.18</v>
      </c>
      <c r="G33" s="548"/>
      <c r="H33" s="545">
        <v>27993660.18</v>
      </c>
    </row>
    <row r="34" spans="1:8" ht="15.75">
      <c r="A34" s="28">
        <v>24</v>
      </c>
      <c r="B34" s="32" t="s">
        <v>177</v>
      </c>
      <c r="C34" s="423">
        <v>0</v>
      </c>
      <c r="D34" s="425"/>
      <c r="E34" s="194">
        <f t="shared" si="1"/>
        <v>0</v>
      </c>
      <c r="F34" s="543">
        <v>0</v>
      </c>
      <c r="G34" s="548"/>
      <c r="H34" s="545">
        <v>0</v>
      </c>
    </row>
    <row r="35" spans="1:8" ht="15.75">
      <c r="A35" s="28">
        <v>25</v>
      </c>
      <c r="B35" s="33" t="s">
        <v>178</v>
      </c>
      <c r="C35" s="423">
        <v>-10173</v>
      </c>
      <c r="D35" s="425"/>
      <c r="E35" s="194">
        <f t="shared" si="1"/>
        <v>-10173</v>
      </c>
      <c r="F35" s="543">
        <v>-3820195.59</v>
      </c>
      <c r="G35" s="548"/>
      <c r="H35" s="545">
        <v>-3820195.59</v>
      </c>
    </row>
    <row r="36" spans="1:8" ht="15.75">
      <c r="A36" s="28">
        <v>26</v>
      </c>
      <c r="B36" s="32" t="s">
        <v>179</v>
      </c>
      <c r="C36" s="423">
        <v>202328975.38000003</v>
      </c>
      <c r="D36" s="425"/>
      <c r="E36" s="194">
        <f t="shared" si="1"/>
        <v>202328975.38000003</v>
      </c>
      <c r="F36" s="543">
        <v>196689884.32999998</v>
      </c>
      <c r="G36" s="548"/>
      <c r="H36" s="545">
        <v>196689884.32999998</v>
      </c>
    </row>
    <row r="37" spans="1:8" ht="15.75">
      <c r="A37" s="28">
        <v>27</v>
      </c>
      <c r="B37" s="32" t="s">
        <v>180</v>
      </c>
      <c r="C37" s="423">
        <v>0</v>
      </c>
      <c r="D37" s="425"/>
      <c r="E37" s="194">
        <f t="shared" si="1"/>
        <v>0</v>
      </c>
      <c r="F37" s="543">
        <v>0</v>
      </c>
      <c r="G37" s="548"/>
      <c r="H37" s="545">
        <v>0</v>
      </c>
    </row>
    <row r="38" spans="1:8" ht="15.75">
      <c r="A38" s="28">
        <v>28</v>
      </c>
      <c r="B38" s="32" t="s">
        <v>181</v>
      </c>
      <c r="C38" s="423">
        <v>2902923741</v>
      </c>
      <c r="D38" s="425"/>
      <c r="E38" s="194">
        <f t="shared" si="1"/>
        <v>2902923741</v>
      </c>
      <c r="F38" s="543">
        <v>2308747710.4011436</v>
      </c>
      <c r="G38" s="548"/>
      <c r="H38" s="545">
        <v>2308747710.4011436</v>
      </c>
    </row>
    <row r="39" spans="1:8" ht="15.75">
      <c r="A39" s="28">
        <v>29</v>
      </c>
      <c r="B39" s="32" t="s">
        <v>196</v>
      </c>
      <c r="C39" s="423">
        <v>20397487.239999998</v>
      </c>
      <c r="D39" s="425"/>
      <c r="E39" s="194">
        <f t="shared" si="1"/>
        <v>20397487.239999998</v>
      </c>
      <c r="F39" s="543">
        <v>-1542559.0900000036</v>
      </c>
      <c r="G39" s="548"/>
      <c r="H39" s="545">
        <v>-1542559.0900000036</v>
      </c>
    </row>
    <row r="40" spans="1:8" ht="15.75">
      <c r="A40" s="28">
        <v>30</v>
      </c>
      <c r="B40" s="34" t="s">
        <v>182</v>
      </c>
      <c r="C40" s="423">
        <f>SUM(C33:C39)</f>
        <v>3153633690.7999997</v>
      </c>
      <c r="D40" s="425"/>
      <c r="E40" s="194">
        <f t="shared" si="1"/>
        <v>3153633690.7999997</v>
      </c>
      <c r="F40" s="543">
        <v>2528068500.2311435</v>
      </c>
      <c r="G40" s="548"/>
      <c r="H40" s="545">
        <v>2528068500.2311435</v>
      </c>
    </row>
    <row r="41" spans="1:8" ht="16.5" thickBot="1">
      <c r="A41" s="35">
        <v>31</v>
      </c>
      <c r="B41" s="36" t="s">
        <v>197</v>
      </c>
      <c r="C41" s="196">
        <f>C31+C40</f>
        <v>13415787919.706898</v>
      </c>
      <c r="D41" s="196">
        <f>D31+D40</f>
        <v>13209714486.8811</v>
      </c>
      <c r="E41" s="196">
        <f>C41+D41</f>
        <v>26625502406.587997</v>
      </c>
      <c r="F41" s="549">
        <v>10585179780.016399</v>
      </c>
      <c r="G41" s="550">
        <v>11203004067.830599</v>
      </c>
      <c r="H41" s="551">
        <v>21788183847.847</v>
      </c>
    </row>
    <row r="43" spans="1:8">
      <c r="B43" s="37"/>
    </row>
  </sheetData>
  <mergeCells count="2">
    <mergeCell ref="C5:E5"/>
    <mergeCell ref="F5:H5"/>
  </mergeCells>
  <dataValidations count="1">
    <dataValidation type="whole" operator="lessThanOrEqual" allowBlank="1" showInputMessage="1" showErrorMessage="1" sqref="D13">
      <formula1>0</formula1>
    </dataValidation>
  </dataValidations>
  <pageMargins left="0.7" right="0.7" top="0.75" bottom="0.75" header="0.3" footer="0.3"/>
  <pageSetup paperSize="9" scale="5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zoomScaleNormal="100" workbookViewId="0">
      <selection sqref="A1:C1"/>
    </sheetView>
  </sheetViews>
  <sheetFormatPr defaultColWidth="43.5703125" defaultRowHeight="11.25"/>
  <cols>
    <col min="1" max="1" width="8" style="183" customWidth="1"/>
    <col min="2" max="2" width="66.140625" style="184" customWidth="1"/>
    <col min="3" max="3" width="131.42578125" style="185" customWidth="1"/>
    <col min="4" max="5" width="10.28515625" style="176" customWidth="1"/>
    <col min="6" max="16384" width="43.5703125" style="176"/>
  </cols>
  <sheetData>
    <row r="1" spans="1:3" ht="12.75" thickTop="1" thickBot="1">
      <c r="A1" s="955" t="s">
        <v>324</v>
      </c>
      <c r="B1" s="956"/>
      <c r="C1" s="957"/>
    </row>
    <row r="2" spans="1:3" ht="26.25" customHeight="1">
      <c r="A2" s="717"/>
      <c r="B2" s="899" t="s">
        <v>1009</v>
      </c>
      <c r="C2" s="899"/>
    </row>
    <row r="3" spans="1:3" s="181" customFormat="1" ht="11.25" customHeight="1">
      <c r="A3" s="180"/>
      <c r="B3" s="899" t="s">
        <v>416</v>
      </c>
      <c r="C3" s="899"/>
    </row>
    <row r="4" spans="1:3" ht="12" customHeight="1" thickBot="1">
      <c r="A4" s="935" t="s">
        <v>420</v>
      </c>
      <c r="B4" s="936"/>
      <c r="C4" s="937"/>
    </row>
    <row r="5" spans="1:3" ht="12" thickTop="1">
      <c r="A5" s="177"/>
      <c r="B5" s="938" t="s">
        <v>325</v>
      </c>
      <c r="C5" s="939"/>
    </row>
    <row r="6" spans="1:3">
      <c r="A6" s="717"/>
      <c r="B6" s="905" t="s">
        <v>417</v>
      </c>
      <c r="C6" s="906"/>
    </row>
    <row r="7" spans="1:3">
      <c r="A7" s="717"/>
      <c r="B7" s="905" t="s">
        <v>326</v>
      </c>
      <c r="C7" s="906"/>
    </row>
    <row r="8" spans="1:3">
      <c r="A8" s="717"/>
      <c r="B8" s="905" t="s">
        <v>418</v>
      </c>
      <c r="C8" s="906"/>
    </row>
    <row r="9" spans="1:3">
      <c r="A9" s="717"/>
      <c r="B9" s="953" t="s">
        <v>419</v>
      </c>
      <c r="C9" s="954"/>
    </row>
    <row r="10" spans="1:3">
      <c r="A10" s="717"/>
      <c r="B10" s="940" t="s">
        <v>327</v>
      </c>
      <c r="C10" s="941" t="s">
        <v>327</v>
      </c>
    </row>
    <row r="11" spans="1:3">
      <c r="A11" s="717"/>
      <c r="B11" s="940" t="s">
        <v>328</v>
      </c>
      <c r="C11" s="941" t="s">
        <v>328</v>
      </c>
    </row>
    <row r="12" spans="1:3">
      <c r="A12" s="717"/>
      <c r="B12" s="940" t="s">
        <v>329</v>
      </c>
      <c r="C12" s="941" t="s">
        <v>329</v>
      </c>
    </row>
    <row r="13" spans="1:3">
      <c r="A13" s="717"/>
      <c r="B13" s="940" t="s">
        <v>330</v>
      </c>
      <c r="C13" s="941" t="s">
        <v>330</v>
      </c>
    </row>
    <row r="14" spans="1:3">
      <c r="A14" s="717"/>
      <c r="B14" s="940" t="s">
        <v>331</v>
      </c>
      <c r="C14" s="941" t="s">
        <v>331</v>
      </c>
    </row>
    <row r="15" spans="1:3" ht="21.75" customHeight="1">
      <c r="A15" s="717"/>
      <c r="B15" s="940" t="s">
        <v>332</v>
      </c>
      <c r="C15" s="941" t="s">
        <v>332</v>
      </c>
    </row>
    <row r="16" spans="1:3">
      <c r="A16" s="717"/>
      <c r="B16" s="940" t="s">
        <v>333</v>
      </c>
      <c r="C16" s="941" t="s">
        <v>334</v>
      </c>
    </row>
    <row r="17" spans="1:3">
      <c r="A17" s="717"/>
      <c r="B17" s="940" t="s">
        <v>335</v>
      </c>
      <c r="C17" s="941" t="s">
        <v>336</v>
      </c>
    </row>
    <row r="18" spans="1:3">
      <c r="A18" s="717"/>
      <c r="B18" s="940" t="s">
        <v>337</v>
      </c>
      <c r="C18" s="941" t="s">
        <v>338</v>
      </c>
    </row>
    <row r="19" spans="1:3">
      <c r="A19" s="717"/>
      <c r="B19" s="940" t="s">
        <v>339</v>
      </c>
      <c r="C19" s="941" t="s">
        <v>339</v>
      </c>
    </row>
    <row r="20" spans="1:3">
      <c r="A20" s="717"/>
      <c r="B20" s="940" t="s">
        <v>340</v>
      </c>
      <c r="C20" s="941" t="s">
        <v>340</v>
      </c>
    </row>
    <row r="21" spans="1:3">
      <c r="A21" s="717"/>
      <c r="B21" s="940" t="s">
        <v>341</v>
      </c>
      <c r="C21" s="941" t="s">
        <v>341</v>
      </c>
    </row>
    <row r="22" spans="1:3" ht="23.25" customHeight="1">
      <c r="A22" s="717"/>
      <c r="B22" s="940" t="s">
        <v>342</v>
      </c>
      <c r="C22" s="941" t="s">
        <v>343</v>
      </c>
    </row>
    <row r="23" spans="1:3">
      <c r="A23" s="717"/>
      <c r="B23" s="940" t="s">
        <v>344</v>
      </c>
      <c r="C23" s="941" t="s">
        <v>344</v>
      </c>
    </row>
    <row r="24" spans="1:3">
      <c r="A24" s="717"/>
      <c r="B24" s="940" t="s">
        <v>345</v>
      </c>
      <c r="C24" s="941" t="s">
        <v>346</v>
      </c>
    </row>
    <row r="25" spans="1:3" ht="12" thickBot="1">
      <c r="A25" s="178"/>
      <c r="B25" s="944" t="s">
        <v>347</v>
      </c>
      <c r="C25" s="945"/>
    </row>
    <row r="26" spans="1:3" ht="12.75" thickTop="1" thickBot="1">
      <c r="A26" s="935" t="s">
        <v>430</v>
      </c>
      <c r="B26" s="936"/>
      <c r="C26" s="937"/>
    </row>
    <row r="27" spans="1:3" ht="12.75" thickTop="1" thickBot="1">
      <c r="A27" s="179"/>
      <c r="B27" s="946" t="s">
        <v>348</v>
      </c>
      <c r="C27" s="947"/>
    </row>
    <row r="28" spans="1:3" ht="12.75" thickTop="1" thickBot="1">
      <c r="A28" s="935" t="s">
        <v>421</v>
      </c>
      <c r="B28" s="936"/>
      <c r="C28" s="937"/>
    </row>
    <row r="29" spans="1:3" ht="12" thickTop="1">
      <c r="A29" s="177"/>
      <c r="B29" s="948" t="s">
        <v>349</v>
      </c>
      <c r="C29" s="949" t="s">
        <v>350</v>
      </c>
    </row>
    <row r="30" spans="1:3">
      <c r="A30" s="717"/>
      <c r="B30" s="926" t="s">
        <v>351</v>
      </c>
      <c r="C30" s="927" t="s">
        <v>352</v>
      </c>
    </row>
    <row r="31" spans="1:3">
      <c r="A31" s="717"/>
      <c r="B31" s="926" t="s">
        <v>353</v>
      </c>
      <c r="C31" s="927" t="s">
        <v>354</v>
      </c>
    </row>
    <row r="32" spans="1:3">
      <c r="A32" s="717"/>
      <c r="B32" s="926" t="s">
        <v>355</v>
      </c>
      <c r="C32" s="927" t="s">
        <v>356</v>
      </c>
    </row>
    <row r="33" spans="1:3">
      <c r="A33" s="717"/>
      <c r="B33" s="926" t="s">
        <v>357</v>
      </c>
      <c r="C33" s="927" t="s">
        <v>358</v>
      </c>
    </row>
    <row r="34" spans="1:3">
      <c r="A34" s="717"/>
      <c r="B34" s="926" t="s">
        <v>359</v>
      </c>
      <c r="C34" s="927" t="s">
        <v>360</v>
      </c>
    </row>
    <row r="35" spans="1:3" ht="23.25" customHeight="1">
      <c r="A35" s="717"/>
      <c r="B35" s="926" t="s">
        <v>361</v>
      </c>
      <c r="C35" s="927" t="s">
        <v>362</v>
      </c>
    </row>
    <row r="36" spans="1:3" ht="24" customHeight="1">
      <c r="A36" s="717"/>
      <c r="B36" s="926" t="s">
        <v>363</v>
      </c>
      <c r="C36" s="927" t="s">
        <v>364</v>
      </c>
    </row>
    <row r="37" spans="1:3" ht="24.75" customHeight="1">
      <c r="A37" s="717"/>
      <c r="B37" s="926" t="s">
        <v>365</v>
      </c>
      <c r="C37" s="927" t="s">
        <v>366</v>
      </c>
    </row>
    <row r="38" spans="1:3" ht="23.25" customHeight="1">
      <c r="A38" s="717"/>
      <c r="B38" s="926" t="s">
        <v>422</v>
      </c>
      <c r="C38" s="927" t="s">
        <v>367</v>
      </c>
    </row>
    <row r="39" spans="1:3" ht="39.75" customHeight="1">
      <c r="A39" s="717"/>
      <c r="B39" s="940" t="s">
        <v>436</v>
      </c>
      <c r="C39" s="941" t="s">
        <v>368</v>
      </c>
    </row>
    <row r="40" spans="1:3" ht="12" customHeight="1">
      <c r="A40" s="717"/>
      <c r="B40" s="926" t="s">
        <v>369</v>
      </c>
      <c r="C40" s="927" t="s">
        <v>370</v>
      </c>
    </row>
    <row r="41" spans="1:3" ht="27" customHeight="1" thickBot="1">
      <c r="A41" s="178"/>
      <c r="B41" s="942" t="s">
        <v>371</v>
      </c>
      <c r="C41" s="943" t="s">
        <v>372</v>
      </c>
    </row>
    <row r="42" spans="1:3" ht="12.75" thickTop="1" thickBot="1">
      <c r="A42" s="935" t="s">
        <v>423</v>
      </c>
      <c r="B42" s="936"/>
      <c r="C42" s="937"/>
    </row>
    <row r="43" spans="1:3" ht="12" thickTop="1">
      <c r="A43" s="177"/>
      <c r="B43" s="938" t="s">
        <v>459</v>
      </c>
      <c r="C43" s="939" t="s">
        <v>373</v>
      </c>
    </row>
    <row r="44" spans="1:3">
      <c r="A44" s="717"/>
      <c r="B44" s="905" t="s">
        <v>458</v>
      </c>
      <c r="C44" s="906"/>
    </row>
    <row r="45" spans="1:3" ht="23.25" customHeight="1" thickBot="1">
      <c r="A45" s="178"/>
      <c r="B45" s="933" t="s">
        <v>374</v>
      </c>
      <c r="C45" s="934" t="s">
        <v>375</v>
      </c>
    </row>
    <row r="46" spans="1:3" ht="11.25" customHeight="1" thickTop="1" thickBot="1">
      <c r="A46" s="935" t="s">
        <v>424</v>
      </c>
      <c r="B46" s="936"/>
      <c r="C46" s="937"/>
    </row>
    <row r="47" spans="1:3" ht="26.25" customHeight="1" thickTop="1">
      <c r="A47" s="717"/>
      <c r="B47" s="905" t="s">
        <v>425</v>
      </c>
      <c r="C47" s="906"/>
    </row>
    <row r="48" spans="1:3" ht="12" thickBot="1">
      <c r="A48" s="935" t="s">
        <v>426</v>
      </c>
      <c r="B48" s="936"/>
      <c r="C48" s="937"/>
    </row>
    <row r="49" spans="1:3" ht="12" thickTop="1">
      <c r="A49" s="177"/>
      <c r="B49" s="938" t="s">
        <v>376</v>
      </c>
      <c r="C49" s="939" t="s">
        <v>376</v>
      </c>
    </row>
    <row r="50" spans="1:3" ht="11.25" customHeight="1">
      <c r="A50" s="717"/>
      <c r="B50" s="905" t="s">
        <v>377</v>
      </c>
      <c r="C50" s="906" t="s">
        <v>377</v>
      </c>
    </row>
    <row r="51" spans="1:3">
      <c r="A51" s="717"/>
      <c r="B51" s="905" t="s">
        <v>378</v>
      </c>
      <c r="C51" s="906" t="s">
        <v>378</v>
      </c>
    </row>
    <row r="52" spans="1:3" ht="11.25" customHeight="1">
      <c r="A52" s="717"/>
      <c r="B52" s="905" t="s">
        <v>486</v>
      </c>
      <c r="C52" s="906" t="s">
        <v>379</v>
      </c>
    </row>
    <row r="53" spans="1:3" ht="33.6" customHeight="1">
      <c r="A53" s="717"/>
      <c r="B53" s="905" t="s">
        <v>380</v>
      </c>
      <c r="C53" s="906" t="s">
        <v>380</v>
      </c>
    </row>
    <row r="54" spans="1:3" ht="11.25" customHeight="1">
      <c r="A54" s="717"/>
      <c r="B54" s="905" t="s">
        <v>479</v>
      </c>
      <c r="C54" s="906" t="s">
        <v>381</v>
      </c>
    </row>
    <row r="55" spans="1:3" ht="11.25" customHeight="1" thickBot="1">
      <c r="A55" s="935" t="s">
        <v>427</v>
      </c>
      <c r="B55" s="936"/>
      <c r="C55" s="937"/>
    </row>
    <row r="56" spans="1:3" ht="12" thickTop="1">
      <c r="A56" s="177"/>
      <c r="B56" s="938" t="s">
        <v>376</v>
      </c>
      <c r="C56" s="939" t="s">
        <v>376</v>
      </c>
    </row>
    <row r="57" spans="1:3">
      <c r="A57" s="717"/>
      <c r="B57" s="905" t="s">
        <v>382</v>
      </c>
      <c r="C57" s="906" t="s">
        <v>382</v>
      </c>
    </row>
    <row r="58" spans="1:3">
      <c r="A58" s="717"/>
      <c r="B58" s="905" t="s">
        <v>433</v>
      </c>
      <c r="C58" s="906" t="s">
        <v>383</v>
      </c>
    </row>
    <row r="59" spans="1:3">
      <c r="A59" s="717"/>
      <c r="B59" s="905" t="s">
        <v>384</v>
      </c>
      <c r="C59" s="906" t="s">
        <v>384</v>
      </c>
    </row>
    <row r="60" spans="1:3">
      <c r="A60" s="717"/>
      <c r="B60" s="905" t="s">
        <v>385</v>
      </c>
      <c r="C60" s="906" t="s">
        <v>385</v>
      </c>
    </row>
    <row r="61" spans="1:3">
      <c r="A61" s="717"/>
      <c r="B61" s="905" t="s">
        <v>386</v>
      </c>
      <c r="C61" s="906" t="s">
        <v>386</v>
      </c>
    </row>
    <row r="62" spans="1:3">
      <c r="A62" s="717"/>
      <c r="B62" s="905" t="s">
        <v>434</v>
      </c>
      <c r="C62" s="906" t="s">
        <v>387</v>
      </c>
    </row>
    <row r="63" spans="1:3">
      <c r="A63" s="717"/>
      <c r="B63" s="905" t="s">
        <v>388</v>
      </c>
      <c r="C63" s="906" t="s">
        <v>388</v>
      </c>
    </row>
    <row r="64" spans="1:3" ht="12" thickBot="1">
      <c r="A64" s="178"/>
      <c r="B64" s="933" t="s">
        <v>389</v>
      </c>
      <c r="C64" s="934" t="s">
        <v>389</v>
      </c>
    </row>
    <row r="65" spans="1:3" ht="11.25" customHeight="1" thickTop="1">
      <c r="A65" s="921" t="s">
        <v>428</v>
      </c>
      <c r="B65" s="922"/>
      <c r="C65" s="923"/>
    </row>
    <row r="66" spans="1:3" ht="12" thickBot="1">
      <c r="A66" s="178"/>
      <c r="B66" s="933" t="s">
        <v>390</v>
      </c>
      <c r="C66" s="934" t="s">
        <v>390</v>
      </c>
    </row>
    <row r="67" spans="1:3" ht="11.25" customHeight="1" thickTop="1" thickBot="1">
      <c r="A67" s="935" t="s">
        <v>429</v>
      </c>
      <c r="B67" s="936"/>
      <c r="C67" s="937"/>
    </row>
    <row r="68" spans="1:3" ht="12" thickTop="1">
      <c r="A68" s="177"/>
      <c r="B68" s="938" t="s">
        <v>391</v>
      </c>
      <c r="C68" s="939" t="s">
        <v>391</v>
      </c>
    </row>
    <row r="69" spans="1:3">
      <c r="A69" s="717"/>
      <c r="B69" s="905" t="s">
        <v>392</v>
      </c>
      <c r="C69" s="906" t="s">
        <v>392</v>
      </c>
    </row>
    <row r="70" spans="1:3">
      <c r="A70" s="717"/>
      <c r="B70" s="905" t="s">
        <v>393</v>
      </c>
      <c r="C70" s="906" t="s">
        <v>393</v>
      </c>
    </row>
    <row r="71" spans="1:3" ht="54.95" customHeight="1">
      <c r="A71" s="717"/>
      <c r="B71" s="931" t="s">
        <v>1010</v>
      </c>
      <c r="C71" s="932" t="s">
        <v>394</v>
      </c>
    </row>
    <row r="72" spans="1:3" ht="33.75" customHeight="1">
      <c r="A72" s="717"/>
      <c r="B72" s="931" t="s">
        <v>438</v>
      </c>
      <c r="C72" s="932" t="s">
        <v>395</v>
      </c>
    </row>
    <row r="73" spans="1:3" ht="15.75" customHeight="1">
      <c r="A73" s="717"/>
      <c r="B73" s="931" t="s">
        <v>435</v>
      </c>
      <c r="C73" s="932" t="s">
        <v>396</v>
      </c>
    </row>
    <row r="74" spans="1:3">
      <c r="A74" s="717"/>
      <c r="B74" s="905" t="s">
        <v>397</v>
      </c>
      <c r="C74" s="906" t="s">
        <v>397</v>
      </c>
    </row>
    <row r="75" spans="1:3" ht="12" thickBot="1">
      <c r="A75" s="178"/>
      <c r="B75" s="933" t="s">
        <v>398</v>
      </c>
      <c r="C75" s="934" t="s">
        <v>398</v>
      </c>
    </row>
    <row r="76" spans="1:3" ht="12" thickTop="1">
      <c r="A76" s="921" t="s">
        <v>462</v>
      </c>
      <c r="B76" s="922"/>
      <c r="C76" s="923"/>
    </row>
    <row r="77" spans="1:3">
      <c r="A77" s="717"/>
      <c r="B77" s="905" t="s">
        <v>390</v>
      </c>
      <c r="C77" s="906"/>
    </row>
    <row r="78" spans="1:3">
      <c r="A78" s="717"/>
      <c r="B78" s="905" t="s">
        <v>460</v>
      </c>
      <c r="C78" s="906"/>
    </row>
    <row r="79" spans="1:3">
      <c r="A79" s="717"/>
      <c r="B79" s="905" t="s">
        <v>461</v>
      </c>
      <c r="C79" s="906"/>
    </row>
    <row r="80" spans="1:3">
      <c r="A80" s="921" t="s">
        <v>463</v>
      </c>
      <c r="B80" s="922"/>
      <c r="C80" s="923"/>
    </row>
    <row r="81" spans="1:3">
      <c r="A81" s="717"/>
      <c r="B81" s="905" t="s">
        <v>390</v>
      </c>
      <c r="C81" s="906"/>
    </row>
    <row r="82" spans="1:3">
      <c r="A82" s="717"/>
      <c r="B82" s="905" t="s">
        <v>464</v>
      </c>
      <c r="C82" s="906"/>
    </row>
    <row r="83" spans="1:3" ht="76.5" customHeight="1">
      <c r="A83" s="717"/>
      <c r="B83" s="905" t="s">
        <v>478</v>
      </c>
      <c r="C83" s="906"/>
    </row>
    <row r="84" spans="1:3" ht="53.25" customHeight="1">
      <c r="A84" s="717"/>
      <c r="B84" s="905" t="s">
        <v>477</v>
      </c>
      <c r="C84" s="906"/>
    </row>
    <row r="85" spans="1:3">
      <c r="A85" s="717"/>
      <c r="B85" s="905" t="s">
        <v>465</v>
      </c>
      <c r="C85" s="906"/>
    </row>
    <row r="86" spans="1:3">
      <c r="A86" s="717"/>
      <c r="B86" s="905" t="s">
        <v>466</v>
      </c>
      <c r="C86" s="906"/>
    </row>
    <row r="87" spans="1:3">
      <c r="A87" s="717"/>
      <c r="B87" s="905" t="s">
        <v>467</v>
      </c>
      <c r="C87" s="906"/>
    </row>
    <row r="88" spans="1:3">
      <c r="A88" s="921" t="s">
        <v>468</v>
      </c>
      <c r="B88" s="922"/>
      <c r="C88" s="923"/>
    </row>
    <row r="89" spans="1:3">
      <c r="A89" s="717"/>
      <c r="B89" s="905" t="s">
        <v>390</v>
      </c>
      <c r="C89" s="906"/>
    </row>
    <row r="90" spans="1:3">
      <c r="A90" s="717"/>
      <c r="B90" s="905" t="s">
        <v>470</v>
      </c>
      <c r="C90" s="906"/>
    </row>
    <row r="91" spans="1:3" ht="12" customHeight="1">
      <c r="A91" s="717"/>
      <c r="B91" s="905" t="s">
        <v>471</v>
      </c>
      <c r="C91" s="906"/>
    </row>
    <row r="92" spans="1:3">
      <c r="A92" s="717"/>
      <c r="B92" s="905" t="s">
        <v>472</v>
      </c>
      <c r="C92" s="906"/>
    </row>
    <row r="93" spans="1:3" ht="24.75" customHeight="1">
      <c r="A93" s="717"/>
      <c r="B93" s="924" t="s">
        <v>514</v>
      </c>
      <c r="C93" s="925"/>
    </row>
    <row r="94" spans="1:3" ht="24" customHeight="1">
      <c r="A94" s="717"/>
      <c r="B94" s="924" t="s">
        <v>515</v>
      </c>
      <c r="C94" s="925"/>
    </row>
    <row r="95" spans="1:3" ht="13.5" customHeight="1">
      <c r="A95" s="717"/>
      <c r="B95" s="926" t="s">
        <v>473</v>
      </c>
      <c r="C95" s="927"/>
    </row>
    <row r="96" spans="1:3" ht="11.25" customHeight="1" thickBot="1">
      <c r="A96" s="928" t="s">
        <v>510</v>
      </c>
      <c r="B96" s="929"/>
      <c r="C96" s="930"/>
    </row>
    <row r="97" spans="1:3" ht="12.75" thickTop="1" thickBot="1">
      <c r="A97" s="920" t="s">
        <v>399</v>
      </c>
      <c r="B97" s="920"/>
      <c r="C97" s="920"/>
    </row>
    <row r="98" spans="1:3">
      <c r="A98" s="247">
        <v>2</v>
      </c>
      <c r="B98" s="336" t="s">
        <v>490</v>
      </c>
      <c r="C98" s="336" t="s">
        <v>511</v>
      </c>
    </row>
    <row r="99" spans="1:3">
      <c r="A99" s="182">
        <v>3</v>
      </c>
      <c r="B99" s="337" t="s">
        <v>491</v>
      </c>
      <c r="C99" s="338" t="s">
        <v>512</v>
      </c>
    </row>
    <row r="100" spans="1:3">
      <c r="A100" s="182">
        <v>4</v>
      </c>
      <c r="B100" s="337" t="s">
        <v>492</v>
      </c>
      <c r="C100" s="338" t="s">
        <v>516</v>
      </c>
    </row>
    <row r="101" spans="1:3" ht="11.25" customHeight="1">
      <c r="A101" s="182">
        <v>5</v>
      </c>
      <c r="B101" s="337" t="s">
        <v>493</v>
      </c>
      <c r="C101" s="338" t="s">
        <v>513</v>
      </c>
    </row>
    <row r="102" spans="1:3" ht="12" customHeight="1">
      <c r="A102" s="182">
        <v>6</v>
      </c>
      <c r="B102" s="337" t="s">
        <v>508</v>
      </c>
      <c r="C102" s="338" t="s">
        <v>494</v>
      </c>
    </row>
    <row r="103" spans="1:3" ht="12" customHeight="1">
      <c r="A103" s="182">
        <v>7</v>
      </c>
      <c r="B103" s="337" t="s">
        <v>495</v>
      </c>
      <c r="C103" s="338" t="s">
        <v>509</v>
      </c>
    </row>
    <row r="104" spans="1:3">
      <c r="A104" s="182">
        <v>8</v>
      </c>
      <c r="B104" s="337" t="s">
        <v>500</v>
      </c>
      <c r="C104" s="338" t="s">
        <v>520</v>
      </c>
    </row>
    <row r="105" spans="1:3" ht="11.25" customHeight="1">
      <c r="A105" s="921" t="s">
        <v>474</v>
      </c>
      <c r="B105" s="922"/>
      <c r="C105" s="923"/>
    </row>
    <row r="106" spans="1:3" ht="12" customHeight="1">
      <c r="A106" s="717"/>
      <c r="B106" s="905" t="s">
        <v>390</v>
      </c>
      <c r="C106" s="906"/>
    </row>
    <row r="107" spans="1:3">
      <c r="A107" s="921" t="s">
        <v>655</v>
      </c>
      <c r="B107" s="922"/>
      <c r="C107" s="923"/>
    </row>
    <row r="108" spans="1:3" ht="12" customHeight="1">
      <c r="A108" s="717"/>
      <c r="B108" s="905" t="s">
        <v>657</v>
      </c>
      <c r="C108" s="906"/>
    </row>
    <row r="109" spans="1:3">
      <c r="A109" s="717"/>
      <c r="B109" s="905" t="s">
        <v>658</v>
      </c>
      <c r="C109" s="906"/>
    </row>
    <row r="110" spans="1:3">
      <c r="A110" s="717"/>
      <c r="B110" s="905" t="s">
        <v>656</v>
      </c>
      <c r="C110" s="906"/>
    </row>
    <row r="111" spans="1:3">
      <c r="A111" s="900" t="s">
        <v>1011</v>
      </c>
      <c r="B111" s="900"/>
      <c r="C111" s="900"/>
    </row>
    <row r="112" spans="1:3">
      <c r="A112" s="917" t="s">
        <v>324</v>
      </c>
      <c r="B112" s="917"/>
      <c r="C112" s="917"/>
    </row>
    <row r="113" spans="1:3">
      <c r="A113" s="718">
        <v>1</v>
      </c>
      <c r="B113" s="912" t="s">
        <v>832</v>
      </c>
      <c r="C113" s="913"/>
    </row>
    <row r="114" spans="1:3">
      <c r="A114" s="718">
        <v>2</v>
      </c>
      <c r="B114" s="918" t="s">
        <v>833</v>
      </c>
      <c r="C114" s="919"/>
    </row>
    <row r="115" spans="1:3">
      <c r="A115" s="718">
        <v>3</v>
      </c>
      <c r="B115" s="912" t="s">
        <v>834</v>
      </c>
      <c r="C115" s="913"/>
    </row>
    <row r="116" spans="1:3">
      <c r="A116" s="718">
        <v>4</v>
      </c>
      <c r="B116" s="912" t="s">
        <v>835</v>
      </c>
      <c r="C116" s="913"/>
    </row>
    <row r="117" spans="1:3">
      <c r="A117" s="718">
        <v>5</v>
      </c>
      <c r="B117" s="912" t="s">
        <v>836</v>
      </c>
      <c r="C117" s="913"/>
    </row>
    <row r="118" spans="1:3" ht="55.5" customHeight="1">
      <c r="A118" s="718">
        <v>6</v>
      </c>
      <c r="B118" s="912" t="s">
        <v>944</v>
      </c>
      <c r="C118" s="913"/>
    </row>
    <row r="119" spans="1:3" ht="22.5">
      <c r="A119" s="718">
        <v>6.01</v>
      </c>
      <c r="B119" s="719" t="s">
        <v>691</v>
      </c>
      <c r="C119" s="769" t="s">
        <v>945</v>
      </c>
    </row>
    <row r="120" spans="1:3" ht="33.75">
      <c r="A120" s="718">
        <v>6.02</v>
      </c>
      <c r="B120" s="719" t="s">
        <v>692</v>
      </c>
      <c r="C120" s="769" t="s">
        <v>1012</v>
      </c>
    </row>
    <row r="121" spans="1:3">
      <c r="A121" s="718">
        <v>6.03</v>
      </c>
      <c r="B121" s="720" t="s">
        <v>693</v>
      </c>
      <c r="C121" s="720" t="s">
        <v>837</v>
      </c>
    </row>
    <row r="122" spans="1:3">
      <c r="A122" s="718">
        <v>6.04</v>
      </c>
      <c r="B122" s="719" t="s">
        <v>694</v>
      </c>
      <c r="C122" s="721" t="s">
        <v>838</v>
      </c>
    </row>
    <row r="123" spans="1:3">
      <c r="A123" s="718">
        <v>6.05</v>
      </c>
      <c r="B123" s="719" t="s">
        <v>695</v>
      </c>
      <c r="C123" s="721" t="s">
        <v>839</v>
      </c>
    </row>
    <row r="124" spans="1:3" ht="22.5">
      <c r="A124" s="718">
        <v>6.06</v>
      </c>
      <c r="B124" s="719" t="s">
        <v>696</v>
      </c>
      <c r="C124" s="721" t="s">
        <v>840</v>
      </c>
    </row>
    <row r="125" spans="1:3">
      <c r="A125" s="718">
        <v>6.07</v>
      </c>
      <c r="B125" s="722" t="s">
        <v>697</v>
      </c>
      <c r="C125" s="721" t="s">
        <v>841</v>
      </c>
    </row>
    <row r="126" spans="1:3" ht="22.5">
      <c r="A126" s="718">
        <v>6.08</v>
      </c>
      <c r="B126" s="719" t="s">
        <v>698</v>
      </c>
      <c r="C126" s="721" t="s">
        <v>842</v>
      </c>
    </row>
    <row r="127" spans="1:3" ht="22.5">
      <c r="A127" s="718">
        <v>6.09</v>
      </c>
      <c r="B127" s="723" t="s">
        <v>699</v>
      </c>
      <c r="C127" s="721" t="s">
        <v>843</v>
      </c>
    </row>
    <row r="128" spans="1:3">
      <c r="A128" s="724">
        <v>6.1</v>
      </c>
      <c r="B128" s="723" t="s">
        <v>700</v>
      </c>
      <c r="C128" s="721" t="s">
        <v>844</v>
      </c>
    </row>
    <row r="129" spans="1:3">
      <c r="A129" s="718">
        <v>6.11</v>
      </c>
      <c r="B129" s="723" t="s">
        <v>701</v>
      </c>
      <c r="C129" s="721" t="s">
        <v>845</v>
      </c>
    </row>
    <row r="130" spans="1:3">
      <c r="A130" s="718">
        <v>6.12</v>
      </c>
      <c r="B130" s="723" t="s">
        <v>702</v>
      </c>
      <c r="C130" s="721" t="s">
        <v>846</v>
      </c>
    </row>
    <row r="131" spans="1:3">
      <c r="A131" s="718">
        <v>6.13</v>
      </c>
      <c r="B131" s="723" t="s">
        <v>703</v>
      </c>
      <c r="C131" s="720" t="s">
        <v>847</v>
      </c>
    </row>
    <row r="132" spans="1:3">
      <c r="A132" s="718">
        <v>6.14</v>
      </c>
      <c r="B132" s="723" t="s">
        <v>704</v>
      </c>
      <c r="C132" s="720" t="s">
        <v>848</v>
      </c>
    </row>
    <row r="133" spans="1:3">
      <c r="A133" s="718">
        <v>6.15</v>
      </c>
      <c r="B133" s="723" t="s">
        <v>705</v>
      </c>
      <c r="C133" s="720" t="s">
        <v>849</v>
      </c>
    </row>
    <row r="134" spans="1:3" ht="22.5">
      <c r="A134" s="718">
        <v>6.16</v>
      </c>
      <c r="B134" s="723" t="s">
        <v>706</v>
      </c>
      <c r="C134" s="720" t="s">
        <v>850</v>
      </c>
    </row>
    <row r="135" spans="1:3">
      <c r="A135" s="718">
        <v>6.17</v>
      </c>
      <c r="B135" s="720" t="s">
        <v>707</v>
      </c>
      <c r="C135" s="720" t="s">
        <v>851</v>
      </c>
    </row>
    <row r="136" spans="1:3" ht="22.5">
      <c r="A136" s="718">
        <v>6.18</v>
      </c>
      <c r="B136" s="723" t="s">
        <v>708</v>
      </c>
      <c r="C136" s="720" t="s">
        <v>852</v>
      </c>
    </row>
    <row r="137" spans="1:3">
      <c r="A137" s="718">
        <v>6.19</v>
      </c>
      <c r="B137" s="723" t="s">
        <v>709</v>
      </c>
      <c r="C137" s="720" t="s">
        <v>853</v>
      </c>
    </row>
    <row r="138" spans="1:3">
      <c r="A138" s="724">
        <v>6.2</v>
      </c>
      <c r="B138" s="723" t="s">
        <v>710</v>
      </c>
      <c r="C138" s="720" t="s">
        <v>854</v>
      </c>
    </row>
    <row r="139" spans="1:3">
      <c r="A139" s="718">
        <v>6.21</v>
      </c>
      <c r="B139" s="723" t="s">
        <v>711</v>
      </c>
      <c r="C139" s="720" t="s">
        <v>855</v>
      </c>
    </row>
    <row r="140" spans="1:3">
      <c r="A140" s="718">
        <v>6.22</v>
      </c>
      <c r="B140" s="723" t="s">
        <v>712</v>
      </c>
      <c r="C140" s="720" t="s">
        <v>856</v>
      </c>
    </row>
    <row r="141" spans="1:3" ht="22.5">
      <c r="A141" s="718">
        <v>6.23</v>
      </c>
      <c r="B141" s="723" t="s">
        <v>713</v>
      </c>
      <c r="C141" s="720" t="s">
        <v>857</v>
      </c>
    </row>
    <row r="142" spans="1:3" ht="22.5">
      <c r="A142" s="718">
        <v>6.24</v>
      </c>
      <c r="B142" s="719" t="s">
        <v>714</v>
      </c>
      <c r="C142" s="720" t="s">
        <v>858</v>
      </c>
    </row>
    <row r="143" spans="1:3">
      <c r="A143" s="718">
        <v>6.2500000000000098</v>
      </c>
      <c r="B143" s="719" t="s">
        <v>715</v>
      </c>
      <c r="C143" s="720" t="s">
        <v>859</v>
      </c>
    </row>
    <row r="144" spans="1:3" ht="22.5">
      <c r="A144" s="718">
        <v>6.2600000000000202</v>
      </c>
      <c r="B144" s="719" t="s">
        <v>860</v>
      </c>
      <c r="C144" s="770" t="s">
        <v>861</v>
      </c>
    </row>
    <row r="145" spans="1:3" ht="22.5">
      <c r="A145" s="718">
        <v>6.2700000000000298</v>
      </c>
      <c r="B145" s="719" t="s">
        <v>165</v>
      </c>
      <c r="C145" s="770" t="s">
        <v>947</v>
      </c>
    </row>
    <row r="146" spans="1:3">
      <c r="A146" s="718"/>
      <c r="B146" s="903" t="s">
        <v>862</v>
      </c>
      <c r="C146" s="904"/>
    </row>
    <row r="147" spans="1:3" s="404" customFormat="1">
      <c r="A147" s="725">
        <v>7.1</v>
      </c>
      <c r="B147" s="719" t="s">
        <v>863</v>
      </c>
      <c r="C147" s="914" t="s">
        <v>864</v>
      </c>
    </row>
    <row r="148" spans="1:3" s="404" customFormat="1">
      <c r="A148" s="725">
        <v>7.2</v>
      </c>
      <c r="B148" s="719" t="s">
        <v>865</v>
      </c>
      <c r="C148" s="915"/>
    </row>
    <row r="149" spans="1:3" s="404" customFormat="1">
      <c r="A149" s="725">
        <v>7.3</v>
      </c>
      <c r="B149" s="719" t="s">
        <v>866</v>
      </c>
      <c r="C149" s="915"/>
    </row>
    <row r="150" spans="1:3" s="404" customFormat="1">
      <c r="A150" s="725">
        <v>7.4</v>
      </c>
      <c r="B150" s="719" t="s">
        <v>867</v>
      </c>
      <c r="C150" s="915"/>
    </row>
    <row r="151" spans="1:3" s="404" customFormat="1">
      <c r="A151" s="725">
        <v>7.5</v>
      </c>
      <c r="B151" s="719" t="s">
        <v>868</v>
      </c>
      <c r="C151" s="915"/>
    </row>
    <row r="152" spans="1:3" s="404" customFormat="1">
      <c r="A152" s="725">
        <v>7.6</v>
      </c>
      <c r="B152" s="719" t="s">
        <v>940</v>
      </c>
      <c r="C152" s="916"/>
    </row>
    <row r="153" spans="1:3" s="404" customFormat="1" ht="22.5">
      <c r="A153" s="725">
        <v>7.7</v>
      </c>
      <c r="B153" s="719" t="s">
        <v>869</v>
      </c>
      <c r="C153" s="726" t="s">
        <v>870</v>
      </c>
    </row>
    <row r="154" spans="1:3" s="404" customFormat="1" ht="22.5">
      <c r="A154" s="725">
        <v>7.8</v>
      </c>
      <c r="B154" s="719" t="s">
        <v>871</v>
      </c>
      <c r="C154" s="726" t="s">
        <v>872</v>
      </c>
    </row>
    <row r="155" spans="1:3">
      <c r="A155" s="717"/>
      <c r="B155" s="903" t="s">
        <v>873</v>
      </c>
      <c r="C155" s="904"/>
    </row>
    <row r="156" spans="1:3">
      <c r="A156" s="725">
        <v>1</v>
      </c>
      <c r="B156" s="907" t="s">
        <v>1013</v>
      </c>
      <c r="C156" s="908"/>
    </row>
    <row r="157" spans="1:3" ht="24.95" customHeight="1">
      <c r="A157" s="725">
        <v>2</v>
      </c>
      <c r="B157" s="907" t="s">
        <v>948</v>
      </c>
      <c r="C157" s="908"/>
    </row>
    <row r="158" spans="1:3">
      <c r="A158" s="725">
        <v>3</v>
      </c>
      <c r="B158" s="907" t="s">
        <v>939</v>
      </c>
      <c r="C158" s="908"/>
    </row>
    <row r="159" spans="1:3">
      <c r="A159" s="717"/>
      <c r="B159" s="903" t="s">
        <v>874</v>
      </c>
      <c r="C159" s="904"/>
    </row>
    <row r="160" spans="1:3" ht="39" customHeight="1">
      <c r="A160" s="725">
        <v>1</v>
      </c>
      <c r="B160" s="910" t="s">
        <v>1014</v>
      </c>
      <c r="C160" s="911"/>
    </row>
    <row r="161" spans="1:3" ht="22.5">
      <c r="A161" s="725">
        <v>3</v>
      </c>
      <c r="B161" s="719" t="s">
        <v>679</v>
      </c>
      <c r="C161" s="726" t="s">
        <v>875</v>
      </c>
    </row>
    <row r="162" spans="1:3" ht="22.5">
      <c r="A162" s="725">
        <v>4</v>
      </c>
      <c r="B162" s="719" t="s">
        <v>680</v>
      </c>
      <c r="C162" s="726" t="s">
        <v>876</v>
      </c>
    </row>
    <row r="163" spans="1:3" ht="33.75">
      <c r="A163" s="725">
        <v>5</v>
      </c>
      <c r="B163" s="719" t="s">
        <v>681</v>
      </c>
      <c r="C163" s="726" t="s">
        <v>877</v>
      </c>
    </row>
    <row r="164" spans="1:3">
      <c r="A164" s="725">
        <v>6</v>
      </c>
      <c r="B164" s="719" t="s">
        <v>682</v>
      </c>
      <c r="C164" s="719" t="s">
        <v>878</v>
      </c>
    </row>
    <row r="165" spans="1:3">
      <c r="A165" s="717"/>
      <c r="B165" s="903" t="s">
        <v>879</v>
      </c>
      <c r="C165" s="904"/>
    </row>
    <row r="166" spans="1:3" ht="45">
      <c r="A166" s="725"/>
      <c r="B166" s="719" t="s">
        <v>880</v>
      </c>
      <c r="C166" s="727" t="s">
        <v>1015</v>
      </c>
    </row>
    <row r="167" spans="1:3">
      <c r="A167" s="725"/>
      <c r="B167" s="719" t="s">
        <v>681</v>
      </c>
      <c r="C167" s="726" t="s">
        <v>881</v>
      </c>
    </row>
    <row r="168" spans="1:3">
      <c r="A168" s="717"/>
      <c r="B168" s="903" t="s">
        <v>882</v>
      </c>
      <c r="C168" s="904"/>
    </row>
    <row r="169" spans="1:3" ht="26.45" customHeight="1">
      <c r="A169" s="717"/>
      <c r="B169" s="905" t="s">
        <v>1016</v>
      </c>
      <c r="C169" s="906"/>
    </row>
    <row r="170" spans="1:3">
      <c r="A170" s="717" t="s">
        <v>883</v>
      </c>
      <c r="B170" s="728" t="s">
        <v>739</v>
      </c>
      <c r="C170" s="729" t="s">
        <v>884</v>
      </c>
    </row>
    <row r="171" spans="1:3">
      <c r="A171" s="717" t="s">
        <v>534</v>
      </c>
      <c r="B171" s="730" t="s">
        <v>740</v>
      </c>
      <c r="C171" s="726" t="s">
        <v>885</v>
      </c>
    </row>
    <row r="172" spans="1:3" ht="22.5">
      <c r="A172" s="717" t="s">
        <v>541</v>
      </c>
      <c r="B172" s="729" t="s">
        <v>741</v>
      </c>
      <c r="C172" s="726" t="s">
        <v>886</v>
      </c>
    </row>
    <row r="173" spans="1:3">
      <c r="A173" s="717" t="s">
        <v>887</v>
      </c>
      <c r="B173" s="730" t="s">
        <v>742</v>
      </c>
      <c r="C173" s="730" t="s">
        <v>888</v>
      </c>
    </row>
    <row r="174" spans="1:3" ht="22.5">
      <c r="A174" s="717" t="s">
        <v>889</v>
      </c>
      <c r="B174" s="731" t="s">
        <v>743</v>
      </c>
      <c r="C174" s="731" t="s">
        <v>890</v>
      </c>
    </row>
    <row r="175" spans="1:3" ht="22.5">
      <c r="A175" s="717" t="s">
        <v>542</v>
      </c>
      <c r="B175" s="731" t="s">
        <v>744</v>
      </c>
      <c r="C175" s="731" t="s">
        <v>891</v>
      </c>
    </row>
    <row r="176" spans="1:3" ht="22.5">
      <c r="A176" s="717" t="s">
        <v>892</v>
      </c>
      <c r="B176" s="731" t="s">
        <v>745</v>
      </c>
      <c r="C176" s="731" t="s">
        <v>893</v>
      </c>
    </row>
    <row r="177" spans="1:3" ht="22.5">
      <c r="A177" s="717" t="s">
        <v>894</v>
      </c>
      <c r="B177" s="731" t="s">
        <v>746</v>
      </c>
      <c r="C177" s="731" t="s">
        <v>896</v>
      </c>
    </row>
    <row r="178" spans="1:3" ht="22.5">
      <c r="A178" s="717" t="s">
        <v>895</v>
      </c>
      <c r="B178" s="731" t="s">
        <v>747</v>
      </c>
      <c r="C178" s="731" t="s">
        <v>898</v>
      </c>
    </row>
    <row r="179" spans="1:3" ht="22.5">
      <c r="A179" s="717" t="s">
        <v>897</v>
      </c>
      <c r="B179" s="731" t="s">
        <v>748</v>
      </c>
      <c r="C179" s="732" t="s">
        <v>900</v>
      </c>
    </row>
    <row r="180" spans="1:3" ht="22.5">
      <c r="A180" s="717" t="s">
        <v>899</v>
      </c>
      <c r="B180" s="733" t="s">
        <v>749</v>
      </c>
      <c r="C180" s="732" t="s">
        <v>902</v>
      </c>
    </row>
    <row r="181" spans="1:3" ht="22.5">
      <c r="A181" s="717" t="s">
        <v>901</v>
      </c>
      <c r="B181" s="731" t="s">
        <v>750</v>
      </c>
      <c r="C181" s="734" t="s">
        <v>904</v>
      </c>
    </row>
    <row r="182" spans="1:3">
      <c r="A182" s="735" t="s">
        <v>903</v>
      </c>
      <c r="B182" s="405" t="s">
        <v>751</v>
      </c>
      <c r="C182" s="729" t="s">
        <v>905</v>
      </c>
    </row>
    <row r="183" spans="1:3" ht="22.5">
      <c r="A183" s="717"/>
      <c r="B183" s="736" t="s">
        <v>906</v>
      </c>
      <c r="C183" s="721" t="s">
        <v>907</v>
      </c>
    </row>
    <row r="184" spans="1:3" ht="22.5">
      <c r="A184" s="717"/>
      <c r="B184" s="736" t="s">
        <v>908</v>
      </c>
      <c r="C184" s="721" t="s">
        <v>909</v>
      </c>
    </row>
    <row r="185" spans="1:3" ht="22.5">
      <c r="A185" s="717"/>
      <c r="B185" s="736" t="s">
        <v>910</v>
      </c>
      <c r="C185" s="721" t="s">
        <v>911</v>
      </c>
    </row>
    <row r="186" spans="1:3">
      <c r="A186" s="717"/>
      <c r="B186" s="903" t="s">
        <v>912</v>
      </c>
      <c r="C186" s="904"/>
    </row>
    <row r="187" spans="1:3" ht="50.1" customHeight="1">
      <c r="A187" s="717"/>
      <c r="B187" s="907" t="s">
        <v>1017</v>
      </c>
      <c r="C187" s="908"/>
    </row>
    <row r="188" spans="1:3">
      <c r="A188" s="725">
        <v>1</v>
      </c>
      <c r="B188" s="720" t="s">
        <v>771</v>
      </c>
      <c r="C188" s="720" t="s">
        <v>771</v>
      </c>
    </row>
    <row r="189" spans="1:3" ht="33.75">
      <c r="A189" s="725">
        <v>2</v>
      </c>
      <c r="B189" s="720" t="s">
        <v>913</v>
      </c>
      <c r="C189" s="720" t="s">
        <v>914</v>
      </c>
    </row>
    <row r="190" spans="1:3">
      <c r="A190" s="725">
        <v>3</v>
      </c>
      <c r="B190" s="720" t="s">
        <v>773</v>
      </c>
      <c r="C190" s="720" t="s">
        <v>915</v>
      </c>
    </row>
    <row r="191" spans="1:3" ht="22.5">
      <c r="A191" s="725">
        <v>4</v>
      </c>
      <c r="B191" s="720" t="s">
        <v>774</v>
      </c>
      <c r="C191" s="720" t="s">
        <v>916</v>
      </c>
    </row>
    <row r="192" spans="1:3" ht="22.5">
      <c r="A192" s="725">
        <v>5</v>
      </c>
      <c r="B192" s="720" t="s">
        <v>775</v>
      </c>
      <c r="C192" s="720" t="s">
        <v>1018</v>
      </c>
    </row>
    <row r="193" spans="1:4" ht="45">
      <c r="A193" s="725">
        <v>6</v>
      </c>
      <c r="B193" s="720" t="s">
        <v>776</v>
      </c>
      <c r="C193" s="720" t="s">
        <v>917</v>
      </c>
    </row>
    <row r="194" spans="1:4">
      <c r="A194" s="717"/>
      <c r="B194" s="903" t="s">
        <v>918</v>
      </c>
      <c r="C194" s="904"/>
    </row>
    <row r="195" spans="1:4" ht="26.1" customHeight="1">
      <c r="A195" s="717"/>
      <c r="B195" s="901" t="s">
        <v>941</v>
      </c>
      <c r="C195" s="909"/>
    </row>
    <row r="196" spans="1:4" ht="22.5">
      <c r="A196" s="717">
        <v>1.1000000000000001</v>
      </c>
      <c r="B196" s="737" t="s">
        <v>786</v>
      </c>
      <c r="C196" s="769" t="s">
        <v>919</v>
      </c>
      <c r="D196" s="407"/>
    </row>
    <row r="197" spans="1:4" ht="12.75">
      <c r="A197" s="717" t="s">
        <v>252</v>
      </c>
      <c r="B197" s="738" t="s">
        <v>787</v>
      </c>
      <c r="C197" s="769" t="s">
        <v>920</v>
      </c>
      <c r="D197" s="408"/>
    </row>
    <row r="198" spans="1:4" ht="12.75">
      <c r="A198" s="717" t="s">
        <v>788</v>
      </c>
      <c r="B198" s="739" t="s">
        <v>789</v>
      </c>
      <c r="C198" s="899" t="s">
        <v>942</v>
      </c>
      <c r="D198" s="409"/>
    </row>
    <row r="199" spans="1:4" ht="12.75">
      <c r="A199" s="717" t="s">
        <v>790</v>
      </c>
      <c r="B199" s="739" t="s">
        <v>791</v>
      </c>
      <c r="C199" s="899"/>
      <c r="D199" s="409"/>
    </row>
    <row r="200" spans="1:4" ht="12.75">
      <c r="A200" s="717" t="s">
        <v>792</v>
      </c>
      <c r="B200" s="739" t="s">
        <v>793</v>
      </c>
      <c r="C200" s="899"/>
      <c r="D200" s="409"/>
    </row>
    <row r="201" spans="1:4" ht="12.75">
      <c r="A201" s="717" t="s">
        <v>794</v>
      </c>
      <c r="B201" s="739" t="s">
        <v>795</v>
      </c>
      <c r="C201" s="899"/>
      <c r="D201" s="409"/>
    </row>
    <row r="202" spans="1:4" ht="22.5">
      <c r="A202" s="717">
        <v>1.2</v>
      </c>
      <c r="B202" s="740" t="s">
        <v>796</v>
      </c>
      <c r="C202" s="741" t="s">
        <v>921</v>
      </c>
      <c r="D202" s="410"/>
    </row>
    <row r="203" spans="1:4" ht="22.5">
      <c r="A203" s="717" t="s">
        <v>798</v>
      </c>
      <c r="B203" s="742" t="s">
        <v>799</v>
      </c>
      <c r="C203" s="743" t="s">
        <v>922</v>
      </c>
      <c r="D203" s="411"/>
    </row>
    <row r="204" spans="1:4" ht="23.25">
      <c r="A204" s="717" t="s">
        <v>800</v>
      </c>
      <c r="B204" s="744" t="s">
        <v>801</v>
      </c>
      <c r="C204" s="743" t="s">
        <v>923</v>
      </c>
      <c r="D204" s="412"/>
    </row>
    <row r="205" spans="1:4" ht="12.75">
      <c r="A205" s="717" t="s">
        <v>802</v>
      </c>
      <c r="B205" s="745" t="s">
        <v>803</v>
      </c>
      <c r="C205" s="741" t="s">
        <v>924</v>
      </c>
      <c r="D205" s="411"/>
    </row>
    <row r="206" spans="1:4" ht="18" customHeight="1">
      <c r="A206" s="717" t="s">
        <v>804</v>
      </c>
      <c r="B206" s="746" t="s">
        <v>805</v>
      </c>
      <c r="C206" s="741" t="s">
        <v>925</v>
      </c>
      <c r="D206" s="412"/>
    </row>
    <row r="207" spans="1:4" ht="22.5">
      <c r="A207" s="717">
        <v>1.4</v>
      </c>
      <c r="B207" s="742" t="s">
        <v>937</v>
      </c>
      <c r="C207" s="747" t="s">
        <v>926</v>
      </c>
      <c r="D207" s="413"/>
    </row>
    <row r="208" spans="1:4" ht="12.75">
      <c r="A208" s="717">
        <v>1.5</v>
      </c>
      <c r="B208" s="742" t="s">
        <v>938</v>
      </c>
      <c r="C208" s="747" t="s">
        <v>926</v>
      </c>
      <c r="D208" s="413"/>
    </row>
    <row r="209" spans="1:3">
      <c r="A209" s="717"/>
      <c r="B209" s="900" t="s">
        <v>927</v>
      </c>
      <c r="C209" s="900"/>
    </row>
    <row r="210" spans="1:3" ht="24.6" customHeight="1">
      <c r="A210" s="717"/>
      <c r="B210" s="901" t="s">
        <v>928</v>
      </c>
      <c r="C210" s="901"/>
    </row>
    <row r="211" spans="1:3" ht="22.5">
      <c r="A211" s="725"/>
      <c r="B211" s="719" t="s">
        <v>679</v>
      </c>
      <c r="C211" s="726" t="s">
        <v>875</v>
      </c>
    </row>
    <row r="212" spans="1:3" ht="22.5">
      <c r="A212" s="725"/>
      <c r="B212" s="719" t="s">
        <v>680</v>
      </c>
      <c r="C212" s="726" t="s">
        <v>876</v>
      </c>
    </row>
    <row r="213" spans="1:3" ht="22.5">
      <c r="A213" s="717"/>
      <c r="B213" s="719" t="s">
        <v>681</v>
      </c>
      <c r="C213" s="726" t="s">
        <v>929</v>
      </c>
    </row>
    <row r="214" spans="1:3">
      <c r="A214" s="717"/>
      <c r="B214" s="900" t="s">
        <v>930</v>
      </c>
      <c r="C214" s="900"/>
    </row>
    <row r="215" spans="1:3" ht="39.6" customHeight="1">
      <c r="A215" s="725"/>
      <c r="B215" s="902" t="s">
        <v>943</v>
      </c>
      <c r="C215" s="902"/>
    </row>
    <row r="216" spans="1:3">
      <c r="B216" s="900" t="s">
        <v>1019</v>
      </c>
      <c r="C216" s="900"/>
    </row>
    <row r="217" spans="1:3" ht="25.5">
      <c r="A217" s="748">
        <v>1</v>
      </c>
      <c r="B217" s="749" t="s">
        <v>982</v>
      </c>
      <c r="C217" s="750" t="s">
        <v>1020</v>
      </c>
    </row>
    <row r="218" spans="1:3" ht="12.75">
      <c r="A218" s="748">
        <v>2</v>
      </c>
      <c r="B218" s="749" t="s">
        <v>983</v>
      </c>
      <c r="C218" s="750" t="s">
        <v>1021</v>
      </c>
    </row>
    <row r="219" spans="1:3" ht="25.5">
      <c r="A219" s="748">
        <v>3</v>
      </c>
      <c r="B219" s="749" t="s">
        <v>985</v>
      </c>
      <c r="C219" s="749" t="s">
        <v>1022</v>
      </c>
    </row>
    <row r="220" spans="1:3" ht="12.75">
      <c r="A220" s="748">
        <v>4</v>
      </c>
      <c r="B220" s="749" t="s">
        <v>986</v>
      </c>
      <c r="C220" s="749" t="s">
        <v>1023</v>
      </c>
    </row>
    <row r="221" spans="1:3" ht="25.5">
      <c r="A221" s="748">
        <v>5</v>
      </c>
      <c r="B221" s="749" t="s">
        <v>987</v>
      </c>
      <c r="C221" s="749" t="s">
        <v>1024</v>
      </c>
    </row>
    <row r="222" spans="1:3" ht="12.75">
      <c r="A222" s="748">
        <v>6</v>
      </c>
      <c r="B222" s="749" t="s">
        <v>988</v>
      </c>
      <c r="C222" s="749" t="s">
        <v>1025</v>
      </c>
    </row>
    <row r="223" spans="1:3" ht="25.5">
      <c r="A223" s="748">
        <v>7</v>
      </c>
      <c r="B223" s="749" t="s">
        <v>989</v>
      </c>
      <c r="C223" s="749" t="s">
        <v>1026</v>
      </c>
    </row>
    <row r="224" spans="1:3" ht="12.75">
      <c r="A224" s="748">
        <v>7.1</v>
      </c>
      <c r="B224" s="751" t="s">
        <v>990</v>
      </c>
      <c r="C224" s="749" t="s">
        <v>1027</v>
      </c>
    </row>
    <row r="225" spans="1:3" ht="25.5">
      <c r="A225" s="748">
        <v>7.2</v>
      </c>
      <c r="B225" s="751" t="s">
        <v>991</v>
      </c>
      <c r="C225" s="749" t="s">
        <v>1028</v>
      </c>
    </row>
    <row r="226" spans="1:3" ht="12.75">
      <c r="A226" s="748">
        <v>7.3</v>
      </c>
      <c r="B226" s="752" t="s">
        <v>992</v>
      </c>
      <c r="C226" s="749" t="s">
        <v>1029</v>
      </c>
    </row>
    <row r="227" spans="1:3" ht="12.75">
      <c r="A227" s="748">
        <v>8</v>
      </c>
      <c r="B227" s="749" t="s">
        <v>993</v>
      </c>
      <c r="C227" s="750" t="s">
        <v>1030</v>
      </c>
    </row>
    <row r="228" spans="1:3" ht="12.75">
      <c r="A228" s="748">
        <v>9</v>
      </c>
      <c r="B228" s="749" t="s">
        <v>994</v>
      </c>
      <c r="C228" s="750" t="s">
        <v>1031</v>
      </c>
    </row>
    <row r="229" spans="1:3" ht="25.5">
      <c r="A229" s="748">
        <v>10.1</v>
      </c>
      <c r="B229" s="753" t="s">
        <v>1032</v>
      </c>
      <c r="C229" s="750" t="s">
        <v>1033</v>
      </c>
    </row>
    <row r="230" spans="1:3" ht="12.75">
      <c r="A230" s="950"/>
      <c r="B230" s="754" t="s">
        <v>781</v>
      </c>
      <c r="C230" s="750" t="s">
        <v>1034</v>
      </c>
    </row>
    <row r="231" spans="1:3" ht="25.5">
      <c r="A231" s="951"/>
      <c r="B231" s="754" t="s">
        <v>976</v>
      </c>
      <c r="C231" s="750" t="s">
        <v>1035</v>
      </c>
    </row>
    <row r="232" spans="1:3" ht="12.75">
      <c r="A232" s="951"/>
      <c r="B232" s="754" t="s">
        <v>977</v>
      </c>
      <c r="C232" s="750" t="s">
        <v>1036</v>
      </c>
    </row>
    <row r="233" spans="1:3" ht="24">
      <c r="A233" s="951"/>
      <c r="B233" s="754" t="s">
        <v>978</v>
      </c>
      <c r="C233" s="755" t="s">
        <v>1037</v>
      </c>
    </row>
    <row r="234" spans="1:3" ht="40.5" customHeight="1">
      <c r="A234" s="951"/>
      <c r="B234" s="754" t="s">
        <v>979</v>
      </c>
      <c r="C234" s="750" t="s">
        <v>1038</v>
      </c>
    </row>
    <row r="235" spans="1:3" ht="24" customHeight="1">
      <c r="A235" s="951"/>
      <c r="B235" s="754" t="s">
        <v>980</v>
      </c>
      <c r="C235" s="750" t="s">
        <v>1039</v>
      </c>
    </row>
    <row r="236" spans="1:3" ht="25.5">
      <c r="A236" s="952"/>
      <c r="B236" s="754" t="s">
        <v>981</v>
      </c>
      <c r="C236" s="750" t="s">
        <v>1040</v>
      </c>
    </row>
  </sheetData>
  <mergeCells count="133">
    <mergeCell ref="B216:C216"/>
    <mergeCell ref="A230:A236"/>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43:C43"/>
    <mergeCell ref="B44:C44"/>
    <mergeCell ref="B45:C45"/>
    <mergeCell ref="A46:C46"/>
    <mergeCell ref="B47:C47"/>
    <mergeCell ref="A48:C48"/>
    <mergeCell ref="B37:C37"/>
    <mergeCell ref="B38:C38"/>
    <mergeCell ref="B39:C39"/>
    <mergeCell ref="B40:C40"/>
    <mergeCell ref="B41:C41"/>
    <mergeCell ref="A42:C42"/>
    <mergeCell ref="A55:C55"/>
    <mergeCell ref="B56:C56"/>
    <mergeCell ref="B57:C57"/>
    <mergeCell ref="B58:C58"/>
    <mergeCell ref="B59:C59"/>
    <mergeCell ref="B60:C60"/>
    <mergeCell ref="B49:C49"/>
    <mergeCell ref="B50:C50"/>
    <mergeCell ref="B51:C51"/>
    <mergeCell ref="B52:C52"/>
    <mergeCell ref="B53:C53"/>
    <mergeCell ref="B54:C54"/>
    <mergeCell ref="A67:C67"/>
    <mergeCell ref="B68:C68"/>
    <mergeCell ref="B69:C69"/>
    <mergeCell ref="B70:C70"/>
    <mergeCell ref="B71:C71"/>
    <mergeCell ref="B72:C72"/>
    <mergeCell ref="B61:C61"/>
    <mergeCell ref="B62:C62"/>
    <mergeCell ref="B63:C63"/>
    <mergeCell ref="B64:C64"/>
    <mergeCell ref="A65:C65"/>
    <mergeCell ref="B66:C66"/>
    <mergeCell ref="B79:C79"/>
    <mergeCell ref="A80:C80"/>
    <mergeCell ref="B81:C81"/>
    <mergeCell ref="B82:C82"/>
    <mergeCell ref="B83:C83"/>
    <mergeCell ref="B84:C84"/>
    <mergeCell ref="B73:C73"/>
    <mergeCell ref="B74:C74"/>
    <mergeCell ref="B75:C75"/>
    <mergeCell ref="A76:C76"/>
    <mergeCell ref="B77:C77"/>
    <mergeCell ref="B78:C78"/>
    <mergeCell ref="B91:C91"/>
    <mergeCell ref="B92:C92"/>
    <mergeCell ref="B93:C93"/>
    <mergeCell ref="B94:C94"/>
    <mergeCell ref="B95:C95"/>
    <mergeCell ref="A96:C96"/>
    <mergeCell ref="B85:C85"/>
    <mergeCell ref="B86:C86"/>
    <mergeCell ref="B87:C87"/>
    <mergeCell ref="A88:C88"/>
    <mergeCell ref="B89:C89"/>
    <mergeCell ref="B90:C90"/>
    <mergeCell ref="B110:C110"/>
    <mergeCell ref="A111:C111"/>
    <mergeCell ref="A112:C112"/>
    <mergeCell ref="B113:C113"/>
    <mergeCell ref="B114:C114"/>
    <mergeCell ref="B115:C115"/>
    <mergeCell ref="A97:C97"/>
    <mergeCell ref="A105:C105"/>
    <mergeCell ref="B106:C106"/>
    <mergeCell ref="A107:C107"/>
    <mergeCell ref="B108:C108"/>
    <mergeCell ref="B109:C109"/>
    <mergeCell ref="B156:C156"/>
    <mergeCell ref="B157:C157"/>
    <mergeCell ref="B158:C158"/>
    <mergeCell ref="B159:C159"/>
    <mergeCell ref="B160:C160"/>
    <mergeCell ref="B165:C165"/>
    <mergeCell ref="B116:C116"/>
    <mergeCell ref="B117:C117"/>
    <mergeCell ref="B118:C118"/>
    <mergeCell ref="B146:C146"/>
    <mergeCell ref="B155:C155"/>
    <mergeCell ref="C147:C152"/>
    <mergeCell ref="C198:C201"/>
    <mergeCell ref="B209:C209"/>
    <mergeCell ref="B210:C210"/>
    <mergeCell ref="B214:C214"/>
    <mergeCell ref="B215:C215"/>
    <mergeCell ref="B168:C168"/>
    <mergeCell ref="B169:C169"/>
    <mergeCell ref="B186:C186"/>
    <mergeCell ref="B187:C187"/>
    <mergeCell ref="B194:C194"/>
    <mergeCell ref="B195:C195"/>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zoomScaleNormal="100" workbookViewId="0">
      <pane xSplit="1" ySplit="6" topLeftCell="B7" activePane="bottomRight" state="frozen"/>
      <selection sqref="A1:C1"/>
      <selection pane="topRight" sqref="A1:C1"/>
      <selection pane="bottomLeft" sqref="A1:C1"/>
      <selection pane="bottomRight" activeCell="B7" sqref="B7"/>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7"/>
  </cols>
  <sheetData>
    <row r="1" spans="1:8" s="7" customFormat="1">
      <c r="A1" s="10" t="s">
        <v>188</v>
      </c>
      <c r="B1" s="9" t="str">
        <f>Info!C2</f>
        <v>სს ”საქართველოს ბანკი”</v>
      </c>
      <c r="C1" s="9"/>
      <c r="D1" s="1"/>
      <c r="E1" s="1"/>
      <c r="F1" s="1"/>
      <c r="G1" s="1"/>
      <c r="H1" s="1"/>
    </row>
    <row r="2" spans="1:8" s="7" customFormat="1">
      <c r="A2" s="10" t="s">
        <v>189</v>
      </c>
      <c r="B2" s="710">
        <v>44926</v>
      </c>
      <c r="C2" s="20"/>
      <c r="D2" s="11"/>
      <c r="E2" s="11"/>
      <c r="F2" s="11"/>
      <c r="G2" s="11"/>
      <c r="H2" s="11"/>
    </row>
    <row r="3" spans="1:8" s="7" customFormat="1">
      <c r="A3" s="10"/>
      <c r="B3" s="9"/>
      <c r="C3" s="20"/>
      <c r="D3" s="11"/>
      <c r="E3" s="11"/>
      <c r="F3" s="11"/>
      <c r="G3" s="11"/>
      <c r="H3" s="11"/>
    </row>
    <row r="4" spans="1:8" s="7" customFormat="1" ht="15.75" thickBot="1">
      <c r="A4" s="38" t="s">
        <v>404</v>
      </c>
      <c r="B4" s="21" t="s">
        <v>222</v>
      </c>
      <c r="C4" s="24"/>
      <c r="D4" s="24"/>
      <c r="E4" s="24"/>
      <c r="F4" s="38"/>
      <c r="G4" s="38"/>
      <c r="H4" s="39" t="s">
        <v>93</v>
      </c>
    </row>
    <row r="5" spans="1:8" s="7" customFormat="1">
      <c r="A5" s="99"/>
      <c r="B5" s="100"/>
      <c r="C5" s="785" t="s">
        <v>194</v>
      </c>
      <c r="D5" s="786"/>
      <c r="E5" s="787"/>
      <c r="F5" s="785" t="s">
        <v>195</v>
      </c>
      <c r="G5" s="786"/>
      <c r="H5" s="788"/>
    </row>
    <row r="6" spans="1:8" s="7" customFormat="1" ht="12.75">
      <c r="A6" s="101" t="s">
        <v>26</v>
      </c>
      <c r="B6" s="40"/>
      <c r="C6" s="41" t="s">
        <v>27</v>
      </c>
      <c r="D6" s="41" t="s">
        <v>96</v>
      </c>
      <c r="E6" s="41" t="s">
        <v>68</v>
      </c>
      <c r="F6" s="41" t="s">
        <v>27</v>
      </c>
      <c r="G6" s="41" t="s">
        <v>96</v>
      </c>
      <c r="H6" s="102" t="s">
        <v>68</v>
      </c>
    </row>
    <row r="7" spans="1:8" s="7" customFormat="1" ht="12.75">
      <c r="A7" s="103"/>
      <c r="B7" s="43" t="s">
        <v>92</v>
      </c>
      <c r="C7" s="44"/>
      <c r="D7" s="44"/>
      <c r="E7" s="44"/>
      <c r="F7" s="44"/>
      <c r="G7" s="44"/>
      <c r="H7" s="104"/>
    </row>
    <row r="8" spans="1:8" s="7" customFormat="1">
      <c r="A8" s="103">
        <v>1</v>
      </c>
      <c r="B8" s="45" t="s">
        <v>97</v>
      </c>
      <c r="C8" s="426">
        <v>26339656.949999999</v>
      </c>
      <c r="D8" s="426">
        <v>18486685.52</v>
      </c>
      <c r="E8" s="194">
        <f>C8+D8</f>
        <v>44826342.469999999</v>
      </c>
      <c r="F8" s="552">
        <v>19283413.489999998</v>
      </c>
      <c r="G8" s="553">
        <v>-5514330.71</v>
      </c>
      <c r="H8" s="542">
        <v>13769082.779999997</v>
      </c>
    </row>
    <row r="9" spans="1:8" s="7" customFormat="1">
      <c r="A9" s="103">
        <v>2</v>
      </c>
      <c r="B9" s="45" t="s">
        <v>98</v>
      </c>
      <c r="C9" s="427">
        <f>SUM(C10:C18)</f>
        <v>1273312355.22</v>
      </c>
      <c r="D9" s="427">
        <f>SUM(D10:D18)</f>
        <v>525674228.00379997</v>
      </c>
      <c r="E9" s="194">
        <f t="shared" ref="E9:E67" si="0">C9+D9</f>
        <v>1798986583.2237999</v>
      </c>
      <c r="F9" s="554">
        <v>985115706.11309934</v>
      </c>
      <c r="G9" s="555">
        <v>529829855.85969973</v>
      </c>
      <c r="H9" s="545">
        <v>1514945561.9727991</v>
      </c>
    </row>
    <row r="10" spans="1:8" s="7" customFormat="1">
      <c r="A10" s="103">
        <v>2.1</v>
      </c>
      <c r="B10" s="46" t="s">
        <v>99</v>
      </c>
      <c r="C10" s="426">
        <v>165648.07</v>
      </c>
      <c r="D10" s="426">
        <v>100260.68</v>
      </c>
      <c r="E10" s="194">
        <f t="shared" si="0"/>
        <v>265908.75</v>
      </c>
      <c r="F10" s="556">
        <v>721907.63</v>
      </c>
      <c r="G10" s="557">
        <v>60712.639999999999</v>
      </c>
      <c r="H10" s="545">
        <v>782620.27</v>
      </c>
    </row>
    <row r="11" spans="1:8" s="7" customFormat="1">
      <c r="A11" s="103">
        <v>2.2000000000000002</v>
      </c>
      <c r="B11" s="46" t="s">
        <v>100</v>
      </c>
      <c r="C11" s="426">
        <v>147984684.13</v>
      </c>
      <c r="D11" s="426">
        <v>182761192.59380001</v>
      </c>
      <c r="E11" s="194">
        <f t="shared" si="0"/>
        <v>330745876.7238</v>
      </c>
      <c r="F11" s="556">
        <v>124735703.74879999</v>
      </c>
      <c r="G11" s="557">
        <v>191482720.18244371</v>
      </c>
      <c r="H11" s="545">
        <v>316218423.93124372</v>
      </c>
    </row>
    <row r="12" spans="1:8" s="7" customFormat="1">
      <c r="A12" s="103">
        <v>2.2999999999999998</v>
      </c>
      <c r="B12" s="46" t="s">
        <v>101</v>
      </c>
      <c r="C12" s="426">
        <v>4339491.34</v>
      </c>
      <c r="D12" s="426">
        <v>10268822.103479723</v>
      </c>
      <c r="E12" s="194">
        <f t="shared" si="0"/>
        <v>14608313.443479722</v>
      </c>
      <c r="F12" s="556">
        <v>5395966.9699999997</v>
      </c>
      <c r="G12" s="557">
        <v>7024453.27842886</v>
      </c>
      <c r="H12" s="545">
        <v>12420420.248428859</v>
      </c>
    </row>
    <row r="13" spans="1:8" s="7" customFormat="1">
      <c r="A13" s="103">
        <v>2.4</v>
      </c>
      <c r="B13" s="46" t="s">
        <v>102</v>
      </c>
      <c r="C13" s="426">
        <v>39106609.122199997</v>
      </c>
      <c r="D13" s="426">
        <v>9277348.7100000009</v>
      </c>
      <c r="E13" s="194">
        <f t="shared" si="0"/>
        <v>48383957.832199998</v>
      </c>
      <c r="F13" s="556">
        <v>24534723.555399999</v>
      </c>
      <c r="G13" s="557">
        <v>8299419.7608000003</v>
      </c>
      <c r="H13" s="545">
        <v>32834143.316199999</v>
      </c>
    </row>
    <row r="14" spans="1:8" s="7" customFormat="1">
      <c r="A14" s="103">
        <v>2.5</v>
      </c>
      <c r="B14" s="46" t="s">
        <v>103</v>
      </c>
      <c r="C14" s="426">
        <v>18522034.82</v>
      </c>
      <c r="D14" s="426">
        <v>57885198.836320221</v>
      </c>
      <c r="E14" s="194">
        <f t="shared" si="0"/>
        <v>76407233.656320214</v>
      </c>
      <c r="F14" s="556">
        <v>11513665.060000001</v>
      </c>
      <c r="G14" s="557">
        <v>51433556.87785174</v>
      </c>
      <c r="H14" s="545">
        <v>62947221.937851742</v>
      </c>
    </row>
    <row r="15" spans="1:8" s="7" customFormat="1">
      <c r="A15" s="103">
        <v>2.6</v>
      </c>
      <c r="B15" s="46" t="s">
        <v>104</v>
      </c>
      <c r="C15" s="426">
        <v>53717566.170000002</v>
      </c>
      <c r="D15" s="426">
        <v>71027383.221300006</v>
      </c>
      <c r="E15" s="194">
        <f t="shared" si="0"/>
        <v>124744949.39130001</v>
      </c>
      <c r="F15" s="556">
        <v>43647527.270000003</v>
      </c>
      <c r="G15" s="557">
        <v>68182572.024375409</v>
      </c>
      <c r="H15" s="545">
        <v>111830099.29437542</v>
      </c>
    </row>
    <row r="16" spans="1:8" s="7" customFormat="1">
      <c r="A16" s="103">
        <v>2.7</v>
      </c>
      <c r="B16" s="46" t="s">
        <v>105</v>
      </c>
      <c r="C16" s="426">
        <v>19420599.7346</v>
      </c>
      <c r="D16" s="426">
        <v>7509128.4817000004</v>
      </c>
      <c r="E16" s="194">
        <f t="shared" si="0"/>
        <v>26929728.2163</v>
      </c>
      <c r="F16" s="556">
        <v>14214488.265799999</v>
      </c>
      <c r="G16" s="557">
        <v>8694933.6563000008</v>
      </c>
      <c r="H16" s="545">
        <v>22909421.9221</v>
      </c>
    </row>
    <row r="17" spans="1:8" s="7" customFormat="1">
      <c r="A17" s="103">
        <v>2.8</v>
      </c>
      <c r="B17" s="46" t="s">
        <v>106</v>
      </c>
      <c r="C17" s="426">
        <v>987010656.76999998</v>
      </c>
      <c r="D17" s="426">
        <v>182886952.08719999</v>
      </c>
      <c r="E17" s="194">
        <f t="shared" si="0"/>
        <v>1169897608.8571999</v>
      </c>
      <c r="F17" s="556">
        <v>757090217.38999999</v>
      </c>
      <c r="G17" s="557">
        <v>191457627.82949999</v>
      </c>
      <c r="H17" s="545">
        <v>948547845.21949995</v>
      </c>
    </row>
    <row r="18" spans="1:8" s="7" customFormat="1">
      <c r="A18" s="103">
        <v>2.9</v>
      </c>
      <c r="B18" s="46" t="s">
        <v>107</v>
      </c>
      <c r="C18" s="426">
        <v>3045065.0632000002</v>
      </c>
      <c r="D18" s="426">
        <v>3957941.29</v>
      </c>
      <c r="E18" s="194">
        <f t="shared" si="0"/>
        <v>7003006.3531999998</v>
      </c>
      <c r="F18" s="556">
        <v>3261506.2230993654</v>
      </c>
      <c r="G18" s="557">
        <v>3193859.61</v>
      </c>
      <c r="H18" s="545">
        <v>6455365.8330993652</v>
      </c>
    </row>
    <row r="19" spans="1:8" s="7" customFormat="1">
      <c r="A19" s="103">
        <v>3</v>
      </c>
      <c r="B19" s="45" t="s">
        <v>108</v>
      </c>
      <c r="C19" s="426">
        <v>19311830.300000001</v>
      </c>
      <c r="D19" s="426">
        <v>2445087.81</v>
      </c>
      <c r="E19" s="194">
        <f t="shared" si="0"/>
        <v>21756918.109999999</v>
      </c>
      <c r="F19" s="556">
        <v>13553827.220000001</v>
      </c>
      <c r="G19" s="557">
        <v>2032125.04</v>
      </c>
      <c r="H19" s="545">
        <v>15585952.260000002</v>
      </c>
    </row>
    <row r="20" spans="1:8" s="7" customFormat="1">
      <c r="A20" s="103">
        <v>4</v>
      </c>
      <c r="B20" s="45" t="s">
        <v>109</v>
      </c>
      <c r="C20" s="426">
        <v>275828731.94999999</v>
      </c>
      <c r="D20" s="426">
        <v>21104872.559999999</v>
      </c>
      <c r="E20" s="194">
        <f t="shared" si="0"/>
        <v>296933604.50999999</v>
      </c>
      <c r="F20" s="556">
        <v>195290127.97</v>
      </c>
      <c r="G20" s="557">
        <v>2452046.38</v>
      </c>
      <c r="H20" s="545">
        <v>197742174.34999999</v>
      </c>
    </row>
    <row r="21" spans="1:8" s="7" customFormat="1">
      <c r="A21" s="103">
        <v>5</v>
      </c>
      <c r="B21" s="45" t="s">
        <v>110</v>
      </c>
      <c r="C21" s="426">
        <v>0</v>
      </c>
      <c r="D21" s="426">
        <v>0</v>
      </c>
      <c r="E21" s="194">
        <f t="shared" si="0"/>
        <v>0</v>
      </c>
      <c r="F21" s="556">
        <v>0</v>
      </c>
      <c r="G21" s="557">
        <v>0</v>
      </c>
      <c r="H21" s="545">
        <v>0</v>
      </c>
    </row>
    <row r="22" spans="1:8" s="7" customFormat="1">
      <c r="A22" s="103">
        <v>6</v>
      </c>
      <c r="B22" s="47" t="s">
        <v>111</v>
      </c>
      <c r="C22" s="427">
        <f>C8+C9+C19+C20+C21</f>
        <v>1594792574.4200001</v>
      </c>
      <c r="D22" s="427">
        <f>D8+D9+D19+D20+D21</f>
        <v>567710873.8937999</v>
      </c>
      <c r="E22" s="194">
        <f>C22+D22</f>
        <v>2162503448.3137999</v>
      </c>
      <c r="F22" s="554">
        <v>1213243074.7930994</v>
      </c>
      <c r="G22" s="555">
        <v>528799696.56969976</v>
      </c>
      <c r="H22" s="545">
        <v>1742042771.3627992</v>
      </c>
    </row>
    <row r="23" spans="1:8" s="7" customFormat="1">
      <c r="A23" s="103"/>
      <c r="B23" s="43" t="s">
        <v>90</v>
      </c>
      <c r="C23" s="426"/>
      <c r="D23" s="426"/>
      <c r="E23" s="193"/>
      <c r="F23" s="556"/>
      <c r="G23" s="557"/>
      <c r="H23" s="543"/>
    </row>
    <row r="24" spans="1:8" s="7" customFormat="1">
      <c r="A24" s="103">
        <v>7</v>
      </c>
      <c r="B24" s="45" t="s">
        <v>112</v>
      </c>
      <c r="C24" s="426">
        <v>146018145.99000001</v>
      </c>
      <c r="D24" s="426">
        <v>5598558.6200000001</v>
      </c>
      <c r="E24" s="194">
        <f t="shared" si="0"/>
        <v>151616704.61000001</v>
      </c>
      <c r="F24" s="556">
        <v>105755600.73</v>
      </c>
      <c r="G24" s="557">
        <v>14659281.66</v>
      </c>
      <c r="H24" s="545">
        <v>120414882.39</v>
      </c>
    </row>
    <row r="25" spans="1:8" s="7" customFormat="1">
      <c r="A25" s="103">
        <v>8</v>
      </c>
      <c r="B25" s="45" t="s">
        <v>113</v>
      </c>
      <c r="C25" s="426">
        <v>356517204.32999998</v>
      </c>
      <c r="D25" s="426">
        <v>46276427.380000003</v>
      </c>
      <c r="E25" s="194">
        <f t="shared" si="0"/>
        <v>402793631.70999998</v>
      </c>
      <c r="F25" s="556">
        <v>266693712.59</v>
      </c>
      <c r="G25" s="557">
        <v>87901395.75</v>
      </c>
      <c r="H25" s="545">
        <v>354595108.34000003</v>
      </c>
    </row>
    <row r="26" spans="1:8" s="7" customFormat="1">
      <c r="A26" s="103">
        <v>9</v>
      </c>
      <c r="B26" s="45" t="s">
        <v>114</v>
      </c>
      <c r="C26" s="426">
        <v>13386394.140000001</v>
      </c>
      <c r="D26" s="426">
        <v>3532378</v>
      </c>
      <c r="E26" s="194">
        <f t="shared" si="0"/>
        <v>16918772.140000001</v>
      </c>
      <c r="F26" s="556">
        <v>8471418.25</v>
      </c>
      <c r="G26" s="557">
        <v>8746.4</v>
      </c>
      <c r="H26" s="545">
        <v>8480164.6500000004</v>
      </c>
    </row>
    <row r="27" spans="1:8" s="7" customFormat="1">
      <c r="A27" s="103">
        <v>10</v>
      </c>
      <c r="B27" s="45" t="s">
        <v>115</v>
      </c>
      <c r="C27" s="426">
        <v>3044079.54</v>
      </c>
      <c r="D27" s="426">
        <v>81118490.730000004</v>
      </c>
      <c r="E27" s="194">
        <f t="shared" si="0"/>
        <v>84162570.270000011</v>
      </c>
      <c r="F27" s="556">
        <v>2850792.22</v>
      </c>
      <c r="G27" s="557">
        <v>105978515.79000001</v>
      </c>
      <c r="H27" s="545">
        <v>108829308.01000001</v>
      </c>
    </row>
    <row r="28" spans="1:8" s="7" customFormat="1">
      <c r="A28" s="103">
        <v>11</v>
      </c>
      <c r="B28" s="45" t="s">
        <v>116</v>
      </c>
      <c r="C28" s="426">
        <v>311639536.73000002</v>
      </c>
      <c r="D28" s="426">
        <v>73442679.719999999</v>
      </c>
      <c r="E28" s="194">
        <f t="shared" si="0"/>
        <v>385082216.45000005</v>
      </c>
      <c r="F28" s="556">
        <v>187636106.93000001</v>
      </c>
      <c r="G28" s="557">
        <v>61892761.939999998</v>
      </c>
      <c r="H28" s="545">
        <v>249528868.87</v>
      </c>
    </row>
    <row r="29" spans="1:8" s="7" customFormat="1">
      <c r="A29" s="103">
        <v>12</v>
      </c>
      <c r="B29" s="45" t="s">
        <v>117</v>
      </c>
      <c r="C29" s="426">
        <v>0</v>
      </c>
      <c r="D29" s="426">
        <v>0</v>
      </c>
      <c r="E29" s="194">
        <f t="shared" si="0"/>
        <v>0</v>
      </c>
      <c r="F29" s="556">
        <v>0</v>
      </c>
      <c r="G29" s="557">
        <v>0</v>
      </c>
      <c r="H29" s="545">
        <v>0</v>
      </c>
    </row>
    <row r="30" spans="1:8" s="7" customFormat="1">
      <c r="A30" s="103">
        <v>13</v>
      </c>
      <c r="B30" s="48" t="s">
        <v>118</v>
      </c>
      <c r="C30" s="427">
        <f>SUM(C24:C29)</f>
        <v>830605360.73000002</v>
      </c>
      <c r="D30" s="427">
        <f>SUM(D24:D29)</f>
        <v>209968534.45000002</v>
      </c>
      <c r="E30" s="194">
        <f t="shared" si="0"/>
        <v>1040573895.1800001</v>
      </c>
      <c r="F30" s="554">
        <v>571407630.72000003</v>
      </c>
      <c r="G30" s="555">
        <v>270440701.54000002</v>
      </c>
      <c r="H30" s="545">
        <v>841848332.25999999</v>
      </c>
    </row>
    <row r="31" spans="1:8" s="7" customFormat="1">
      <c r="A31" s="103">
        <v>14</v>
      </c>
      <c r="B31" s="48" t="s">
        <v>119</v>
      </c>
      <c r="C31" s="427">
        <f>C22-C30</f>
        <v>764187213.69000006</v>
      </c>
      <c r="D31" s="427">
        <f>D22-D30</f>
        <v>357742339.44379985</v>
      </c>
      <c r="E31" s="194">
        <f t="shared" si="0"/>
        <v>1121929553.1338</v>
      </c>
      <c r="F31" s="554">
        <v>641835444.07309937</v>
      </c>
      <c r="G31" s="555">
        <v>258358995.02969974</v>
      </c>
      <c r="H31" s="545">
        <v>900194439.10279918</v>
      </c>
    </row>
    <row r="32" spans="1:8" s="7" customFormat="1" ht="12.75">
      <c r="A32" s="103"/>
      <c r="B32" s="43"/>
      <c r="C32" s="428"/>
      <c r="D32" s="428"/>
      <c r="E32" s="199"/>
      <c r="F32" s="558"/>
      <c r="G32" s="559"/>
      <c r="H32" s="558"/>
    </row>
    <row r="33" spans="1:9">
      <c r="A33" s="103"/>
      <c r="B33" s="43" t="s">
        <v>120</v>
      </c>
      <c r="C33" s="426"/>
      <c r="D33" s="426"/>
      <c r="E33" s="193"/>
      <c r="F33" s="556"/>
      <c r="G33" s="557"/>
      <c r="H33" s="543"/>
      <c r="I33" s="7"/>
    </row>
    <row r="34" spans="1:9">
      <c r="A34" s="103">
        <v>15</v>
      </c>
      <c r="B34" s="42" t="s">
        <v>91</v>
      </c>
      <c r="C34" s="429">
        <f>C35-C36</f>
        <v>271972449.04999995</v>
      </c>
      <c r="D34" s="429">
        <f>D35-D36</f>
        <v>-10576261.109999985</v>
      </c>
      <c r="E34" s="194">
        <f t="shared" si="0"/>
        <v>261396187.93999997</v>
      </c>
      <c r="F34" s="554">
        <v>214182931.85999995</v>
      </c>
      <c r="G34" s="555">
        <v>-30278577.480000004</v>
      </c>
      <c r="H34" s="545">
        <v>183904354.37999994</v>
      </c>
      <c r="I34" s="7"/>
    </row>
    <row r="35" spans="1:9">
      <c r="A35" s="103">
        <v>15.1</v>
      </c>
      <c r="B35" s="46" t="s">
        <v>121</v>
      </c>
      <c r="C35" s="426">
        <v>380617520.58999997</v>
      </c>
      <c r="D35" s="426">
        <v>138991166.30000001</v>
      </c>
      <c r="E35" s="194">
        <f t="shared" si="0"/>
        <v>519608686.88999999</v>
      </c>
      <c r="F35" s="556">
        <v>282689042.64999998</v>
      </c>
      <c r="G35" s="557">
        <v>74884107.909999996</v>
      </c>
      <c r="H35" s="545">
        <v>357573150.55999994</v>
      </c>
      <c r="I35" s="7"/>
    </row>
    <row r="36" spans="1:9">
      <c r="A36" s="103">
        <v>15.2</v>
      </c>
      <c r="B36" s="46" t="s">
        <v>122</v>
      </c>
      <c r="C36" s="426">
        <v>108645071.54000001</v>
      </c>
      <c r="D36" s="426">
        <v>149567427.41</v>
      </c>
      <c r="E36" s="194">
        <f t="shared" si="0"/>
        <v>258212498.94999999</v>
      </c>
      <c r="F36" s="556">
        <v>68506110.790000007</v>
      </c>
      <c r="G36" s="557">
        <v>105162685.39</v>
      </c>
      <c r="H36" s="545">
        <v>173668796.18000001</v>
      </c>
      <c r="I36" s="7"/>
    </row>
    <row r="37" spans="1:9">
      <c r="A37" s="103">
        <v>16</v>
      </c>
      <c r="B37" s="45" t="s">
        <v>123</v>
      </c>
      <c r="C37" s="426">
        <v>487039.96</v>
      </c>
      <c r="D37" s="426">
        <v>0</v>
      </c>
      <c r="E37" s="194">
        <f t="shared" si="0"/>
        <v>487039.96</v>
      </c>
      <c r="F37" s="556">
        <v>400504.96</v>
      </c>
      <c r="G37" s="557">
        <v>0</v>
      </c>
      <c r="H37" s="545">
        <v>400504.96</v>
      </c>
      <c r="I37" s="7"/>
    </row>
    <row r="38" spans="1:9">
      <c r="A38" s="103">
        <v>17</v>
      </c>
      <c r="B38" s="45" t="s">
        <v>124</v>
      </c>
      <c r="C38" s="426">
        <v>0</v>
      </c>
      <c r="D38" s="426">
        <v>0</v>
      </c>
      <c r="E38" s="194">
        <f t="shared" si="0"/>
        <v>0</v>
      </c>
      <c r="F38" s="556">
        <v>0</v>
      </c>
      <c r="G38" s="557">
        <v>0</v>
      </c>
      <c r="H38" s="545">
        <v>0</v>
      </c>
      <c r="I38" s="7"/>
    </row>
    <row r="39" spans="1:9">
      <c r="A39" s="103">
        <v>18</v>
      </c>
      <c r="B39" s="45" t="s">
        <v>125</v>
      </c>
      <c r="C39" s="426">
        <v>7365140.25</v>
      </c>
      <c r="D39" s="426">
        <v>-6840451.6200000001</v>
      </c>
      <c r="E39" s="194">
        <f t="shared" si="0"/>
        <v>524688.62999999989</v>
      </c>
      <c r="F39" s="556">
        <v>29731107.07</v>
      </c>
      <c r="G39" s="557">
        <v>462574.44</v>
      </c>
      <c r="H39" s="545">
        <v>30193681.510000002</v>
      </c>
      <c r="I39" s="7"/>
    </row>
    <row r="40" spans="1:9">
      <c r="A40" s="103">
        <v>19</v>
      </c>
      <c r="B40" s="45" t="s">
        <v>126</v>
      </c>
      <c r="C40" s="426">
        <v>392271433.62</v>
      </c>
      <c r="D40" s="426">
        <v>0</v>
      </c>
      <c r="E40" s="194">
        <f t="shared" si="0"/>
        <v>392271433.62</v>
      </c>
      <c r="F40" s="556">
        <v>121314510.48</v>
      </c>
      <c r="G40" s="557">
        <v>0</v>
      </c>
      <c r="H40" s="545">
        <v>121314510.48</v>
      </c>
      <c r="I40" s="7"/>
    </row>
    <row r="41" spans="1:9">
      <c r="A41" s="103">
        <v>20</v>
      </c>
      <c r="B41" s="45" t="s">
        <v>127</v>
      </c>
      <c r="C41" s="426">
        <v>45184493</v>
      </c>
      <c r="D41" s="426">
        <v>0</v>
      </c>
      <c r="E41" s="194">
        <f t="shared" si="0"/>
        <v>45184493</v>
      </c>
      <c r="F41" s="556">
        <v>15737005.35</v>
      </c>
      <c r="G41" s="557">
        <v>0</v>
      </c>
      <c r="H41" s="545">
        <v>15737005.35</v>
      </c>
      <c r="I41" s="7"/>
    </row>
    <row r="42" spans="1:9">
      <c r="A42" s="103">
        <v>21</v>
      </c>
      <c r="B42" s="45" t="s">
        <v>128</v>
      </c>
      <c r="C42" s="426">
        <v>13189819.35</v>
      </c>
      <c r="D42" s="426">
        <v>0</v>
      </c>
      <c r="E42" s="194">
        <f t="shared" si="0"/>
        <v>13189819.35</v>
      </c>
      <c r="F42" s="556">
        <v>20840808.48</v>
      </c>
      <c r="G42" s="557">
        <v>0</v>
      </c>
      <c r="H42" s="545">
        <v>20840808.48</v>
      </c>
      <c r="I42" s="7"/>
    </row>
    <row r="43" spans="1:9">
      <c r="A43" s="103">
        <v>22</v>
      </c>
      <c r="B43" s="45" t="s">
        <v>129</v>
      </c>
      <c r="C43" s="426">
        <v>20347240.420000002</v>
      </c>
      <c r="D43" s="426">
        <v>23013518.620000001</v>
      </c>
      <c r="E43" s="194">
        <f t="shared" si="0"/>
        <v>43360759.040000007</v>
      </c>
      <c r="F43" s="556">
        <v>13601426.699999999</v>
      </c>
      <c r="G43" s="557">
        <v>29818504.75</v>
      </c>
      <c r="H43" s="545">
        <v>43419931.450000003</v>
      </c>
      <c r="I43" s="7"/>
    </row>
    <row r="44" spans="1:9">
      <c r="A44" s="103">
        <v>23</v>
      </c>
      <c r="B44" s="45" t="s">
        <v>130</v>
      </c>
      <c r="C44" s="426">
        <v>865589.24</v>
      </c>
      <c r="D44" s="426">
        <v>-999300.2</v>
      </c>
      <c r="E44" s="194">
        <f t="shared" si="0"/>
        <v>-133710.95999999996</v>
      </c>
      <c r="F44" s="556">
        <v>13838027.460000001</v>
      </c>
      <c r="G44" s="557">
        <v>721392.36</v>
      </c>
      <c r="H44" s="545">
        <v>14559419.82</v>
      </c>
      <c r="I44" s="7"/>
    </row>
    <row r="45" spans="1:9">
      <c r="A45" s="103">
        <v>24</v>
      </c>
      <c r="B45" s="48" t="s">
        <v>131</v>
      </c>
      <c r="C45" s="427">
        <f>C34+C37+C38+C39+C40+C41+C42+C43+C44</f>
        <v>751683204.88999987</v>
      </c>
      <c r="D45" s="427">
        <f>D34+D37+D38+D39+D40+D41+D42+D43+D44</f>
        <v>4597505.6900000153</v>
      </c>
      <c r="E45" s="194">
        <f t="shared" si="0"/>
        <v>756280710.57999992</v>
      </c>
      <c r="F45" s="554">
        <v>429646322.35999995</v>
      </c>
      <c r="G45" s="555">
        <v>723894.06999999715</v>
      </c>
      <c r="H45" s="545">
        <v>430370216.42999995</v>
      </c>
      <c r="I45" s="7"/>
    </row>
    <row r="46" spans="1:9" ht="12.75">
      <c r="A46" s="103"/>
      <c r="B46" s="43" t="s">
        <v>132</v>
      </c>
      <c r="C46" s="426"/>
      <c r="D46" s="426"/>
      <c r="E46" s="198"/>
      <c r="F46" s="556"/>
      <c r="G46" s="557"/>
      <c r="H46" s="556"/>
      <c r="I46" s="7"/>
    </row>
    <row r="47" spans="1:9">
      <c r="A47" s="103">
        <v>25</v>
      </c>
      <c r="B47" s="45" t="s">
        <v>133</v>
      </c>
      <c r="C47" s="426">
        <v>21521264.77</v>
      </c>
      <c r="D47" s="426">
        <v>8894048.6099999994</v>
      </c>
      <c r="E47" s="194">
        <f t="shared" si="0"/>
        <v>30415313.379999999</v>
      </c>
      <c r="F47" s="556">
        <v>18026377.140000001</v>
      </c>
      <c r="G47" s="557">
        <v>9792177.9100000001</v>
      </c>
      <c r="H47" s="545">
        <v>27818555.050000001</v>
      </c>
      <c r="I47" s="7"/>
    </row>
    <row r="48" spans="1:9">
      <c r="A48" s="103">
        <v>26</v>
      </c>
      <c r="B48" s="45" t="s">
        <v>134</v>
      </c>
      <c r="C48" s="426">
        <v>57628203.600000001</v>
      </c>
      <c r="D48" s="426">
        <v>14496949.51</v>
      </c>
      <c r="E48" s="194">
        <f t="shared" si="0"/>
        <v>72125153.109999999</v>
      </c>
      <c r="F48" s="556">
        <v>40299482.770000003</v>
      </c>
      <c r="G48" s="557">
        <v>14786948.67</v>
      </c>
      <c r="H48" s="545">
        <v>55086431.440000005</v>
      </c>
      <c r="I48" s="7"/>
    </row>
    <row r="49" spans="1:9" ht="15.75">
      <c r="A49" s="103">
        <v>27</v>
      </c>
      <c r="B49" s="45" t="s">
        <v>135</v>
      </c>
      <c r="C49" s="426">
        <v>313711552.44</v>
      </c>
      <c r="D49" s="426">
        <v>0</v>
      </c>
      <c r="E49" s="194">
        <f t="shared" si="0"/>
        <v>313711552.44</v>
      </c>
      <c r="F49" s="556">
        <v>257993397.90000001</v>
      </c>
      <c r="G49" s="557">
        <v>0</v>
      </c>
      <c r="H49" s="545">
        <v>257993397.90000001</v>
      </c>
    </row>
    <row r="50" spans="1:9" ht="15.75">
      <c r="A50" s="103">
        <v>28</v>
      </c>
      <c r="B50" s="45" t="s">
        <v>270</v>
      </c>
      <c r="C50" s="426">
        <v>17481750.149999999</v>
      </c>
      <c r="D50" s="426">
        <v>0</v>
      </c>
      <c r="E50" s="194">
        <f t="shared" si="0"/>
        <v>17481750.149999999</v>
      </c>
      <c r="F50" s="556">
        <v>16062575.470000001</v>
      </c>
      <c r="G50" s="557">
        <v>0</v>
      </c>
      <c r="H50" s="545">
        <v>16062575.470000001</v>
      </c>
    </row>
    <row r="51" spans="1:9" ht="15.75">
      <c r="A51" s="103">
        <v>29</v>
      </c>
      <c r="B51" s="45" t="s">
        <v>136</v>
      </c>
      <c r="C51" s="426">
        <v>89253091</v>
      </c>
      <c r="D51" s="426">
        <v>0</v>
      </c>
      <c r="E51" s="194">
        <f t="shared" si="0"/>
        <v>89253091</v>
      </c>
      <c r="F51" s="556">
        <v>78008317.140000001</v>
      </c>
      <c r="G51" s="557">
        <v>0</v>
      </c>
      <c r="H51" s="545">
        <v>78008317.140000001</v>
      </c>
    </row>
    <row r="52" spans="1:9" ht="15.75">
      <c r="A52" s="103">
        <v>30</v>
      </c>
      <c r="B52" s="45" t="s">
        <v>137</v>
      </c>
      <c r="C52" s="426">
        <v>78474671.510000005</v>
      </c>
      <c r="D52" s="426">
        <v>1686290.91</v>
      </c>
      <c r="E52" s="194">
        <f t="shared" si="0"/>
        <v>80160962.420000002</v>
      </c>
      <c r="F52" s="556">
        <v>66569828.93</v>
      </c>
      <c r="G52" s="557">
        <v>1084839.28</v>
      </c>
      <c r="H52" s="545">
        <v>67654668.209999993</v>
      </c>
    </row>
    <row r="53" spans="1:9" ht="15.75">
      <c r="A53" s="103">
        <v>31</v>
      </c>
      <c r="B53" s="48" t="s">
        <v>138</v>
      </c>
      <c r="C53" s="427">
        <f>C47+C48+C49+C50+C51+C52</f>
        <v>578070533.47000003</v>
      </c>
      <c r="D53" s="427">
        <f>D47+D48+D49+D50+D51+D52</f>
        <v>25077289.029999997</v>
      </c>
      <c r="E53" s="194">
        <f t="shared" si="0"/>
        <v>603147822.5</v>
      </c>
      <c r="F53" s="554">
        <v>476959979.35000002</v>
      </c>
      <c r="G53" s="555">
        <v>25663965.859999999</v>
      </c>
      <c r="H53" s="545">
        <v>502623945.21000004</v>
      </c>
    </row>
    <row r="54" spans="1:9" ht="15.75">
      <c r="A54" s="103">
        <v>32</v>
      </c>
      <c r="B54" s="48" t="s">
        <v>139</v>
      </c>
      <c r="C54" s="427">
        <f>C45-C53</f>
        <v>173612671.41999984</v>
      </c>
      <c r="D54" s="427">
        <f>D45-D53</f>
        <v>-20479783.339999981</v>
      </c>
      <c r="E54" s="194">
        <f t="shared" si="0"/>
        <v>153132888.07999986</v>
      </c>
      <c r="F54" s="554">
        <v>-47313656.990000069</v>
      </c>
      <c r="G54" s="555">
        <v>-24940071.790000003</v>
      </c>
      <c r="H54" s="545">
        <v>-72253728.780000076</v>
      </c>
    </row>
    <row r="55" spans="1:9">
      <c r="A55" s="103"/>
      <c r="B55" s="43"/>
      <c r="C55" s="428"/>
      <c r="D55" s="428"/>
      <c r="E55" s="199"/>
      <c r="F55" s="558"/>
      <c r="G55" s="559"/>
      <c r="H55" s="558"/>
    </row>
    <row r="56" spans="1:9" ht="15.75">
      <c r="A56" s="103">
        <v>33</v>
      </c>
      <c r="B56" s="48" t="s">
        <v>140</v>
      </c>
      <c r="C56" s="427">
        <f>C31+C54</f>
        <v>937799885.1099999</v>
      </c>
      <c r="D56" s="427">
        <f>D31+D54</f>
        <v>337262556.10379988</v>
      </c>
      <c r="E56" s="194">
        <f t="shared" si="0"/>
        <v>1275062441.2137997</v>
      </c>
      <c r="F56" s="554">
        <v>594521787.08309937</v>
      </c>
      <c r="G56" s="555">
        <v>233418923.23969975</v>
      </c>
      <c r="H56" s="545">
        <v>827940710.32279909</v>
      </c>
    </row>
    <row r="57" spans="1:9">
      <c r="A57" s="103"/>
      <c r="B57" s="43"/>
      <c r="C57" s="428"/>
      <c r="D57" s="428"/>
      <c r="E57" s="199"/>
      <c r="F57" s="558"/>
      <c r="G57" s="559"/>
      <c r="H57" s="558"/>
    </row>
    <row r="58" spans="1:9" ht="15.75">
      <c r="A58" s="103">
        <v>34</v>
      </c>
      <c r="B58" s="45" t="s">
        <v>141</v>
      </c>
      <c r="C58" s="426">
        <v>194715221.60929999</v>
      </c>
      <c r="D58" s="426">
        <v>-29749699.489999998</v>
      </c>
      <c r="E58" s="194">
        <f t="shared" si="0"/>
        <v>164965522.11929998</v>
      </c>
      <c r="F58" s="556">
        <v>-76424144.902500004</v>
      </c>
      <c r="G58" s="557">
        <v>-51235423.100000001</v>
      </c>
      <c r="H58" s="545">
        <v>-127659568.0025</v>
      </c>
    </row>
    <row r="59" spans="1:9" s="174" customFormat="1" ht="15.75">
      <c r="A59" s="103">
        <v>35</v>
      </c>
      <c r="B59" s="42" t="s">
        <v>142</v>
      </c>
      <c r="C59" s="426">
        <v>-2981259.93</v>
      </c>
      <c r="D59" s="426">
        <v>0</v>
      </c>
      <c r="E59" s="200">
        <f t="shared" si="0"/>
        <v>-2981259.93</v>
      </c>
      <c r="F59" s="556">
        <v>3667266.91</v>
      </c>
      <c r="G59" s="557">
        <v>0</v>
      </c>
      <c r="H59" s="560">
        <v>3667266.91</v>
      </c>
      <c r="I59" s="173"/>
    </row>
    <row r="60" spans="1:9" ht="15.75">
      <c r="A60" s="103">
        <v>36</v>
      </c>
      <c r="B60" s="45" t="s">
        <v>143</v>
      </c>
      <c r="C60" s="426">
        <v>42071696.774499997</v>
      </c>
      <c r="D60" s="426">
        <v>104607.03</v>
      </c>
      <c r="E60" s="194">
        <f t="shared" si="0"/>
        <v>42176303.804499999</v>
      </c>
      <c r="F60" s="556">
        <v>3857552.2422000002</v>
      </c>
      <c r="G60" s="557">
        <v>17602495.800000001</v>
      </c>
      <c r="H60" s="545">
        <v>21460048.042199999</v>
      </c>
    </row>
    <row r="61" spans="1:9" ht="15.75">
      <c r="A61" s="103">
        <v>37</v>
      </c>
      <c r="B61" s="48" t="s">
        <v>144</v>
      </c>
      <c r="C61" s="427">
        <f>C58+C59+C60</f>
        <v>233805658.45379996</v>
      </c>
      <c r="D61" s="427">
        <f>D58+D59+D60</f>
        <v>-29645092.459999997</v>
      </c>
      <c r="E61" s="194">
        <f t="shared" si="0"/>
        <v>204160565.99379995</v>
      </c>
      <c r="F61" s="554">
        <v>-68899325.750300005</v>
      </c>
      <c r="G61" s="555">
        <v>-33632927.299999997</v>
      </c>
      <c r="H61" s="545">
        <v>-102532253.0503</v>
      </c>
    </row>
    <row r="62" spans="1:9">
      <c r="A62" s="103"/>
      <c r="B62" s="49"/>
      <c r="C62" s="426"/>
      <c r="D62" s="426"/>
      <c r="E62" s="198"/>
      <c r="F62" s="556"/>
      <c r="G62" s="557"/>
      <c r="H62" s="556"/>
    </row>
    <row r="63" spans="1:9" ht="15.75">
      <c r="A63" s="103">
        <v>38</v>
      </c>
      <c r="B63" s="50" t="s">
        <v>271</v>
      </c>
      <c r="C63" s="427">
        <f>C56-C61</f>
        <v>703994226.65619993</v>
      </c>
      <c r="D63" s="427">
        <f>D56-D61</f>
        <v>366907648.56379986</v>
      </c>
      <c r="E63" s="194">
        <f t="shared" si="0"/>
        <v>1070901875.2199998</v>
      </c>
      <c r="F63" s="554">
        <v>663421112.83339942</v>
      </c>
      <c r="G63" s="555">
        <v>267051850.53969973</v>
      </c>
      <c r="H63" s="545">
        <v>930472963.37309909</v>
      </c>
    </row>
    <row r="64" spans="1:9" ht="15.75">
      <c r="A64" s="101">
        <v>39</v>
      </c>
      <c r="B64" s="45" t="s">
        <v>145</v>
      </c>
      <c r="C64" s="780">
        <v>199232493</v>
      </c>
      <c r="D64" s="430"/>
      <c r="E64" s="194">
        <f t="shared" si="0"/>
        <v>199232493</v>
      </c>
      <c r="F64" s="561">
        <v>98501418.181955963</v>
      </c>
      <c r="G64" s="562"/>
      <c r="H64" s="545">
        <v>98501418.181955963</v>
      </c>
    </row>
    <row r="65" spans="1:8" s="7" customFormat="1">
      <c r="A65" s="103">
        <v>40</v>
      </c>
      <c r="B65" s="48" t="s">
        <v>146</v>
      </c>
      <c r="C65" s="427">
        <f>C63-C64</f>
        <v>504761733.65619993</v>
      </c>
      <c r="D65" s="427">
        <f>D63-D64</f>
        <v>366907648.56379986</v>
      </c>
      <c r="E65" s="194">
        <f t="shared" si="0"/>
        <v>871669382.21999979</v>
      </c>
      <c r="F65" s="554">
        <v>564919694.65144348</v>
      </c>
      <c r="G65" s="555">
        <v>267051850.53969973</v>
      </c>
      <c r="H65" s="545">
        <v>831971545.19114327</v>
      </c>
    </row>
    <row r="66" spans="1:8" s="7" customFormat="1">
      <c r="A66" s="101">
        <v>41</v>
      </c>
      <c r="B66" s="45" t="s">
        <v>147</v>
      </c>
      <c r="C66" s="430">
        <v>71202.78</v>
      </c>
      <c r="D66" s="430"/>
      <c r="E66" s="194">
        <f t="shared" si="0"/>
        <v>71202.78</v>
      </c>
      <c r="F66" s="561">
        <v>2390.21</v>
      </c>
      <c r="G66" s="562"/>
      <c r="H66" s="545">
        <v>2390.21</v>
      </c>
    </row>
    <row r="67" spans="1:8" s="7" customFormat="1" ht="15.75" thickBot="1">
      <c r="A67" s="105">
        <v>42</v>
      </c>
      <c r="B67" s="106" t="s">
        <v>148</v>
      </c>
      <c r="C67" s="201">
        <f>C65+C66</f>
        <v>504832936.4361999</v>
      </c>
      <c r="D67" s="201">
        <f>D65+D66</f>
        <v>366907648.56379986</v>
      </c>
      <c r="E67" s="196">
        <f t="shared" si="0"/>
        <v>871740584.99999976</v>
      </c>
      <c r="F67" s="563">
        <v>564922084.86144352</v>
      </c>
      <c r="G67" s="564">
        <v>267051850.53969973</v>
      </c>
      <c r="H67" s="551">
        <v>831973935.40114331</v>
      </c>
    </row>
  </sheetData>
  <mergeCells count="2">
    <mergeCell ref="C5:E5"/>
    <mergeCell ref="F5:H5"/>
  </mergeCells>
  <pageMargins left="0.7" right="0.7" top="0.75" bottom="0.75" header="0.3" footer="0.3"/>
  <pageSetup paperSize="9" scale="4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heetViews>
  <sheetFormatPr defaultRowHeight="15"/>
  <cols>
    <col min="1" max="1" width="9.5703125" bestFit="1" customWidth="1"/>
    <col min="2" max="2" width="72.28515625" customWidth="1"/>
    <col min="3" max="3" width="20" style="511" customWidth="1"/>
    <col min="4" max="4" width="15.28515625" style="511" customWidth="1"/>
    <col min="5" max="5" width="15" style="511" customWidth="1"/>
    <col min="6" max="6" width="20" style="511" customWidth="1"/>
    <col min="7" max="7" width="15.28515625" style="511" customWidth="1"/>
    <col min="8" max="8" width="15" style="511" customWidth="1"/>
  </cols>
  <sheetData>
    <row r="1" spans="1:8">
      <c r="A1" s="1" t="s">
        <v>188</v>
      </c>
      <c r="B1" t="str">
        <f>Info!C2</f>
        <v>სს ”საქართველოს ბანკი”</v>
      </c>
    </row>
    <row r="2" spans="1:8">
      <c r="A2" s="1" t="s">
        <v>189</v>
      </c>
      <c r="B2" s="711">
        <v>44926</v>
      </c>
    </row>
    <row r="3" spans="1:8">
      <c r="A3" s="1"/>
    </row>
    <row r="4" spans="1:8" ht="16.5" thickBot="1">
      <c r="A4" s="1" t="s">
        <v>405</v>
      </c>
      <c r="B4" s="1"/>
      <c r="C4" s="516"/>
      <c r="D4" s="516"/>
      <c r="E4" s="517"/>
      <c r="F4" s="516"/>
      <c r="G4" s="516"/>
      <c r="H4" s="517" t="s">
        <v>93</v>
      </c>
    </row>
    <row r="5" spans="1:8" ht="15.75">
      <c r="A5" s="789" t="s">
        <v>26</v>
      </c>
      <c r="B5" s="791" t="s">
        <v>245</v>
      </c>
      <c r="C5" s="793" t="s">
        <v>194</v>
      </c>
      <c r="D5" s="793"/>
      <c r="E5" s="793"/>
      <c r="F5" s="793" t="s">
        <v>195</v>
      </c>
      <c r="G5" s="793"/>
      <c r="H5" s="794"/>
    </row>
    <row r="6" spans="1:8">
      <c r="A6" s="790"/>
      <c r="B6" s="792"/>
      <c r="C6" s="591" t="s">
        <v>27</v>
      </c>
      <c r="D6" s="591" t="s">
        <v>94</v>
      </c>
      <c r="E6" s="591" t="s">
        <v>68</v>
      </c>
      <c r="F6" s="591" t="s">
        <v>27</v>
      </c>
      <c r="G6" s="591" t="s">
        <v>94</v>
      </c>
      <c r="H6" s="598" t="s">
        <v>68</v>
      </c>
    </row>
    <row r="7" spans="1:8" s="2" customFormat="1" ht="15.75">
      <c r="A7" s="248">
        <v>1</v>
      </c>
      <c r="B7" s="592" t="s">
        <v>480</v>
      </c>
      <c r="C7" s="593"/>
      <c r="D7" s="593"/>
      <c r="E7" s="594">
        <f>C7+D7</f>
        <v>0</v>
      </c>
      <c r="F7" s="593"/>
      <c r="G7" s="593"/>
      <c r="H7" s="599">
        <v>0</v>
      </c>
    </row>
    <row r="8" spans="1:8" s="2" customFormat="1" ht="15.75">
      <c r="A8" s="248">
        <v>1.1000000000000001</v>
      </c>
      <c r="B8" s="595" t="s">
        <v>274</v>
      </c>
      <c r="C8" s="593">
        <v>1055196991.02</v>
      </c>
      <c r="D8" s="593">
        <v>640725499.56089997</v>
      </c>
      <c r="E8" s="594">
        <f t="shared" ref="E8:E53" si="0">C8+D8</f>
        <v>1695922490.5809</v>
      </c>
      <c r="F8" s="593">
        <v>871010887.16999996</v>
      </c>
      <c r="G8" s="593">
        <v>784628130.9914</v>
      </c>
      <c r="H8" s="599">
        <v>1655639018.1613998</v>
      </c>
    </row>
    <row r="9" spans="1:8" s="2" customFormat="1" ht="15.75">
      <c r="A9" s="248">
        <v>1.2</v>
      </c>
      <c r="B9" s="595" t="s">
        <v>275</v>
      </c>
      <c r="C9" s="593">
        <v>0</v>
      </c>
      <c r="D9" s="593">
        <v>116308762.9366</v>
      </c>
      <c r="E9" s="594">
        <f t="shared" si="0"/>
        <v>116308762.9366</v>
      </c>
      <c r="F9" s="593">
        <v>0</v>
      </c>
      <c r="G9" s="593">
        <v>71540094.829999998</v>
      </c>
      <c r="H9" s="599">
        <v>71540094.829999998</v>
      </c>
    </row>
    <row r="10" spans="1:8" s="2" customFormat="1" ht="15.75">
      <c r="A10" s="248">
        <v>1.3</v>
      </c>
      <c r="B10" s="595" t="s">
        <v>276</v>
      </c>
      <c r="C10" s="593">
        <v>215662210.09999999</v>
      </c>
      <c r="D10" s="593">
        <v>15165355.312700003</v>
      </c>
      <c r="E10" s="594">
        <f t="shared" si="0"/>
        <v>230827565.4127</v>
      </c>
      <c r="F10" s="593">
        <v>228742419.75999999</v>
      </c>
      <c r="G10" s="593">
        <v>16077709.096599996</v>
      </c>
      <c r="H10" s="599">
        <v>244820128.85659999</v>
      </c>
    </row>
    <row r="11" spans="1:8" s="2" customFormat="1" ht="15.75">
      <c r="A11" s="248">
        <v>1.4</v>
      </c>
      <c r="B11" s="595" t="s">
        <v>277</v>
      </c>
      <c r="C11" s="593">
        <v>278197892.98000002</v>
      </c>
      <c r="D11" s="593">
        <v>301157896.78310001</v>
      </c>
      <c r="E11" s="594">
        <f t="shared" si="0"/>
        <v>579355789.76310003</v>
      </c>
      <c r="F11" s="593">
        <v>169859313.00999999</v>
      </c>
      <c r="G11" s="593">
        <v>344304902.7493</v>
      </c>
      <c r="H11" s="599">
        <v>514164215.75929999</v>
      </c>
    </row>
    <row r="12" spans="1:8" s="2" customFormat="1" ht="29.25" customHeight="1">
      <c r="A12" s="248">
        <v>2</v>
      </c>
      <c r="B12" s="592" t="s">
        <v>278</v>
      </c>
      <c r="C12" s="593">
        <v>0</v>
      </c>
      <c r="D12" s="593">
        <v>0</v>
      </c>
      <c r="E12" s="594">
        <f t="shared" si="0"/>
        <v>0</v>
      </c>
      <c r="F12" s="593">
        <v>0</v>
      </c>
      <c r="G12" s="593">
        <v>0</v>
      </c>
      <c r="H12" s="599">
        <v>0</v>
      </c>
    </row>
    <row r="13" spans="1:8" s="2" customFormat="1" ht="25.5">
      <c r="A13" s="248">
        <v>3</v>
      </c>
      <c r="B13" s="592" t="s">
        <v>279</v>
      </c>
      <c r="C13" s="593"/>
      <c r="D13" s="593"/>
      <c r="E13" s="594">
        <f t="shared" si="0"/>
        <v>0</v>
      </c>
      <c r="F13" s="593"/>
      <c r="G13" s="593"/>
      <c r="H13" s="599">
        <v>0</v>
      </c>
    </row>
    <row r="14" spans="1:8" s="2" customFormat="1" ht="15.75">
      <c r="A14" s="248">
        <v>3.1</v>
      </c>
      <c r="B14" s="595" t="s">
        <v>280</v>
      </c>
      <c r="C14" s="593">
        <v>2924032000</v>
      </c>
      <c r="D14" s="593">
        <v>0</v>
      </c>
      <c r="E14" s="594">
        <f t="shared" si="0"/>
        <v>2924032000</v>
      </c>
      <c r="F14" s="593">
        <v>1933154000</v>
      </c>
      <c r="G14" s="593">
        <v>0</v>
      </c>
      <c r="H14" s="599">
        <v>1933154000</v>
      </c>
    </row>
    <row r="15" spans="1:8" s="2" customFormat="1" ht="15.75">
      <c r="A15" s="248">
        <v>3.2</v>
      </c>
      <c r="B15" s="595" t="s">
        <v>281</v>
      </c>
      <c r="C15" s="593"/>
      <c r="D15" s="593"/>
      <c r="E15" s="594">
        <f t="shared" si="0"/>
        <v>0</v>
      </c>
      <c r="F15" s="593"/>
      <c r="G15" s="593"/>
      <c r="H15" s="599">
        <v>0</v>
      </c>
    </row>
    <row r="16" spans="1:8" s="2" customFormat="1" ht="15.75">
      <c r="A16" s="248">
        <v>4</v>
      </c>
      <c r="B16" s="592" t="s">
        <v>282</v>
      </c>
      <c r="C16" s="593"/>
      <c r="D16" s="593"/>
      <c r="E16" s="594">
        <f t="shared" si="0"/>
        <v>0</v>
      </c>
      <c r="F16" s="593"/>
      <c r="G16" s="593"/>
      <c r="H16" s="599">
        <v>0</v>
      </c>
    </row>
    <row r="17" spans="1:8" s="2" customFormat="1" ht="15.75">
      <c r="A17" s="248">
        <v>4.0999999999999996</v>
      </c>
      <c r="B17" s="595" t="s">
        <v>283</v>
      </c>
      <c r="C17" s="593">
        <v>365424131.54000002</v>
      </c>
      <c r="D17" s="593">
        <v>281962082.32999998</v>
      </c>
      <c r="E17" s="594">
        <f t="shared" si="0"/>
        <v>647386213.87</v>
      </c>
      <c r="F17" s="593">
        <v>378931302.02999997</v>
      </c>
      <c r="G17" s="593">
        <v>316191341.16000003</v>
      </c>
      <c r="H17" s="599">
        <v>695122643.19000006</v>
      </c>
    </row>
    <row r="18" spans="1:8" s="2" customFormat="1" ht="15.75">
      <c r="A18" s="248">
        <v>4.2</v>
      </c>
      <c r="B18" s="595" t="s">
        <v>284</v>
      </c>
      <c r="C18" s="593">
        <v>517471005.92000002</v>
      </c>
      <c r="D18" s="593">
        <v>378780464.34969997</v>
      </c>
      <c r="E18" s="594">
        <f t="shared" si="0"/>
        <v>896251470.26970005</v>
      </c>
      <c r="F18" s="593">
        <v>541999627.10000002</v>
      </c>
      <c r="G18" s="593">
        <v>441432799.82880002</v>
      </c>
      <c r="H18" s="599">
        <v>983432426.92880011</v>
      </c>
    </row>
    <row r="19" spans="1:8" s="2" customFormat="1" ht="25.5">
      <c r="A19" s="248">
        <v>5</v>
      </c>
      <c r="B19" s="592" t="s">
        <v>285</v>
      </c>
      <c r="C19" s="593"/>
      <c r="D19" s="593"/>
      <c r="E19" s="594">
        <f t="shared" si="0"/>
        <v>0</v>
      </c>
      <c r="F19" s="593"/>
      <c r="G19" s="593"/>
      <c r="H19" s="599">
        <v>0</v>
      </c>
    </row>
    <row r="20" spans="1:8" s="2" customFormat="1" ht="15.75">
      <c r="A20" s="248">
        <v>5.0999999999999996</v>
      </c>
      <c r="B20" s="595" t="s">
        <v>286</v>
      </c>
      <c r="C20" s="593">
        <v>287339186.72000003</v>
      </c>
      <c r="D20" s="593">
        <v>203507523.00999999</v>
      </c>
      <c r="E20" s="594">
        <f t="shared" si="0"/>
        <v>490846709.73000002</v>
      </c>
      <c r="F20" s="593">
        <v>173119336.34</v>
      </c>
      <c r="G20" s="593">
        <v>153626515.34</v>
      </c>
      <c r="H20" s="599">
        <v>326745851.68000001</v>
      </c>
    </row>
    <row r="21" spans="1:8" s="2" customFormat="1" ht="15.75">
      <c r="A21" s="248">
        <v>5.2</v>
      </c>
      <c r="B21" s="595" t="s">
        <v>287</v>
      </c>
      <c r="C21" s="593">
        <v>182526469.90000001</v>
      </c>
      <c r="D21" s="593">
        <v>193010.24</v>
      </c>
      <c r="E21" s="594">
        <f t="shared" si="0"/>
        <v>182719480.14000002</v>
      </c>
      <c r="F21" s="593">
        <v>183619188.75</v>
      </c>
      <c r="G21" s="593">
        <v>369404.5</v>
      </c>
      <c r="H21" s="599">
        <v>183988593.25</v>
      </c>
    </row>
    <row r="22" spans="1:8" s="2" customFormat="1" ht="15.75">
      <c r="A22" s="248">
        <v>5.3</v>
      </c>
      <c r="B22" s="595" t="s">
        <v>288</v>
      </c>
      <c r="C22" s="593">
        <v>12087532104</v>
      </c>
      <c r="D22" s="593">
        <v>13487013810.440001</v>
      </c>
      <c r="E22" s="594">
        <f t="shared" si="0"/>
        <v>25574545914.440002</v>
      </c>
      <c r="F22" s="768">
        <f>SUM(F23:F27)</f>
        <v>10870571485.710001</v>
      </c>
      <c r="G22" s="768">
        <f>SUM(G23:G27)</f>
        <v>13307255099.040001</v>
      </c>
      <c r="H22" s="599">
        <f>SUM(F22:G22)</f>
        <v>24177826584.75</v>
      </c>
    </row>
    <row r="23" spans="1:8" s="2" customFormat="1" ht="15.75">
      <c r="A23" s="248" t="s">
        <v>289</v>
      </c>
      <c r="B23" s="596" t="s">
        <v>290</v>
      </c>
      <c r="C23" s="593">
        <v>8449100158.1099997</v>
      </c>
      <c r="D23" s="593">
        <v>5320603220.4499998</v>
      </c>
      <c r="E23" s="594">
        <f t="shared" si="0"/>
        <v>13769703378.559999</v>
      </c>
      <c r="F23" s="767">
        <v>7752041939.7799997</v>
      </c>
      <c r="G23" s="767">
        <v>5662092487.6400003</v>
      </c>
      <c r="H23" s="599">
        <f>SUM(F23:G23)</f>
        <v>13414134427.42</v>
      </c>
    </row>
    <row r="24" spans="1:8" s="2" customFormat="1" ht="15.75">
      <c r="A24" s="248" t="s">
        <v>291</v>
      </c>
      <c r="B24" s="596" t="s">
        <v>292</v>
      </c>
      <c r="C24" s="593">
        <v>2430472909.0999999</v>
      </c>
      <c r="D24" s="593">
        <v>6656073867.3800001</v>
      </c>
      <c r="E24" s="594">
        <f t="shared" si="0"/>
        <v>9086546776.4799995</v>
      </c>
      <c r="F24" s="593">
        <v>1849204650.9200001</v>
      </c>
      <c r="G24" s="593">
        <v>5474975705.2399998</v>
      </c>
      <c r="H24" s="599">
        <v>7324180356.1599998</v>
      </c>
    </row>
    <row r="25" spans="1:8" s="2" customFormat="1" ht="15.75">
      <c r="A25" s="248" t="s">
        <v>293</v>
      </c>
      <c r="B25" s="597" t="s">
        <v>294</v>
      </c>
      <c r="C25" s="593">
        <v>0</v>
      </c>
      <c r="D25" s="593">
        <v>0</v>
      </c>
      <c r="E25" s="594">
        <f t="shared" si="0"/>
        <v>0</v>
      </c>
      <c r="F25" s="593">
        <v>0</v>
      </c>
      <c r="G25" s="593">
        <v>0</v>
      </c>
      <c r="H25" s="599">
        <v>0</v>
      </c>
    </row>
    <row r="26" spans="1:8" s="2" customFormat="1" ht="15.75">
      <c r="A26" s="248" t="s">
        <v>295</v>
      </c>
      <c r="B26" s="596" t="s">
        <v>296</v>
      </c>
      <c r="C26" s="593">
        <v>1207959036.79</v>
      </c>
      <c r="D26" s="593">
        <v>1510336722.6099999</v>
      </c>
      <c r="E26" s="594">
        <f t="shared" si="0"/>
        <v>2718295759.3999996</v>
      </c>
      <c r="F26" s="593">
        <v>1269324895.01</v>
      </c>
      <c r="G26" s="593">
        <v>2170186906.1599998</v>
      </c>
      <c r="H26" s="599">
        <v>3439511801.1700001</v>
      </c>
    </row>
    <row r="27" spans="1:8" s="2" customFormat="1" ht="15.75">
      <c r="A27" s="248" t="s">
        <v>297</v>
      </c>
      <c r="B27" s="596" t="s">
        <v>298</v>
      </c>
      <c r="C27" s="593">
        <v>0</v>
      </c>
      <c r="D27" s="593">
        <v>0</v>
      </c>
      <c r="E27" s="594">
        <f t="shared" si="0"/>
        <v>0</v>
      </c>
      <c r="F27" s="593">
        <v>0</v>
      </c>
      <c r="G27" s="593">
        <v>0</v>
      </c>
      <c r="H27" s="599">
        <v>0</v>
      </c>
    </row>
    <row r="28" spans="1:8" s="2" customFormat="1" ht="15.75">
      <c r="A28" s="248">
        <v>5.4</v>
      </c>
      <c r="B28" s="595" t="s">
        <v>299</v>
      </c>
      <c r="C28" s="593">
        <v>181571681.49000001</v>
      </c>
      <c r="D28" s="593">
        <v>228115312.25</v>
      </c>
      <c r="E28" s="594">
        <f t="shared" si="0"/>
        <v>409686993.74000001</v>
      </c>
      <c r="F28" s="593">
        <v>350879154.68000001</v>
      </c>
      <c r="G28" s="593">
        <v>527010702.19999999</v>
      </c>
      <c r="H28" s="599">
        <v>877889856.88</v>
      </c>
    </row>
    <row r="29" spans="1:8" s="2" customFormat="1" ht="15.75">
      <c r="A29" s="248">
        <v>5.5</v>
      </c>
      <c r="B29" s="595" t="s">
        <v>300</v>
      </c>
      <c r="C29" s="593">
        <v>0</v>
      </c>
      <c r="D29" s="593">
        <v>0</v>
      </c>
      <c r="E29" s="594">
        <f t="shared" si="0"/>
        <v>0</v>
      </c>
      <c r="F29" s="593">
        <v>0</v>
      </c>
      <c r="G29" s="593">
        <v>0</v>
      </c>
      <c r="H29" s="599">
        <v>0</v>
      </c>
    </row>
    <row r="30" spans="1:8" s="2" customFormat="1" ht="15.75">
      <c r="A30" s="248">
        <v>5.6</v>
      </c>
      <c r="B30" s="595" t="s">
        <v>301</v>
      </c>
      <c r="C30" s="593">
        <v>248012686.11000001</v>
      </c>
      <c r="D30" s="593">
        <v>1390194464.1500001</v>
      </c>
      <c r="E30" s="594">
        <f t="shared" si="0"/>
        <v>1638207150.2600002</v>
      </c>
      <c r="F30" s="593">
        <v>306310371.68000001</v>
      </c>
      <c r="G30" s="593">
        <v>1820222864.9300001</v>
      </c>
      <c r="H30" s="599">
        <v>2126533236.6100001</v>
      </c>
    </row>
    <row r="31" spans="1:8" s="2" customFormat="1" ht="15.75">
      <c r="A31" s="248">
        <v>5.7</v>
      </c>
      <c r="B31" s="595" t="s">
        <v>302</v>
      </c>
      <c r="C31" s="593">
        <v>2208264946.5100002</v>
      </c>
      <c r="D31" s="593">
        <v>3469192341.6700001</v>
      </c>
      <c r="E31" s="594">
        <f t="shared" si="0"/>
        <v>5677457288.1800003</v>
      </c>
      <c r="F31" s="593">
        <v>2238836887.0100002</v>
      </c>
      <c r="G31" s="593">
        <v>4207018554.25</v>
      </c>
      <c r="H31" s="599">
        <v>6445855441.2600002</v>
      </c>
    </row>
    <row r="32" spans="1:8" s="2" customFormat="1" ht="15.75">
      <c r="A32" s="248">
        <v>6</v>
      </c>
      <c r="B32" s="592" t="s">
        <v>303</v>
      </c>
      <c r="C32" s="593">
        <v>0</v>
      </c>
      <c r="D32" s="593">
        <v>0</v>
      </c>
      <c r="E32" s="594">
        <f t="shared" si="0"/>
        <v>0</v>
      </c>
      <c r="F32" s="593">
        <v>0</v>
      </c>
      <c r="G32" s="593">
        <v>0</v>
      </c>
      <c r="H32" s="599">
        <v>0</v>
      </c>
    </row>
    <row r="33" spans="1:8" s="2" customFormat="1" ht="25.5">
      <c r="A33" s="248">
        <v>6.1</v>
      </c>
      <c r="B33" s="595" t="s">
        <v>481</v>
      </c>
      <c r="C33" s="593">
        <v>652332661.1400001</v>
      </c>
      <c r="D33" s="593">
        <v>2274821064.6007538</v>
      </c>
      <c r="E33" s="594">
        <f t="shared" si="0"/>
        <v>2927153725.7407541</v>
      </c>
      <c r="F33" s="593">
        <v>208511655.56999993</v>
      </c>
      <c r="G33" s="593">
        <v>3084735828.384748</v>
      </c>
      <c r="H33" s="599">
        <v>3293247483.9547482</v>
      </c>
    </row>
    <row r="34" spans="1:8" s="2" customFormat="1" ht="25.5">
      <c r="A34" s="248">
        <v>6.2</v>
      </c>
      <c r="B34" s="595" t="s">
        <v>304</v>
      </c>
      <c r="C34" s="593">
        <v>237851990.47</v>
      </c>
      <c r="D34" s="593">
        <v>2704622057.0975437</v>
      </c>
      <c r="E34" s="594">
        <f t="shared" si="0"/>
        <v>2942474047.5675435</v>
      </c>
      <c r="F34" s="593">
        <v>223802785.63</v>
      </c>
      <c r="G34" s="593">
        <v>2941527854.2554393</v>
      </c>
      <c r="H34" s="599">
        <v>3165330639.8854394</v>
      </c>
    </row>
    <row r="35" spans="1:8" s="2" customFormat="1" ht="25.5">
      <c r="A35" s="248">
        <v>6.3</v>
      </c>
      <c r="B35" s="595" t="s">
        <v>305</v>
      </c>
      <c r="C35" s="593"/>
      <c r="D35" s="593"/>
      <c r="E35" s="594">
        <f t="shared" si="0"/>
        <v>0</v>
      </c>
      <c r="F35" s="593"/>
      <c r="G35" s="593"/>
      <c r="H35" s="599">
        <v>0</v>
      </c>
    </row>
    <row r="36" spans="1:8" s="2" customFormat="1" ht="15.75">
      <c r="A36" s="248">
        <v>6.4</v>
      </c>
      <c r="B36" s="595" t="s">
        <v>306</v>
      </c>
      <c r="C36" s="593"/>
      <c r="D36" s="593"/>
      <c r="E36" s="594">
        <f t="shared" si="0"/>
        <v>0</v>
      </c>
      <c r="F36" s="593"/>
      <c r="G36" s="593"/>
      <c r="H36" s="599">
        <v>0</v>
      </c>
    </row>
    <row r="37" spans="1:8" s="2" customFormat="1" ht="15.75">
      <c r="A37" s="248">
        <v>6.5</v>
      </c>
      <c r="B37" s="595" t="s">
        <v>307</v>
      </c>
      <c r="C37" s="593"/>
      <c r="D37" s="593">
        <v>0</v>
      </c>
      <c r="E37" s="594">
        <f t="shared" si="0"/>
        <v>0</v>
      </c>
      <c r="F37" s="593"/>
      <c r="G37" s="593">
        <v>7434240</v>
      </c>
      <c r="H37" s="599">
        <v>7434240</v>
      </c>
    </row>
    <row r="38" spans="1:8" s="2" customFormat="1" ht="25.5">
      <c r="A38" s="248">
        <v>6.6</v>
      </c>
      <c r="B38" s="595" t="s">
        <v>308</v>
      </c>
      <c r="C38" s="593"/>
      <c r="D38" s="593"/>
      <c r="E38" s="594">
        <f t="shared" si="0"/>
        <v>0</v>
      </c>
      <c r="F38" s="593"/>
      <c r="G38" s="593"/>
      <c r="H38" s="599">
        <v>0</v>
      </c>
    </row>
    <row r="39" spans="1:8" s="2" customFormat="1" ht="25.5">
      <c r="A39" s="248">
        <v>6.7</v>
      </c>
      <c r="B39" s="595" t="s">
        <v>309</v>
      </c>
      <c r="C39" s="593"/>
      <c r="D39" s="593"/>
      <c r="E39" s="594">
        <f t="shared" si="0"/>
        <v>0</v>
      </c>
      <c r="F39" s="593"/>
      <c r="G39" s="593"/>
      <c r="H39" s="599">
        <v>0</v>
      </c>
    </row>
    <row r="40" spans="1:8" s="2" customFormat="1" ht="15.75">
      <c r="A40" s="248">
        <v>7</v>
      </c>
      <c r="B40" s="592" t="s">
        <v>310</v>
      </c>
      <c r="C40" s="593"/>
      <c r="D40" s="593"/>
      <c r="E40" s="594">
        <f t="shared" si="0"/>
        <v>0</v>
      </c>
      <c r="F40" s="593"/>
      <c r="G40" s="593"/>
      <c r="H40" s="599">
        <v>0</v>
      </c>
    </row>
    <row r="41" spans="1:8" s="2" customFormat="1" ht="25.5">
      <c r="A41" s="248">
        <v>7.1</v>
      </c>
      <c r="B41" s="595" t="s">
        <v>311</v>
      </c>
      <c r="C41" s="593">
        <v>50649196.740000002</v>
      </c>
      <c r="D41" s="593">
        <v>16570482.98</v>
      </c>
      <c r="E41" s="594">
        <f t="shared" si="0"/>
        <v>67219679.719999999</v>
      </c>
      <c r="F41" s="593">
        <v>22361548.449999999</v>
      </c>
      <c r="G41" s="593">
        <v>1720377.91</v>
      </c>
      <c r="H41" s="599">
        <v>24081926.359999999</v>
      </c>
    </row>
    <row r="42" spans="1:8" s="2" customFormat="1" ht="25.5">
      <c r="A42" s="248">
        <v>7.2</v>
      </c>
      <c r="B42" s="595" t="s">
        <v>312</v>
      </c>
      <c r="C42" s="593">
        <v>6994771.8600000003</v>
      </c>
      <c r="D42" s="593">
        <v>851638.57233200001</v>
      </c>
      <c r="E42" s="594">
        <f t="shared" si="0"/>
        <v>7846410.4323320007</v>
      </c>
      <c r="F42" s="593">
        <v>4203418.55</v>
      </c>
      <c r="G42" s="593">
        <v>946982.56219900004</v>
      </c>
      <c r="H42" s="599">
        <v>5150401.1121990001</v>
      </c>
    </row>
    <row r="43" spans="1:8" s="2" customFormat="1" ht="25.5">
      <c r="A43" s="248">
        <v>7.3</v>
      </c>
      <c r="B43" s="595" t="s">
        <v>313</v>
      </c>
      <c r="C43" s="593">
        <v>203340864.34</v>
      </c>
      <c r="D43" s="593">
        <v>63798233.260000005</v>
      </c>
      <c r="E43" s="594">
        <f t="shared" si="0"/>
        <v>267139097.60000002</v>
      </c>
      <c r="F43" s="593">
        <v>119939037.10000001</v>
      </c>
      <c r="G43" s="593">
        <v>102049932.03999999</v>
      </c>
      <c r="H43" s="599">
        <v>221988969.13999999</v>
      </c>
    </row>
    <row r="44" spans="1:8" s="2" customFormat="1" ht="25.5">
      <c r="A44" s="248">
        <v>7.4</v>
      </c>
      <c r="B44" s="595" t="s">
        <v>314</v>
      </c>
      <c r="C44" s="593">
        <v>53621341.090000004</v>
      </c>
      <c r="D44" s="593">
        <v>17599005.039572001</v>
      </c>
      <c r="E44" s="594">
        <f t="shared" si="0"/>
        <v>71220346.129572004</v>
      </c>
      <c r="F44" s="593">
        <v>39644430.189999998</v>
      </c>
      <c r="G44" s="593">
        <v>22543273.766805999</v>
      </c>
      <c r="H44" s="599">
        <v>62187703.956805997</v>
      </c>
    </row>
    <row r="45" spans="1:8" s="2" customFormat="1" ht="15.75">
      <c r="A45" s="248">
        <v>8</v>
      </c>
      <c r="B45" s="592" t="s">
        <v>315</v>
      </c>
      <c r="C45" s="593"/>
      <c r="D45" s="593"/>
      <c r="E45" s="594">
        <f t="shared" si="0"/>
        <v>0</v>
      </c>
      <c r="F45" s="593"/>
      <c r="G45" s="593"/>
      <c r="H45" s="599">
        <v>0</v>
      </c>
    </row>
    <row r="46" spans="1:8" s="2" customFormat="1" ht="15.75">
      <c r="A46" s="248">
        <v>8.1</v>
      </c>
      <c r="B46" s="595" t="s">
        <v>316</v>
      </c>
      <c r="C46" s="593"/>
      <c r="D46" s="593"/>
      <c r="E46" s="594">
        <f t="shared" si="0"/>
        <v>0</v>
      </c>
      <c r="F46" s="593"/>
      <c r="G46" s="593"/>
      <c r="H46" s="599">
        <v>0</v>
      </c>
    </row>
    <row r="47" spans="1:8" s="2" customFormat="1" ht="15.75">
      <c r="A47" s="248">
        <v>8.1999999999999993</v>
      </c>
      <c r="B47" s="595" t="s">
        <v>317</v>
      </c>
      <c r="C47" s="593"/>
      <c r="D47" s="593"/>
      <c r="E47" s="594">
        <f t="shared" si="0"/>
        <v>0</v>
      </c>
      <c r="F47" s="593"/>
      <c r="G47" s="593"/>
      <c r="H47" s="599">
        <v>0</v>
      </c>
    </row>
    <row r="48" spans="1:8" s="2" customFormat="1" ht="15.75">
      <c r="A48" s="248">
        <v>8.3000000000000007</v>
      </c>
      <c r="B48" s="595" t="s">
        <v>318</v>
      </c>
      <c r="C48" s="593"/>
      <c r="D48" s="593"/>
      <c r="E48" s="594">
        <f t="shared" si="0"/>
        <v>0</v>
      </c>
      <c r="F48" s="593"/>
      <c r="G48" s="593"/>
      <c r="H48" s="599">
        <v>0</v>
      </c>
    </row>
    <row r="49" spans="1:8" s="2" customFormat="1" ht="15.75">
      <c r="A49" s="248">
        <v>8.4</v>
      </c>
      <c r="B49" s="595" t="s">
        <v>319</v>
      </c>
      <c r="C49" s="593"/>
      <c r="D49" s="593"/>
      <c r="E49" s="594">
        <f t="shared" si="0"/>
        <v>0</v>
      </c>
      <c r="F49" s="593"/>
      <c r="G49" s="593"/>
      <c r="H49" s="599">
        <v>0</v>
      </c>
    </row>
    <row r="50" spans="1:8" s="2" customFormat="1" ht="15.75">
      <c r="A50" s="248">
        <v>8.5</v>
      </c>
      <c r="B50" s="595" t="s">
        <v>320</v>
      </c>
      <c r="C50" s="593"/>
      <c r="D50" s="593"/>
      <c r="E50" s="594">
        <f t="shared" si="0"/>
        <v>0</v>
      </c>
      <c r="F50" s="593"/>
      <c r="G50" s="593"/>
      <c r="H50" s="599">
        <v>0</v>
      </c>
    </row>
    <row r="51" spans="1:8" s="2" customFormat="1" ht="15.75">
      <c r="A51" s="248">
        <v>8.6</v>
      </c>
      <c r="B51" s="595" t="s">
        <v>321</v>
      </c>
      <c r="C51" s="593"/>
      <c r="D51" s="593"/>
      <c r="E51" s="594">
        <f t="shared" si="0"/>
        <v>0</v>
      </c>
      <c r="F51" s="593"/>
      <c r="G51" s="593"/>
      <c r="H51" s="599">
        <v>0</v>
      </c>
    </row>
    <row r="52" spans="1:8" s="2" customFormat="1" ht="15.75">
      <c r="A52" s="248">
        <v>8.6999999999999993</v>
      </c>
      <c r="B52" s="595" t="s">
        <v>322</v>
      </c>
      <c r="C52" s="593"/>
      <c r="D52" s="593"/>
      <c r="E52" s="594">
        <f t="shared" si="0"/>
        <v>0</v>
      </c>
      <c r="F52" s="593"/>
      <c r="G52" s="593"/>
      <c r="H52" s="599">
        <v>0</v>
      </c>
    </row>
    <row r="53" spans="1:8" s="2" customFormat="1" ht="16.5" thickBot="1">
      <c r="A53" s="175">
        <v>9</v>
      </c>
      <c r="B53" s="600" t="s">
        <v>323</v>
      </c>
      <c r="C53" s="518"/>
      <c r="D53" s="518"/>
      <c r="E53" s="601">
        <f t="shared" si="0"/>
        <v>0</v>
      </c>
      <c r="F53" s="518"/>
      <c r="G53" s="518"/>
      <c r="H53" s="197">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18"/>
  <sheetViews>
    <sheetView zoomScaleNormal="100" workbookViewId="0">
      <pane xSplit="1" ySplit="4" topLeftCell="B5" activePane="bottomRight" state="frozen"/>
      <selection sqref="A1:C1"/>
      <selection pane="topRight" sqref="A1:C1"/>
      <selection pane="bottomLeft" sqref="A1:C1"/>
      <selection pane="bottomRight" activeCell="B5" sqref="B5"/>
    </sheetView>
  </sheetViews>
  <sheetFormatPr defaultColWidth="9.140625" defaultRowHeight="12.75"/>
  <cols>
    <col min="1" max="1" width="9.5703125" style="1" bestFit="1" customWidth="1"/>
    <col min="2" max="2" width="93.5703125" style="1" customWidth="1"/>
    <col min="3" max="3" width="12.7109375" style="1" customWidth="1"/>
    <col min="4" max="7" width="12.7109375" style="245" customWidth="1"/>
    <col min="8" max="16384" width="9.140625" style="7"/>
  </cols>
  <sheetData>
    <row r="1" spans="1:10" ht="15">
      <c r="A1" s="10" t="s">
        <v>188</v>
      </c>
      <c r="B1" s="9" t="str">
        <f>Info!C2</f>
        <v>სს ”საქართველოს ბანკი”</v>
      </c>
      <c r="C1" s="9"/>
      <c r="D1" s="9"/>
      <c r="E1" s="9"/>
      <c r="F1" s="9"/>
      <c r="G1" s="9"/>
    </row>
    <row r="2" spans="1:10" ht="15">
      <c r="A2" s="10" t="s">
        <v>189</v>
      </c>
      <c r="B2" s="324">
        <v>44926</v>
      </c>
      <c r="C2" s="20"/>
      <c r="D2" s="20"/>
      <c r="E2" s="20"/>
      <c r="F2" s="20"/>
      <c r="G2" s="20"/>
    </row>
    <row r="3" spans="1:10" ht="15">
      <c r="A3" s="10"/>
      <c r="B3" s="9"/>
      <c r="C3" s="20"/>
      <c r="D3" s="20"/>
      <c r="E3" s="20"/>
      <c r="F3" s="20"/>
      <c r="G3" s="20"/>
    </row>
    <row r="4" spans="1:10" ht="15" customHeight="1" thickBot="1">
      <c r="A4" s="11" t="s">
        <v>406</v>
      </c>
      <c r="B4" s="478" t="s">
        <v>187</v>
      </c>
      <c r="C4" s="479" t="s">
        <v>93</v>
      </c>
      <c r="D4" s="479"/>
      <c r="E4" s="479"/>
      <c r="F4" s="479"/>
      <c r="G4" s="479"/>
    </row>
    <row r="5" spans="1:10" ht="15" customHeight="1">
      <c r="A5" s="480" t="s">
        <v>26</v>
      </c>
      <c r="B5" s="481"/>
      <c r="C5" s="325" t="str">
        <f>INT((MONTH($B$2))/3)&amp;"Q"&amp;"-"&amp;YEAR($B$2)</f>
        <v>4Q-2022</v>
      </c>
      <c r="D5" s="325" t="str">
        <f>IF(INT(MONTH($B$2))=3, "4"&amp;"Q"&amp;"-"&amp;YEAR($B$2)-1, IF(INT(MONTH($B$2))=6, "1"&amp;"Q"&amp;"-"&amp;YEAR($B$2), IF(INT(MONTH($B$2))=9, "2"&amp;"Q"&amp;"-"&amp;YEAR($B$2),IF(INT(MONTH($B$2))=12, "3"&amp;"Q"&amp;"-"&amp;YEAR($B$2), 0))))</f>
        <v>3Q-2022</v>
      </c>
      <c r="E5" s="325" t="str">
        <f>IF(INT(MONTH($B$2))=3, "3"&amp;"Q"&amp;"-"&amp;YEAR($B$2)-1, IF(INT(MONTH($B$2))=6, "4"&amp;"Q"&amp;"-"&amp;YEAR($B$2)-1, IF(INT(MONTH($B$2))=9, "1"&amp;"Q"&amp;"-"&amp;YEAR($B$2),IF(INT(MONTH($B$2))=12, "2"&amp;"Q"&amp;"-"&amp;YEAR($B$2), 0))))</f>
        <v>2Q-2022</v>
      </c>
      <c r="F5" s="325" t="str">
        <f>IF(INT(MONTH($B$2))=3, "2"&amp;"Q"&amp;"-"&amp;YEAR($B$2)-1, IF(INT(MONTH($B$2))=6, "3"&amp;"Q"&amp;"-"&amp;YEAR($B$2)-1, IF(INT(MONTH($B$2))=9, "4"&amp;"Q"&amp;"-"&amp;YEAR($B$2)-1,IF(INT(MONTH($B$2))=12, "1"&amp;"Q"&amp;"-"&amp;YEAR($B$2), 0))))</f>
        <v>1Q-2022</v>
      </c>
      <c r="G5" s="325" t="str">
        <f>IF(INT(MONTH($B$2))=3, "1"&amp;"Q"&amp;"-"&amp;YEAR($B$2)-1, IF(INT(MONTH($B$2))=6, "2"&amp;"Q"&amp;"-"&amp;YEAR($B$2)-1, IF(INT(MONTH($B$2))=9, "3"&amp;"Q"&amp;"-"&amp;YEAR($B$2)-1,IF(INT(MONTH($B$2))=12, "4"&amp;"Q"&amp;"-"&amp;YEAR($B$2)-1, 0))))</f>
        <v>4Q-2021</v>
      </c>
    </row>
    <row r="6" spans="1:10" ht="15" customHeight="1">
      <c r="A6" s="276">
        <v>1</v>
      </c>
      <c r="B6" s="320" t="s">
        <v>192</v>
      </c>
      <c r="C6" s="277">
        <f>C7+C9+C10</f>
        <v>17683047250.021973</v>
      </c>
      <c r="D6" s="277">
        <v>17347345920.412716</v>
      </c>
      <c r="E6" s="277">
        <v>16371877727.887962</v>
      </c>
      <c r="F6" s="277">
        <v>16323929977.682119</v>
      </c>
      <c r="G6" s="277">
        <v>15948275955.934664</v>
      </c>
    </row>
    <row r="7" spans="1:10" ht="15" customHeight="1">
      <c r="A7" s="276">
        <v>1.1000000000000001</v>
      </c>
      <c r="B7" s="278" t="s">
        <v>600</v>
      </c>
      <c r="C7" s="279">
        <v>16853231124.952868</v>
      </c>
      <c r="D7" s="663">
        <v>16544851909.725323</v>
      </c>
      <c r="E7" s="664">
        <v>15611490582.044849</v>
      </c>
      <c r="F7" s="664">
        <v>15529354004.181189</v>
      </c>
      <c r="G7" s="664">
        <v>15140921228.102951</v>
      </c>
      <c r="J7" s="781"/>
    </row>
    <row r="8" spans="1:10" ht="25.5">
      <c r="A8" s="276" t="s">
        <v>252</v>
      </c>
      <c r="B8" s="280" t="s">
        <v>400</v>
      </c>
      <c r="C8" s="279">
        <v>573072010.72000003</v>
      </c>
      <c r="D8" s="665">
        <v>106945982.93000001</v>
      </c>
      <c r="E8" s="666">
        <v>30689.53</v>
      </c>
      <c r="F8" s="666">
        <v>25300871.960000001</v>
      </c>
      <c r="G8" s="666">
        <v>31244923.489999998</v>
      </c>
      <c r="J8" s="781"/>
    </row>
    <row r="9" spans="1:10" ht="15" customHeight="1">
      <c r="A9" s="276">
        <v>1.2</v>
      </c>
      <c r="B9" s="278" t="s">
        <v>22</v>
      </c>
      <c r="C9" s="279">
        <v>814173979.22503746</v>
      </c>
      <c r="D9" s="665">
        <v>790165350.80172515</v>
      </c>
      <c r="E9" s="666">
        <v>743785147.70122492</v>
      </c>
      <c r="F9" s="666">
        <v>775317326.52577496</v>
      </c>
      <c r="G9" s="666">
        <v>788190181.51263344</v>
      </c>
      <c r="J9" s="781"/>
    </row>
    <row r="10" spans="1:10" ht="15" customHeight="1">
      <c r="A10" s="276">
        <v>1.3</v>
      </c>
      <c r="B10" s="321" t="s">
        <v>77</v>
      </c>
      <c r="C10" s="279">
        <v>15642145.844064999</v>
      </c>
      <c r="D10" s="665">
        <v>12328659.885669002</v>
      </c>
      <c r="E10" s="666">
        <v>16601998.1418876</v>
      </c>
      <c r="F10" s="666">
        <v>19258646.975155998</v>
      </c>
      <c r="G10" s="666">
        <v>19164546.319079004</v>
      </c>
      <c r="J10" s="781"/>
    </row>
    <row r="11" spans="1:10" ht="15" customHeight="1">
      <c r="A11" s="276">
        <v>2</v>
      </c>
      <c r="B11" s="320" t="s">
        <v>193</v>
      </c>
      <c r="C11" s="281">
        <v>26229151.03214521</v>
      </c>
      <c r="D11" s="665">
        <v>42885957.072053246</v>
      </c>
      <c r="E11" s="666">
        <v>90498049.095237538</v>
      </c>
      <c r="F11" s="666">
        <v>28015113.365037788</v>
      </c>
      <c r="G11" s="666">
        <v>9730651.9381269906</v>
      </c>
      <c r="J11" s="781"/>
    </row>
    <row r="12" spans="1:10" ht="15" customHeight="1">
      <c r="A12" s="283">
        <v>3</v>
      </c>
      <c r="B12" s="322" t="s">
        <v>191</v>
      </c>
      <c r="C12" s="281">
        <v>2570147467.1330605</v>
      </c>
      <c r="D12" s="665">
        <v>2019942740.5366199</v>
      </c>
      <c r="E12" s="666">
        <v>2019942740.5366223</v>
      </c>
      <c r="F12" s="666">
        <v>2019942740.5366223</v>
      </c>
      <c r="G12" s="666">
        <v>2019942740.5366223</v>
      </c>
      <c r="J12" s="781"/>
    </row>
    <row r="13" spans="1:10" ht="15" customHeight="1" thickBot="1">
      <c r="A13" s="108">
        <v>4</v>
      </c>
      <c r="B13" s="323" t="s">
        <v>253</v>
      </c>
      <c r="C13" s="202">
        <f>C6+C11+C12</f>
        <v>20279423868.18718</v>
      </c>
      <c r="D13" s="202">
        <v>19410174618.021389</v>
      </c>
      <c r="E13" s="202">
        <v>18482318517.519821</v>
      </c>
      <c r="F13" s="202">
        <v>18371887831.583778</v>
      </c>
      <c r="G13" s="202">
        <v>17977949348.409412</v>
      </c>
      <c r="J13" s="781"/>
    </row>
    <row r="14" spans="1:10">
      <c r="B14" s="16"/>
    </row>
    <row r="15" spans="1:10" ht="25.5">
      <c r="B15" s="85" t="s">
        <v>601</v>
      </c>
      <c r="C15" s="522"/>
      <c r="D15" s="522"/>
      <c r="E15" s="522"/>
      <c r="F15" s="522"/>
      <c r="G15" s="522"/>
    </row>
    <row r="16" spans="1:10">
      <c r="B16" s="85"/>
    </row>
    <row r="17" spans="2:2">
      <c r="B17" s="85"/>
    </row>
    <row r="18" spans="2:2">
      <c r="B18" s="8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3"/>
  <sheetViews>
    <sheetView showGridLines="0" zoomScaleNormal="100" workbookViewId="0">
      <pane xSplit="1" ySplit="4" topLeftCell="B5" activePane="bottomRight" state="frozen"/>
      <selection sqref="A1:C1"/>
      <selection pane="topRight" sqref="A1:C1"/>
      <selection pane="bottomLeft" sqref="A1:C1"/>
      <selection pane="bottomRight" activeCell="B5" sqref="B5"/>
    </sheetView>
  </sheetViews>
  <sheetFormatPr defaultColWidth="9.140625" defaultRowHeight="15"/>
  <cols>
    <col min="1" max="1" width="9.5703125" style="245" bestFit="1" customWidth="1"/>
    <col min="2" max="2" width="73.85546875" style="245" bestFit="1" customWidth="1"/>
    <col min="3" max="3" width="118.140625" style="245" customWidth="1"/>
    <col min="4" max="16384" width="9.140625" style="511"/>
  </cols>
  <sheetData>
    <row r="1" spans="1:3">
      <c r="A1" s="245" t="s">
        <v>188</v>
      </c>
      <c r="B1" s="245" t="s">
        <v>970</v>
      </c>
    </row>
    <row r="2" spans="1:3">
      <c r="A2" s="245" t="s">
        <v>189</v>
      </c>
      <c r="B2" s="447">
        <v>44926</v>
      </c>
    </row>
    <row r="4" spans="1:3" ht="30.75" thickBot="1">
      <c r="A4" s="186" t="s">
        <v>407</v>
      </c>
      <c r="B4" s="52" t="s">
        <v>149</v>
      </c>
      <c r="C4" s="8"/>
    </row>
    <row r="5" spans="1:3" ht="15.75">
      <c r="A5" s="513"/>
      <c r="B5" s="509" t="s">
        <v>150</v>
      </c>
      <c r="C5" s="521" t="s">
        <v>615</v>
      </c>
    </row>
    <row r="6" spans="1:3" ht="15.75">
      <c r="A6" s="673">
        <v>1</v>
      </c>
      <c r="B6" s="667" t="s">
        <v>996</v>
      </c>
      <c r="C6" s="674" t="s">
        <v>1001</v>
      </c>
    </row>
    <row r="7" spans="1:3" ht="15.75">
      <c r="A7" s="673">
        <v>2</v>
      </c>
      <c r="B7" s="684" t="s">
        <v>997</v>
      </c>
      <c r="C7" s="674" t="s">
        <v>956</v>
      </c>
    </row>
    <row r="8" spans="1:3" ht="15.75">
      <c r="A8" s="673">
        <v>3</v>
      </c>
      <c r="B8" s="684" t="s">
        <v>955</v>
      </c>
      <c r="C8" s="674" t="s">
        <v>956</v>
      </c>
    </row>
    <row r="9" spans="1:3" ht="15.75">
      <c r="A9" s="673">
        <v>4</v>
      </c>
      <c r="B9" s="684" t="s">
        <v>998</v>
      </c>
      <c r="C9" s="674" t="s">
        <v>956</v>
      </c>
    </row>
    <row r="10" spans="1:3" ht="15.75">
      <c r="A10" s="673">
        <v>5</v>
      </c>
      <c r="B10" s="684" t="s">
        <v>999</v>
      </c>
      <c r="C10" s="674" t="s">
        <v>954</v>
      </c>
    </row>
    <row r="11" spans="1:3" ht="15.75">
      <c r="A11" s="673">
        <v>6</v>
      </c>
      <c r="B11" s="684" t="s">
        <v>1000</v>
      </c>
      <c r="C11" s="674" t="s">
        <v>954</v>
      </c>
    </row>
    <row r="12" spans="1:3" ht="15.75">
      <c r="A12" s="673">
        <v>7</v>
      </c>
      <c r="B12" s="684" t="s">
        <v>957</v>
      </c>
      <c r="C12" s="674" t="s">
        <v>954</v>
      </c>
    </row>
    <row r="13" spans="1:3" ht="15.75">
      <c r="A13" s="673">
        <v>8</v>
      </c>
      <c r="B13" s="684" t="s">
        <v>973</v>
      </c>
      <c r="C13" s="674" t="s">
        <v>954</v>
      </c>
    </row>
    <row r="14" spans="1:3">
      <c r="A14" s="514"/>
      <c r="B14" s="668"/>
      <c r="C14" s="675"/>
    </row>
    <row r="15" spans="1:3">
      <c r="A15" s="514"/>
      <c r="B15" s="668"/>
      <c r="C15" s="675"/>
    </row>
    <row r="16" spans="1:3">
      <c r="A16" s="514"/>
      <c r="B16" s="795"/>
      <c r="C16" s="796"/>
    </row>
    <row r="17" spans="1:3">
      <c r="A17" s="514"/>
      <c r="B17" s="669" t="s">
        <v>151</v>
      </c>
      <c r="C17" s="676" t="s">
        <v>616</v>
      </c>
    </row>
    <row r="18" spans="1:3">
      <c r="A18" s="514">
        <v>1</v>
      </c>
      <c r="B18" s="682" t="s">
        <v>958</v>
      </c>
      <c r="C18" s="685" t="s">
        <v>959</v>
      </c>
    </row>
    <row r="19" spans="1:3">
      <c r="A19" s="514">
        <v>2</v>
      </c>
      <c r="B19" s="683" t="s">
        <v>961</v>
      </c>
      <c r="C19" s="686" t="s">
        <v>1004</v>
      </c>
    </row>
    <row r="20" spans="1:3">
      <c r="A20" s="514">
        <v>3</v>
      </c>
      <c r="B20" s="683" t="s">
        <v>960</v>
      </c>
      <c r="C20" s="686" t="s">
        <v>1004</v>
      </c>
    </row>
    <row r="21" spans="1:3">
      <c r="A21" s="514">
        <v>4</v>
      </c>
      <c r="B21" s="683" t="s">
        <v>962</v>
      </c>
      <c r="C21" s="686" t="s">
        <v>1004</v>
      </c>
    </row>
    <row r="22" spans="1:3">
      <c r="A22" s="514">
        <v>5</v>
      </c>
      <c r="B22" s="683" t="s">
        <v>963</v>
      </c>
      <c r="C22" s="686" t="s">
        <v>1005</v>
      </c>
    </row>
    <row r="23" spans="1:3">
      <c r="A23" s="514">
        <v>6</v>
      </c>
      <c r="B23" s="683" t="s">
        <v>964</v>
      </c>
      <c r="C23" s="686" t="s">
        <v>1006</v>
      </c>
    </row>
    <row r="24" spans="1:3">
      <c r="A24" s="514">
        <v>7</v>
      </c>
      <c r="B24" s="683" t="s">
        <v>1002</v>
      </c>
      <c r="C24" s="686" t="s">
        <v>1007</v>
      </c>
    </row>
    <row r="25" spans="1:3">
      <c r="A25" s="514">
        <v>8</v>
      </c>
      <c r="B25" s="683" t="s">
        <v>1003</v>
      </c>
      <c r="C25" s="686" t="s">
        <v>1008</v>
      </c>
    </row>
    <row r="26" spans="1:3" ht="15.75">
      <c r="A26" s="514"/>
      <c r="B26" s="670"/>
      <c r="C26" s="677"/>
    </row>
    <row r="27" spans="1:3" ht="15.75">
      <c r="A27" s="514"/>
      <c r="B27" s="670"/>
      <c r="C27" s="677"/>
    </row>
    <row r="28" spans="1:3">
      <c r="A28" s="514"/>
      <c r="B28" s="797" t="s">
        <v>152</v>
      </c>
      <c r="C28" s="798"/>
    </row>
    <row r="29" spans="1:3" ht="15.75">
      <c r="A29" s="514">
        <v>1</v>
      </c>
      <c r="B29" s="671" t="s">
        <v>965</v>
      </c>
      <c r="C29" s="678">
        <v>0.19770973141775675</v>
      </c>
    </row>
    <row r="30" spans="1:3">
      <c r="A30" s="514">
        <v>2</v>
      </c>
      <c r="B30" s="672" t="s">
        <v>966</v>
      </c>
      <c r="C30" s="678" t="s">
        <v>967</v>
      </c>
    </row>
    <row r="31" spans="1:3">
      <c r="A31" s="514"/>
      <c r="B31" s="668"/>
      <c r="C31" s="675"/>
    </row>
    <row r="32" spans="1:3">
      <c r="A32" s="514"/>
      <c r="B32" s="799" t="s">
        <v>968</v>
      </c>
      <c r="C32" s="800"/>
    </row>
    <row r="33" spans="1:3" ht="15.75" thickBot="1">
      <c r="A33" s="679">
        <v>1</v>
      </c>
      <c r="B33" s="680" t="s">
        <v>969</v>
      </c>
      <c r="C33" s="681">
        <v>0.20300000000000001</v>
      </c>
    </row>
  </sheetData>
  <mergeCells count="3">
    <mergeCell ref="B16:C16"/>
    <mergeCell ref="B28:C28"/>
    <mergeCell ref="B32:C32"/>
  </mergeCells>
  <dataValidations count="2">
    <dataValidation type="list" allowBlank="1" showInputMessage="1" showErrorMessage="1" sqref="C14: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 type="list" allowBlank="1" showInputMessage="1" showErrorMessage="1" sqref="C6:C13">
      <formula1>"დამოუკიდებელი წევრი, არადამოუკიდებელი წევრი, თავმჯდომარე, დამოუკიდებელი თავმჯდომარე"</formula1>
    </dataValidation>
  </dataValidations>
  <pageMargins left="0.7" right="0.7" top="0.75" bottom="0.75" header="0.3" footer="0.3"/>
  <pageSetup scale="4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Normal="100" workbookViewId="0">
      <pane xSplit="1" ySplit="5" topLeftCell="B6" activePane="bottomRight" state="frozen"/>
      <selection sqref="A1:C1"/>
      <selection pane="topRight" sqref="A1:C1"/>
      <selection pane="bottomLeft" sqref="A1:C1"/>
      <selection pane="bottomRight" activeCell="B6" sqref="B6:B7"/>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12" bestFit="1" customWidth="1"/>
    <col min="7" max="7" width="12.5703125" bestFit="1" customWidth="1"/>
  </cols>
  <sheetData>
    <row r="1" spans="1:8" ht="15.75">
      <c r="A1" s="10" t="s">
        <v>188</v>
      </c>
      <c r="B1" s="9" t="str">
        <f>Info!C2</f>
        <v>სს ”საქართველოს ბანკი”</v>
      </c>
    </row>
    <row r="2" spans="1:8" s="14" customFormat="1" ht="15.75" customHeight="1">
      <c r="A2" s="14" t="s">
        <v>189</v>
      </c>
      <c r="B2" s="329">
        <v>44926</v>
      </c>
    </row>
    <row r="3" spans="1:8" s="14" customFormat="1" ht="15.75" customHeight="1">
      <c r="H3" s="14">
        <v>0</v>
      </c>
    </row>
    <row r="4" spans="1:8" s="14" customFormat="1" ht="15.75" customHeight="1" thickBot="1">
      <c r="A4" s="187" t="s">
        <v>408</v>
      </c>
      <c r="B4" s="188" t="s">
        <v>262</v>
      </c>
      <c r="C4" s="158"/>
      <c r="D4" s="158"/>
      <c r="E4" s="159" t="s">
        <v>93</v>
      </c>
    </row>
    <row r="5" spans="1:8" s="96" customFormat="1" ht="17.45" customHeight="1">
      <c r="A5" s="252"/>
      <c r="B5" s="253"/>
      <c r="C5" s="157" t="s">
        <v>0</v>
      </c>
      <c r="D5" s="157" t="s">
        <v>1</v>
      </c>
      <c r="E5" s="254" t="s">
        <v>2</v>
      </c>
    </row>
    <row r="6" spans="1:8" s="126" customFormat="1" ht="14.45" customHeight="1">
      <c r="A6" s="255"/>
      <c r="B6" s="801" t="s">
        <v>231</v>
      </c>
      <c r="C6" s="801" t="s">
        <v>230</v>
      </c>
      <c r="D6" s="802" t="s">
        <v>229</v>
      </c>
      <c r="E6" s="803"/>
      <c r="G6"/>
    </row>
    <row r="7" spans="1:8" s="126" customFormat="1" ht="99.6" customHeight="1">
      <c r="A7" s="255"/>
      <c r="B7" s="801"/>
      <c r="C7" s="801"/>
      <c r="D7" s="250" t="s">
        <v>228</v>
      </c>
      <c r="E7" s="251" t="s">
        <v>519</v>
      </c>
      <c r="G7"/>
    </row>
    <row r="8" spans="1:8">
      <c r="A8" s="256">
        <v>1</v>
      </c>
      <c r="B8" s="257" t="s">
        <v>154</v>
      </c>
      <c r="C8" s="431">
        <f>'2. RC'!E7</f>
        <v>961236880.95600009</v>
      </c>
      <c r="D8" s="431"/>
      <c r="E8" s="432">
        <f>C8-D8</f>
        <v>961236880.95600009</v>
      </c>
    </row>
    <row r="9" spans="1:8">
      <c r="A9" s="256">
        <v>2</v>
      </c>
      <c r="B9" s="257" t="s">
        <v>155</v>
      </c>
      <c r="C9" s="431">
        <f>'2. RC'!E8</f>
        <v>2918193949.1000004</v>
      </c>
      <c r="D9" s="431"/>
      <c r="E9" s="432">
        <f t="shared" ref="E9:E20" si="0">C9-D9</f>
        <v>2918193949.1000004</v>
      </c>
    </row>
    <row r="10" spans="1:8">
      <c r="A10" s="256">
        <v>3</v>
      </c>
      <c r="B10" s="257" t="s">
        <v>227</v>
      </c>
      <c r="C10" s="431">
        <f>'2. RC'!E9</f>
        <v>1493075244.05</v>
      </c>
      <c r="D10" s="431"/>
      <c r="E10" s="432">
        <f t="shared" si="0"/>
        <v>1493075244.05</v>
      </c>
    </row>
    <row r="11" spans="1:8">
      <c r="A11" s="256">
        <v>4</v>
      </c>
      <c r="B11" s="257" t="s">
        <v>185</v>
      </c>
      <c r="C11" s="431">
        <f>'2. RC'!E10</f>
        <v>303.24</v>
      </c>
      <c r="D11" s="431"/>
      <c r="E11" s="432">
        <f t="shared" si="0"/>
        <v>303.24</v>
      </c>
    </row>
    <row r="12" spans="1:8">
      <c r="A12" s="256">
        <v>5</v>
      </c>
      <c r="B12" s="257" t="s">
        <v>157</v>
      </c>
      <c r="C12" s="431">
        <f>'2. RC'!E11</f>
        <v>4230393807.96</v>
      </c>
      <c r="D12" s="431"/>
      <c r="E12" s="432">
        <f t="shared" si="0"/>
        <v>4230393807.96</v>
      </c>
    </row>
    <row r="13" spans="1:8">
      <c r="A13" s="256">
        <v>6.1</v>
      </c>
      <c r="B13" s="257" t="s">
        <v>158</v>
      </c>
      <c r="C13" s="431">
        <f>'2. RC'!E12</f>
        <v>16316961029.125702</v>
      </c>
      <c r="D13" s="431">
        <v>0</v>
      </c>
      <c r="E13" s="432">
        <f t="shared" si="0"/>
        <v>16316961029.125702</v>
      </c>
    </row>
    <row r="14" spans="1:8">
      <c r="A14" s="256">
        <v>6.2</v>
      </c>
      <c r="B14" s="258" t="s">
        <v>159</v>
      </c>
      <c r="C14" s="431">
        <f>'2. RC'!E13</f>
        <v>-622256240.74339998</v>
      </c>
      <c r="D14" s="431">
        <v>0</v>
      </c>
      <c r="E14" s="432">
        <f t="shared" si="0"/>
        <v>-622256240.74339998</v>
      </c>
    </row>
    <row r="15" spans="1:8">
      <c r="A15" s="256">
        <v>6</v>
      </c>
      <c r="B15" s="257" t="s">
        <v>226</v>
      </c>
      <c r="C15" s="431">
        <f>'2. RC'!E14</f>
        <v>15694704788.382301</v>
      </c>
      <c r="D15" s="431">
        <f>SUM(D13:D14)</f>
        <v>0</v>
      </c>
      <c r="E15" s="432">
        <f t="shared" si="0"/>
        <v>15694704788.382301</v>
      </c>
    </row>
    <row r="16" spans="1:8">
      <c r="A16" s="256">
        <v>7</v>
      </c>
      <c r="B16" s="257" t="s">
        <v>161</v>
      </c>
      <c r="C16" s="431">
        <f>'2. RC'!E15</f>
        <v>204891586.2705</v>
      </c>
      <c r="D16" s="431"/>
      <c r="E16" s="432">
        <f t="shared" si="0"/>
        <v>204891586.2705</v>
      </c>
    </row>
    <row r="17" spans="1:7">
      <c r="A17" s="256">
        <v>8</v>
      </c>
      <c r="B17" s="257" t="s">
        <v>162</v>
      </c>
      <c r="C17" s="431">
        <f>'2. RC'!E16</f>
        <v>110879993.06099999</v>
      </c>
      <c r="D17" s="431"/>
      <c r="E17" s="432">
        <f t="shared" si="0"/>
        <v>110879993.06099999</v>
      </c>
      <c r="F17" s="5"/>
      <c r="G17" s="5"/>
    </row>
    <row r="18" spans="1:7">
      <c r="A18" s="256">
        <v>9</v>
      </c>
      <c r="B18" s="257" t="s">
        <v>163</v>
      </c>
      <c r="C18" s="431">
        <f>'2. RC'!E17</f>
        <v>149952666.40149999</v>
      </c>
      <c r="D18" s="431">
        <v>8201991.2462999998</v>
      </c>
      <c r="E18" s="432">
        <f t="shared" si="0"/>
        <v>141750675.15519997</v>
      </c>
      <c r="G18" s="5"/>
    </row>
    <row r="19" spans="1:7" ht="25.5">
      <c r="A19" s="256">
        <v>10</v>
      </c>
      <c r="B19" s="257" t="s">
        <v>164</v>
      </c>
      <c r="C19" s="431">
        <f>'2. RC'!E18</f>
        <v>557389708.64999998</v>
      </c>
      <c r="D19" s="431">
        <v>144644423.37</v>
      </c>
      <c r="E19" s="432">
        <f t="shared" si="0"/>
        <v>412745285.27999997</v>
      </c>
      <c r="G19" s="5"/>
    </row>
    <row r="20" spans="1:7">
      <c r="A20" s="256">
        <v>11</v>
      </c>
      <c r="B20" s="257" t="s">
        <v>165</v>
      </c>
      <c r="C20" s="431">
        <f>'2. RC'!E19</f>
        <v>304783478.51669574</v>
      </c>
      <c r="D20" s="431">
        <v>0</v>
      </c>
      <c r="E20" s="432">
        <f t="shared" si="0"/>
        <v>304783478.51669574</v>
      </c>
    </row>
    <row r="21" spans="1:7" ht="39" thickBot="1">
      <c r="A21" s="259"/>
      <c r="B21" s="260" t="s">
        <v>482</v>
      </c>
      <c r="C21" s="233">
        <f>SUM(C8:C12, C15:C20)</f>
        <v>26625502406.588001</v>
      </c>
      <c r="D21" s="233">
        <f>SUM(D8:D12, D15:D20)</f>
        <v>152846414.61630002</v>
      </c>
      <c r="E21" s="261">
        <f>SUM(E8:E12, E15:E20)</f>
        <v>26472655991.971699</v>
      </c>
    </row>
    <row r="22" spans="1:7">
      <c r="A22"/>
      <c r="B22"/>
      <c r="C22"/>
      <c r="D22"/>
      <c r="E22"/>
    </row>
    <row r="23" spans="1:7">
      <c r="A23"/>
      <c r="B23"/>
      <c r="C23" s="512">
        <f>C21-'2. RC'!E20</f>
        <v>0</v>
      </c>
      <c r="D23"/>
      <c r="E23" s="588"/>
    </row>
    <row r="25" spans="1:7" s="1" customFormat="1">
      <c r="B25" s="54"/>
      <c r="F25"/>
      <c r="G25"/>
    </row>
    <row r="26" spans="1:7" s="1" customFormat="1">
      <c r="B26" s="55"/>
      <c r="F26"/>
      <c r="G26"/>
    </row>
    <row r="27" spans="1:7" s="1" customFormat="1">
      <c r="B27" s="54"/>
      <c r="F27"/>
      <c r="G27"/>
    </row>
    <row r="28" spans="1:7" s="1" customFormat="1">
      <c r="B28" s="54"/>
      <c r="F28"/>
      <c r="G28"/>
    </row>
    <row r="29" spans="1:7" s="1" customFormat="1">
      <c r="B29" s="54"/>
      <c r="F29"/>
      <c r="G29"/>
    </row>
    <row r="30" spans="1:7" s="1" customFormat="1">
      <c r="B30" s="54"/>
      <c r="F30"/>
      <c r="G30"/>
    </row>
    <row r="31" spans="1:7" s="1" customFormat="1">
      <c r="B31" s="54"/>
      <c r="F31"/>
      <c r="G31"/>
    </row>
    <row r="32" spans="1:7" s="1" customFormat="1">
      <c r="B32" s="55"/>
      <c r="F32"/>
      <c r="G32"/>
    </row>
    <row r="33" spans="2:7" s="1" customFormat="1">
      <c r="B33" s="55"/>
      <c r="F33"/>
      <c r="G33"/>
    </row>
    <row r="34" spans="2:7" s="1" customFormat="1">
      <c r="B34" s="55"/>
      <c r="F34"/>
      <c r="G34"/>
    </row>
    <row r="35" spans="2:7" s="1" customFormat="1">
      <c r="B35" s="55"/>
      <c r="F35"/>
      <c r="G35"/>
    </row>
    <row r="36" spans="2:7" s="1" customFormat="1">
      <c r="B36" s="55"/>
      <c r="F36"/>
      <c r="G36"/>
    </row>
    <row r="37" spans="2:7" s="1" customFormat="1">
      <c r="B37" s="55"/>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sqref="A1:C1"/>
      <selection pane="topRight" sqref="A1:C1"/>
      <selection pane="bottomLeft" sqref="A1:C1"/>
      <selection pane="bottomRight" activeCell="B5" sqref="B5"/>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8" ht="15.75">
      <c r="A1" s="10" t="s">
        <v>188</v>
      </c>
      <c r="B1" s="9" t="str">
        <f>Info!C2</f>
        <v>სს ”საქართველოს ბანკი”</v>
      </c>
      <c r="D1">
        <v>0</v>
      </c>
    </row>
    <row r="2" spans="1:8" s="14" customFormat="1" ht="15.75" customHeight="1">
      <c r="A2" s="14" t="s">
        <v>189</v>
      </c>
      <c r="B2" s="329">
        <v>44926</v>
      </c>
      <c r="C2"/>
      <c r="D2"/>
      <c r="E2"/>
      <c r="F2"/>
    </row>
    <row r="3" spans="1:8" s="14" customFormat="1" ht="15.75" customHeight="1">
      <c r="C3"/>
      <c r="D3"/>
      <c r="E3"/>
      <c r="F3"/>
      <c r="H3" s="14">
        <v>0</v>
      </c>
    </row>
    <row r="4" spans="1:8" s="14" customFormat="1" ht="26.25" thickBot="1">
      <c r="A4" s="14" t="s">
        <v>409</v>
      </c>
      <c r="B4" s="165" t="s">
        <v>265</v>
      </c>
      <c r="C4" s="159" t="s">
        <v>93</v>
      </c>
      <c r="D4"/>
      <c r="E4"/>
      <c r="F4"/>
    </row>
    <row r="5" spans="1:8" ht="26.25">
      <c r="A5" s="160">
        <v>1</v>
      </c>
      <c r="B5" s="161" t="s">
        <v>431</v>
      </c>
      <c r="C5" s="203">
        <f>'7. LI1'!E21</f>
        <v>26472655991.971699</v>
      </c>
    </row>
    <row r="6" spans="1:8" s="151" customFormat="1">
      <c r="A6" s="95">
        <v>2.1</v>
      </c>
      <c r="B6" s="167" t="s">
        <v>266</v>
      </c>
      <c r="C6" s="433">
        <v>2617066289.9303999</v>
      </c>
    </row>
    <row r="7" spans="1:8" s="3" customFormat="1" ht="25.5" outlineLevel="1">
      <c r="A7" s="166">
        <v>2.2000000000000002</v>
      </c>
      <c r="B7" s="162" t="s">
        <v>267</v>
      </c>
      <c r="C7" s="434">
        <v>2050903822.1521001</v>
      </c>
    </row>
    <row r="8" spans="1:8" s="3" customFormat="1" ht="26.25">
      <c r="A8" s="166">
        <v>3</v>
      </c>
      <c r="B8" s="163" t="s">
        <v>432</v>
      </c>
      <c r="C8" s="435">
        <f>SUM(C5:C7)</f>
        <v>31140626104.054199</v>
      </c>
    </row>
    <row r="9" spans="1:8" s="151" customFormat="1">
      <c r="A9" s="95">
        <v>4</v>
      </c>
      <c r="B9" s="170" t="s">
        <v>263</v>
      </c>
      <c r="C9" s="433">
        <v>294457198.46019995</v>
      </c>
    </row>
    <row r="10" spans="1:8" s="3" customFormat="1" ht="25.5" outlineLevel="1">
      <c r="A10" s="166">
        <v>5.0999999999999996</v>
      </c>
      <c r="B10" s="162" t="s">
        <v>272</v>
      </c>
      <c r="C10" s="433">
        <v>-1534549615.97405</v>
      </c>
    </row>
    <row r="11" spans="1:8" s="3" customFormat="1" ht="25.5" outlineLevel="1">
      <c r="A11" s="166">
        <v>5.2</v>
      </c>
      <c r="B11" s="162" t="s">
        <v>273</v>
      </c>
      <c r="C11" s="434">
        <v>-2008832155.7890851</v>
      </c>
    </row>
    <row r="12" spans="1:8" s="3" customFormat="1">
      <c r="A12" s="166">
        <v>6</v>
      </c>
      <c r="B12" s="168" t="s">
        <v>602</v>
      </c>
      <c r="C12" s="434">
        <v>0</v>
      </c>
    </row>
    <row r="13" spans="1:8" s="3" customFormat="1" ht="15.75" thickBot="1">
      <c r="A13" s="169">
        <v>7</v>
      </c>
      <c r="B13" s="164" t="s">
        <v>264</v>
      </c>
      <c r="C13" s="204">
        <f>SUM(C8:C12)</f>
        <v>27891701530.751266</v>
      </c>
    </row>
    <row r="15" spans="1:8" ht="26.25">
      <c r="B15" s="16" t="s">
        <v>603</v>
      </c>
    </row>
    <row r="17" spans="2:9" s="1" customFormat="1">
      <c r="B17" s="56"/>
      <c r="C17"/>
      <c r="D17"/>
      <c r="E17"/>
      <c r="F17"/>
      <c r="G17"/>
      <c r="H17"/>
      <c r="I17"/>
    </row>
    <row r="18" spans="2:9" s="1" customFormat="1">
      <c r="B18" s="53"/>
      <c r="C18"/>
      <c r="D18"/>
      <c r="E18"/>
      <c r="F18"/>
      <c r="G18"/>
      <c r="H18"/>
      <c r="I18"/>
    </row>
    <row r="19" spans="2:9" s="1" customFormat="1">
      <c r="B19" s="53"/>
      <c r="C19"/>
      <c r="D19"/>
      <c r="E19"/>
      <c r="F19"/>
      <c r="G19"/>
      <c r="H19"/>
      <c r="I19"/>
    </row>
    <row r="20" spans="2:9" s="1" customFormat="1">
      <c r="B20" s="55"/>
      <c r="C20"/>
      <c r="D20"/>
      <c r="E20"/>
      <c r="F20"/>
      <c r="G20"/>
      <c r="H20"/>
      <c r="I20"/>
    </row>
    <row r="21" spans="2:9" s="1" customFormat="1">
      <c r="B21" s="54"/>
      <c r="C21"/>
      <c r="D21"/>
      <c r="E21"/>
      <c r="F21"/>
      <c r="G21"/>
      <c r="H21"/>
      <c r="I21"/>
    </row>
    <row r="22" spans="2:9" s="1" customFormat="1">
      <c r="B22" s="55"/>
      <c r="C22"/>
      <c r="D22"/>
      <c r="E22"/>
      <c r="F22"/>
      <c r="G22"/>
      <c r="H22"/>
      <c r="I22"/>
    </row>
    <row r="23" spans="2:9" s="1" customFormat="1">
      <c r="B23" s="54"/>
      <c r="C23"/>
      <c r="D23"/>
      <c r="E23"/>
      <c r="F23"/>
      <c r="G23"/>
      <c r="H23"/>
      <c r="I23"/>
    </row>
    <row r="24" spans="2:9" s="1" customFormat="1">
      <c r="B24" s="54"/>
      <c r="C24"/>
      <c r="D24"/>
      <c r="E24"/>
      <c r="F24"/>
      <c r="G24"/>
      <c r="H24"/>
      <c r="I24"/>
    </row>
    <row r="25" spans="2:9" s="1" customFormat="1">
      <c r="B25" s="54"/>
      <c r="C25"/>
      <c r="D25"/>
      <c r="E25"/>
      <c r="F25"/>
      <c r="G25"/>
      <c r="H25"/>
      <c r="I25"/>
    </row>
    <row r="26" spans="2:9" s="1" customFormat="1">
      <c r="B26" s="54"/>
      <c r="C26"/>
      <c r="D26"/>
      <c r="E26"/>
      <c r="F26"/>
      <c r="G26"/>
      <c r="H26"/>
      <c r="I26"/>
    </row>
    <row r="27" spans="2:9" s="1" customFormat="1">
      <c r="B27" s="54"/>
      <c r="C27"/>
      <c r="D27"/>
      <c r="E27"/>
      <c r="F27"/>
      <c r="G27"/>
      <c r="H27"/>
      <c r="I27"/>
    </row>
    <row r="28" spans="2:9" s="1" customFormat="1">
      <c r="B28" s="55"/>
      <c r="C28"/>
      <c r="D28"/>
      <c r="E28"/>
      <c r="F28"/>
      <c r="G28"/>
      <c r="H28"/>
      <c r="I28"/>
    </row>
    <row r="29" spans="2:9" s="1" customFormat="1">
      <c r="B29" s="55"/>
      <c r="C29"/>
      <c r="D29"/>
      <c r="E29"/>
      <c r="F29"/>
      <c r="G29"/>
      <c r="H29"/>
      <c r="I29"/>
    </row>
    <row r="30" spans="2:9" s="1" customFormat="1">
      <c r="B30" s="55"/>
      <c r="C30"/>
      <c r="D30"/>
      <c r="E30"/>
      <c r="F30"/>
      <c r="G30"/>
      <c r="H30"/>
      <c r="I30"/>
    </row>
    <row r="31" spans="2:9" s="1" customFormat="1">
      <c r="B31" s="55"/>
      <c r="C31"/>
      <c r="D31"/>
      <c r="E31"/>
      <c r="F31"/>
      <c r="G31"/>
      <c r="H31"/>
      <c r="I31"/>
    </row>
    <row r="32" spans="2:9" s="1" customFormat="1">
      <c r="B32" s="55"/>
      <c r="C32"/>
      <c r="D32"/>
      <c r="E32"/>
      <c r="F32"/>
      <c r="G32"/>
      <c r="H32"/>
      <c r="I32"/>
    </row>
    <row r="33" spans="2:9" s="1" customFormat="1">
      <c r="B33" s="55"/>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7BTg6Q3Fd3GF62apXtj9Rjap87g5MP9zg8xKdSlPDpo=</DigestValue>
    </Reference>
    <Reference Type="http://www.w3.org/2000/09/xmldsig#Object" URI="#idOfficeObject">
      <DigestMethod Algorithm="http://www.w3.org/2001/04/xmlenc#sha256"/>
      <DigestValue>FZI1YBJ8NMdL47eWpt5K7NPXHC0jeW7Pn7bisJcUwFs=</DigestValue>
    </Reference>
    <Reference Type="http://uri.etsi.org/01903#SignedProperties" URI="#idSignedProperties">
      <Transforms>
        <Transform Algorithm="http://www.w3.org/TR/2001/REC-xml-c14n-20010315"/>
      </Transforms>
      <DigestMethod Algorithm="http://www.w3.org/2001/04/xmlenc#sha256"/>
      <DigestValue>vU9R3lJ6OK26jDVY/jxvXWKrwGmBlPaIikqM2aKXMIY=</DigestValue>
    </Reference>
  </SignedInfo>
  <SignatureValue>itK0/xtam1bqPOu7yGegnWXdkEtsP6ppJNmB5dG77VuXsEBg09Rvah3Iv6EyrAS77LfU7JZIVbxq
V0Whr/188TUnjXnQr3lYyfe1Azq+spfCm4eIDl2VjQQ5+VKlkTO6Mi/7oVFJUXpN6BhEsNcZGkX/
lI6hMpxyrZfzfAScSK37a5hamCxjbvyZWhfMcrgriX8MYhmR9b5JoIN6VNeGnM8toZIk4uDXoeT2
UhqIFjoMrooonulAOEyHUp8qUg2rgG1rnOShJ+U7kTNCBbl0qk1ZLTGcHg0uqo1+m0vIgMWszqFX
IfGBub1vo3CQw2EhkOUMjM1QluTmYgtbFwnhTw==</SignatureValue>
  <KeyInfo>
    <X509Data>
      <X509Certificate>MIIGQDCCBSigAwIBAgIKFVpMCQADAAHSkDANBgkqhkiG9w0BAQsFADBKMRIwEAYKCZImiZPyLGQBGRYCZ2UxEzARBgoJkiaJk/IsZAEZFgNuYmcxHzAdBgNVBAMTFk5CRyBDbGFzcyAyIElOVCBTdWIgQ0EwHhcNMjEwMzIyMDcxNzM2WhcNMjMwMzIyMDcxNzM2WjA+MRwwGgYDVQQKExNKU0MgQmFuayBPZiBHZW9yZ2lhMR4wHAYDVQQDExVCQkcgLSBUYXRvIFRvbWFzaHZpbGkwggEiMA0GCSqGSIb3DQEBAQUAA4IBDwAwggEKAoIBAQDSFYe/4bo5oEDmGnJSQ+4wLIiNN2YGcgHkjDkM5Fl9P397c7IYYqB7rKqymiH1Xq1E20FON9pOz4WaPiibRQz/J8UzifHujH99XJR3BgyhMGuUqJFYK5EsNc8X147dzvmZVEhlCUmw6KImWF3WXsC429XjcTWBMwGup0YGd0Nm6q+K/s+pU1NeX816CV3M2B33y+2oEPcge+16AeRESkD4ZUTsI/3db4X43QtOhSvCWZEJwiJSS39cM+DW1RhWCv3ciwfFJHUziflaN9bQFK95EfQBTpwiwGmWuIVrcIt07FrBWYEfDvcuDERFFjQn6AavcsHgd33lF86mNLuoe8VLAgMBAAGjggMyMIIDLjA8BgkrBgEEAYI3FQcELzAtBiUrBgEEAYI3FQjmsmCDjfVEhoGZCYO4oUqDvoRxBIPEkTOEg4hdAgFkAgEjMB0GA1UdJQQWMBQGCCsGAQUFBwMCBggrBgEFBQcDBDALBgNVHQ8EBAMCB4AwJwYJKwYBBAGCNxUKBBowGDAKBggrBgEFBQcDAjAKBggrBgEFBQcDBDAdBgNVHQ4EFgQUSrubhe+Nx5TyntT+Xpyo//uWGwM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DbmRL6WT1Pf0ubrBAXMRQ5znfv7U72TphaSjmOZcep1S+DOuRZtCfID5kDZ7WOCBg3KlAkhw7r0t6MOiDDOOLYZDsSilUq/7sPwPRM9UYNMUHiqn5kTie/J1IC8Crzc3qrAWKrj33RHthLrOrFf/s6xP3UEnVnqH4zDfU3TP68Iw3jkrjilmjNhMxwbMHRJw/eSLpJ79avtgsWP3JBLk3ta2EKlXteQbXRdz6C0Urukoxv+RI7mkAaOCyTkg5FdG3Kjd+UnlJuJgjEnRRcfBJJfMDyIjdGNWqXc8eSjpSgB4iVuiOYBeGwjZSzURCIwMt5jaPOuLEjCoET193Ih5V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pE2iUkx6OrmL4ATv2UCe5W06+agSkTk3E7DDehOAOOw=</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JBFCsVVUuUqh+6Wu6lELq3TzyFCXdmkz6n60bDJ1ICo=</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UWFK7QnxsJOkK96s5ApiVibELew9JIYwft1km1Vc0MQ=</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uU88Xb8H52+zoIqxS5vO/I1x2eOfnDiUW8vvtTUj+gU=</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uU88Xb8H52+zoIqxS5vO/I1x2eOfnDiUW8vvtTUj+gU=</DigestValue>
      </Reference>
      <Reference URI="/xl/printerSettings/printerSettings17.bin?ContentType=application/vnd.openxmlformats-officedocument.spreadsheetml.printerSettings">
        <DigestMethod Algorithm="http://www.w3.org/2001/04/xmlenc#sha256"/>
        <DigestValue>BfOqFYncvTrOA0w5jBPLJpo6svE1gFZliFydlsU/uz4=</DigestValue>
      </Reference>
      <Reference URI="/xl/printerSettings/printerSettings18.bin?ContentType=application/vnd.openxmlformats-officedocument.spreadsheetml.printerSettings">
        <DigestMethod Algorithm="http://www.w3.org/2001/04/xmlenc#sha256"/>
        <DigestValue>zxLIGjiJ19gUsPtQr72salfkFKrVFBCr1X8320JEcsQ=</DigestValue>
      </Reference>
      <Reference URI="/xl/printerSettings/printerSettings19.bin?ContentType=application/vnd.openxmlformats-officedocument.spreadsheetml.printerSettings">
        <DigestMethod Algorithm="http://www.w3.org/2001/04/xmlenc#sha256"/>
        <DigestValue>qqKz7UtelGHdfiWdqNc1EvL8LqlQ7O4MTpeoyQcgyv0=</DigestValue>
      </Reference>
      <Reference URI="/xl/printerSettings/printerSettings2.bin?ContentType=application/vnd.openxmlformats-officedocument.spreadsheetml.printerSettings">
        <DigestMethod Algorithm="http://www.w3.org/2001/04/xmlenc#sha256"/>
        <DigestValue>uU88Xb8H52+zoIqxS5vO/I1x2eOfnDiUW8vvtTUj+gU=</DigestValue>
      </Reference>
      <Reference URI="/xl/printerSettings/printerSettings20.bin?ContentType=application/vnd.openxmlformats-officedocument.spreadsheetml.printerSettings">
        <DigestMethod Algorithm="http://www.w3.org/2001/04/xmlenc#sha256"/>
        <DigestValue>nkR1lu9OLM1UMxWiPa7wm3YcnQOlFOICy95qYiodDz0=</DigestValue>
      </Reference>
      <Reference URI="/xl/printerSettings/printerSettings21.bin?ContentType=application/vnd.openxmlformats-officedocument.spreadsheetml.printerSettings">
        <DigestMethod Algorithm="http://www.w3.org/2001/04/xmlenc#sha256"/>
        <DigestValue>2bvX94YA3UVSaKlpfCjo157kRTaGD9ZFW7t96/Nk1uk=</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qqKz7UtelGHdfiWdqNc1EvL8LqlQ7O4MTpeoyQcgyv0=</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uU88Xb8H52+zoIqxS5vO/I1x2eOfnDiUW8vvtTUj+gU=</DigestValue>
      </Reference>
      <Reference URI="/xl/printerSettings/printerSettings4.bin?ContentType=application/vnd.openxmlformats-officedocument.spreadsheetml.printerSettings">
        <DigestMethod Algorithm="http://www.w3.org/2001/04/xmlenc#sha256"/>
        <DigestValue>uU88Xb8H52+zoIqxS5vO/I1x2eOfnDiUW8vvtTUj+gU=</DigestValue>
      </Reference>
      <Reference URI="/xl/printerSettings/printerSettings5.bin?ContentType=application/vnd.openxmlformats-officedocument.spreadsheetml.printerSettings">
        <DigestMethod Algorithm="http://www.w3.org/2001/04/xmlenc#sha256"/>
        <DigestValue>uU88Xb8H52+zoIqxS5vO/I1x2eOfnDiUW8vvtTUj+gU=</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N6BPk/ZE6mtyo9t6dFBnm0xa+gg/wUP4pAYHrMCks/M=</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cdohXy9tmzkuDoX3mMjtj+hIVJ0EvOzaTJcjN6adl/A=</DigestValue>
      </Reference>
      <Reference URI="/xl/styles.xml?ContentType=application/vnd.openxmlformats-officedocument.spreadsheetml.styles+xml">
        <DigestMethod Algorithm="http://www.w3.org/2001/04/xmlenc#sha256"/>
        <DigestValue>kA9333V6FrvlEF4FOdINq3eYGiVCORQZAFl9tJQ5ZU8=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YRAA1AMio8uuuvx8LMOocFw4l5VT2If4FA42Uzyx8qg=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3j6ZOi8milbDUICtkwx5rNRn19veKFD6VO4do2WXeYg=</DigestValue>
      </Reference>
      <Reference URI="/xl/worksheets/sheet10.xml?ContentType=application/vnd.openxmlformats-officedocument.spreadsheetml.worksheet+xml">
        <DigestMethod Algorithm="http://www.w3.org/2001/04/xmlenc#sha256"/>
        <DigestValue>51SUBx07h9k5o12vnXUxpDSQAL79BrJIAeh4vpt6xbo=</DigestValue>
      </Reference>
      <Reference URI="/xl/worksheets/sheet11.xml?ContentType=application/vnd.openxmlformats-officedocument.spreadsheetml.worksheet+xml">
        <DigestMethod Algorithm="http://www.w3.org/2001/04/xmlenc#sha256"/>
        <DigestValue>Z/YejwOegLAwcQgvpipxcjvdgczEkDE0klOYZSFORVc=</DigestValue>
      </Reference>
      <Reference URI="/xl/worksheets/sheet12.xml?ContentType=application/vnd.openxmlformats-officedocument.spreadsheetml.worksheet+xml">
        <DigestMethod Algorithm="http://www.w3.org/2001/04/xmlenc#sha256"/>
        <DigestValue>Ag4kCbZkqnoEBujM/JDmjLJBeUO1PjfY5/YuSq+/Exo=</DigestValue>
      </Reference>
      <Reference URI="/xl/worksheets/sheet13.xml?ContentType=application/vnd.openxmlformats-officedocument.spreadsheetml.worksheet+xml">
        <DigestMethod Algorithm="http://www.w3.org/2001/04/xmlenc#sha256"/>
        <DigestValue>0HL3GTCDNINEnP0l8S22go03PI92XbZSE0QFE5JXQww=</DigestValue>
      </Reference>
      <Reference URI="/xl/worksheets/sheet14.xml?ContentType=application/vnd.openxmlformats-officedocument.spreadsheetml.worksheet+xml">
        <DigestMethod Algorithm="http://www.w3.org/2001/04/xmlenc#sha256"/>
        <DigestValue>saKxfXgceqK83fsdNKclQZINqun3lLGHH9zgZAuno6w=</DigestValue>
      </Reference>
      <Reference URI="/xl/worksheets/sheet15.xml?ContentType=application/vnd.openxmlformats-officedocument.spreadsheetml.worksheet+xml">
        <DigestMethod Algorithm="http://www.w3.org/2001/04/xmlenc#sha256"/>
        <DigestValue>aAe/5bSdItavSA4Zhsg+AqPL8C/E73lsDymKBNM26/U=</DigestValue>
      </Reference>
      <Reference URI="/xl/worksheets/sheet16.xml?ContentType=application/vnd.openxmlformats-officedocument.spreadsheetml.worksheet+xml">
        <DigestMethod Algorithm="http://www.w3.org/2001/04/xmlenc#sha256"/>
        <DigestValue>suLSi/AiAzS+TtIpkmV7CDibgCqDMMzdox7YVwYBCBc=</DigestValue>
      </Reference>
      <Reference URI="/xl/worksheets/sheet17.xml?ContentType=application/vnd.openxmlformats-officedocument.spreadsheetml.worksheet+xml">
        <DigestMethod Algorithm="http://www.w3.org/2001/04/xmlenc#sha256"/>
        <DigestValue>P8Tx1YcYLdqbwRQ4wcRYzYBqSGZEcbiwP7tY6W2Ag+U=</DigestValue>
      </Reference>
      <Reference URI="/xl/worksheets/sheet18.xml?ContentType=application/vnd.openxmlformats-officedocument.spreadsheetml.worksheet+xml">
        <DigestMethod Algorithm="http://www.w3.org/2001/04/xmlenc#sha256"/>
        <DigestValue>3mxbUQJ1aAYVlILHx3mh/GQUXN2mPF88VH+7su7SLO8=</DigestValue>
      </Reference>
      <Reference URI="/xl/worksheets/sheet19.xml?ContentType=application/vnd.openxmlformats-officedocument.spreadsheetml.worksheet+xml">
        <DigestMethod Algorithm="http://www.w3.org/2001/04/xmlenc#sha256"/>
        <DigestValue>x3VRIsbmvENUeusTOsdlEZUTpNZj4G1YYXBSCugxZGs=</DigestValue>
      </Reference>
      <Reference URI="/xl/worksheets/sheet2.xml?ContentType=application/vnd.openxmlformats-officedocument.spreadsheetml.worksheet+xml">
        <DigestMethod Algorithm="http://www.w3.org/2001/04/xmlenc#sha256"/>
        <DigestValue>bHfNuiCfq+9NoqD+uJpebtJHzEoCC5h97GULxQQGVME=</DigestValue>
      </Reference>
      <Reference URI="/xl/worksheets/sheet20.xml?ContentType=application/vnd.openxmlformats-officedocument.spreadsheetml.worksheet+xml">
        <DigestMethod Algorithm="http://www.w3.org/2001/04/xmlenc#sha256"/>
        <DigestValue>vpP3DvTnJfGd/ayy1DOZxghvI1FXHtDSodmGtrWQyCY=</DigestValue>
      </Reference>
      <Reference URI="/xl/worksheets/sheet21.xml?ContentType=application/vnd.openxmlformats-officedocument.spreadsheetml.worksheet+xml">
        <DigestMethod Algorithm="http://www.w3.org/2001/04/xmlenc#sha256"/>
        <DigestValue>mJEnOYvoli2RIF0Ys10bRBBSvKekOTvmabjjwN+TF+0=</DigestValue>
      </Reference>
      <Reference URI="/xl/worksheets/sheet22.xml?ContentType=application/vnd.openxmlformats-officedocument.spreadsheetml.worksheet+xml">
        <DigestMethod Algorithm="http://www.w3.org/2001/04/xmlenc#sha256"/>
        <DigestValue>a4ihvExCcGdixfRrYDRswuRw/pK5S6tFOSkbXRCx7Cg=</DigestValue>
      </Reference>
      <Reference URI="/xl/worksheets/sheet23.xml?ContentType=application/vnd.openxmlformats-officedocument.spreadsheetml.worksheet+xml">
        <DigestMethod Algorithm="http://www.w3.org/2001/04/xmlenc#sha256"/>
        <DigestValue>xkpEVEqO1pM1yEa5wL6VxklT54tDSOgxeWri1c/i++I=</DigestValue>
      </Reference>
      <Reference URI="/xl/worksheets/sheet24.xml?ContentType=application/vnd.openxmlformats-officedocument.spreadsheetml.worksheet+xml">
        <DigestMethod Algorithm="http://www.w3.org/2001/04/xmlenc#sha256"/>
        <DigestValue>fHe1bSd3SHPMC5AZ4att8pIxTWWXQnxPRi+VQ1oeC+M=</DigestValue>
      </Reference>
      <Reference URI="/xl/worksheets/sheet25.xml?ContentType=application/vnd.openxmlformats-officedocument.spreadsheetml.worksheet+xml">
        <DigestMethod Algorithm="http://www.w3.org/2001/04/xmlenc#sha256"/>
        <DigestValue>kIOe7pam1Th0rih+0y1/QElvLVvGsByTdTiBX/5bv3o=</DigestValue>
      </Reference>
      <Reference URI="/xl/worksheets/sheet26.xml?ContentType=application/vnd.openxmlformats-officedocument.spreadsheetml.worksheet+xml">
        <DigestMethod Algorithm="http://www.w3.org/2001/04/xmlenc#sha256"/>
        <DigestValue>0QBxp4dPkkyctzaN+85Y58pyTO7tFFacJBJO/EfVTk4=</DigestValue>
      </Reference>
      <Reference URI="/xl/worksheets/sheet27.xml?ContentType=application/vnd.openxmlformats-officedocument.spreadsheetml.worksheet+xml">
        <DigestMethod Algorithm="http://www.w3.org/2001/04/xmlenc#sha256"/>
        <DigestValue>jlSF9yxWIhaIv8ncMYZF/AsF9gXz10/n0bS6eUaII/Q=</DigestValue>
      </Reference>
      <Reference URI="/xl/worksheets/sheet28.xml?ContentType=application/vnd.openxmlformats-officedocument.spreadsheetml.worksheet+xml">
        <DigestMethod Algorithm="http://www.w3.org/2001/04/xmlenc#sha256"/>
        <DigestValue>26v5g+MUydHMn48gltK13hRP03QEOQBsrjJO/7x3czY=</DigestValue>
      </Reference>
      <Reference URI="/xl/worksheets/sheet29.xml?ContentType=application/vnd.openxmlformats-officedocument.spreadsheetml.worksheet+xml">
        <DigestMethod Algorithm="http://www.w3.org/2001/04/xmlenc#sha256"/>
        <DigestValue>GJhNjRaESALbzENF2uFT7rEmDGWFzZ14uYESDKTuHeo=</DigestValue>
      </Reference>
      <Reference URI="/xl/worksheets/sheet3.xml?ContentType=application/vnd.openxmlformats-officedocument.spreadsheetml.worksheet+xml">
        <DigestMethod Algorithm="http://www.w3.org/2001/04/xmlenc#sha256"/>
        <DigestValue>Vu/KrqO3B2+aUkSAfy+t+3Vi2Ma/Ii/3LoKht6XRgJs=</DigestValue>
      </Reference>
      <Reference URI="/xl/worksheets/sheet30.xml?ContentType=application/vnd.openxmlformats-officedocument.spreadsheetml.worksheet+xml">
        <DigestMethod Algorithm="http://www.w3.org/2001/04/xmlenc#sha256"/>
        <DigestValue>DYgd+0Zuwvhbr/V2fVivhEsVBMqD6jy3OkQ6jucnmbY=</DigestValue>
      </Reference>
      <Reference URI="/xl/worksheets/sheet4.xml?ContentType=application/vnd.openxmlformats-officedocument.spreadsheetml.worksheet+xml">
        <DigestMethod Algorithm="http://www.w3.org/2001/04/xmlenc#sha256"/>
        <DigestValue>tD/+iKbgHSxSOHraK5gh/hwcD8SR4rTy4e7buOzDDNc=</DigestValue>
      </Reference>
      <Reference URI="/xl/worksheets/sheet5.xml?ContentType=application/vnd.openxmlformats-officedocument.spreadsheetml.worksheet+xml">
        <DigestMethod Algorithm="http://www.w3.org/2001/04/xmlenc#sha256"/>
        <DigestValue>/M5zesvQlLjglTuE8fotx8BEbYZAQ//vJ/xbcuXQmpg=</DigestValue>
      </Reference>
      <Reference URI="/xl/worksheets/sheet6.xml?ContentType=application/vnd.openxmlformats-officedocument.spreadsheetml.worksheet+xml">
        <DigestMethod Algorithm="http://www.w3.org/2001/04/xmlenc#sha256"/>
        <DigestValue>aZcK4m9GYHpV6ohFa2IiGhp5DrR78x1qAO3Qz2OdOFY=</DigestValue>
      </Reference>
      <Reference URI="/xl/worksheets/sheet7.xml?ContentType=application/vnd.openxmlformats-officedocument.spreadsheetml.worksheet+xml">
        <DigestMethod Algorithm="http://www.w3.org/2001/04/xmlenc#sha256"/>
        <DigestValue>r1EQPHe9QpOYQME924hH3Z9MBknV83gGePyMEjWOPlQ=</DigestValue>
      </Reference>
      <Reference URI="/xl/worksheets/sheet8.xml?ContentType=application/vnd.openxmlformats-officedocument.spreadsheetml.worksheet+xml">
        <DigestMethod Algorithm="http://www.w3.org/2001/04/xmlenc#sha256"/>
        <DigestValue>hB3gi9ThRLGVXD2kBbEK3Zy32qOXkqEWBucg+hV8V+E=</DigestValue>
      </Reference>
      <Reference URI="/xl/worksheets/sheet9.xml?ContentType=application/vnd.openxmlformats-officedocument.spreadsheetml.worksheet+xml">
        <DigestMethod Algorithm="http://www.w3.org/2001/04/xmlenc#sha256"/>
        <DigestValue>8zKmI9EO09uHtPNnaTClQMGN8IoTD3v6LnKPBdzVfuQ=</DigestValue>
      </Reference>
    </Manifest>
    <SignatureProperties>
      <SignatureProperty Id="idSignatureTime" Target="#idPackageSignature">
        <mdssi:SignatureTime xmlns:mdssi="http://schemas.openxmlformats.org/package/2006/digital-signature">
          <mdssi:Format>YYYY-MM-DDThh:mm:ssTZD</mdssi:Format>
          <mdssi:Value>2023-02-10T10:19:15Z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PG1-BBB-QQ-20221231</SignatureComments>
          <WindowsVersion>6.2</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2023-02-10T10:19:15Z</xd:SigningTime>
          <xd:SigningCertificate>
            <xd:Cert>
              <xd:CertDigest>
                <DigestMethod Algorithm="http://www.w3.org/2001/04/xmlenc#sha256"/>
                <DigestValue>zkRlF4bfG48L4Le7jdWhT8p0+GJGbaGuC/WRzHkgDJk=</DigestValue>
              </xd:CertDigest>
              <xd:IssuerSerial>
                <X509IssuerName>CN=NBG Class 2 INT Sub CA, DC=nbg, DC=ge</X509IssuerName>
                <X509SerialNumber>100835382017330967073424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PG1-BBB-QQ-20221231</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HL0N7I+MVvSMR9U6FEMDxuvGfotrc28oBO8SnJCwq+k=</DigestValue>
    </Reference>
    <Reference Type="http://www.w3.org/2000/09/xmldsig#Object" URI="#idOfficeObject">
      <DigestMethod Algorithm="http://www.w3.org/2001/04/xmlenc#sha256"/>
      <DigestValue>FZI1YBJ8NMdL47eWpt5K7NPXHC0jeW7Pn7bisJcUwFs=</DigestValue>
    </Reference>
    <Reference Type="http://uri.etsi.org/01903#SignedProperties" URI="#idSignedProperties">
      <Transforms>
        <Transform Algorithm="http://www.w3.org/TR/2001/REC-xml-c14n-20010315"/>
      </Transforms>
      <DigestMethod Algorithm="http://www.w3.org/2001/04/xmlenc#sha256"/>
      <DigestValue>YfvgXR2IsGLnD54uEGR5OnF6Ex5n+Wvmqxnx4NsBK9Y=</DigestValue>
    </Reference>
  </SignedInfo>
  <SignatureValue>xAQCKt72IUosx0HP/9VFVEj3DEJ5Lsf5Qvh6JccAaz6tUTcKPbXhIaaCH0NyI0ztsbhwdtDL22tB
eukT4nhJfkLDMkBURvKEqrR019g4D3ItF1YHnP9LNAiriWEpfdAuNdvxVVEYFCw6LqNv7qmOdgC+
re2PCt35T1MiW9et5RNYWUxZwh1Uzv+5IKGH7luuMOERG87KJiNj7y/w4Nzo89HNm7RdN9MQHWEn
6a1nBNaUjV+dQ9myY9MJJJTtqyAtYfhNE5+T3aZ6we6yXghjYN8cgDVkEr7XutFx6CG1ulLHR76l
Ui4sw2hu2/NlhB4gWTKA19lkNQXIPWHF76owig==</SignatureValue>
  <KeyInfo>
    <X509Data>
      <X509Certificate>MIIGPzCCBSegAwIBAgIKfzWKsAADAAHg2TANBgkqhkiG9w0BAQsFADBKMRIwEAYKCZImiZPyLGQBGRYCZ2UxEzARBgoJkiaJk/IsZAEZFgNuYmcxHzAdBgNVBAMTFk5CRyBDbGFzcyAyIElOVCBTdWIgQ0EwHhcNMjEwNjI4MTI1MTE4WhcNMjMwNjI4MTI1MTE4WjA9MRwwGgYDVQQKExNKU0MgQmFuayBPZiBHZW9yZ2lhMR0wGwYDVQQDExRCQkcgLSBTdWxraGFuIEd2YWxpYTCCASIwDQYJKoZIhvcNAQEBBQADggEPADCCAQoCggEBAOH0twIcpGC05hsgTIgpse09e4sVXJIN8/v8NDNbnV2WRZCvQptz2Xld2np06o903hK54DEU/k1XSGqegeiQfruruzkpXlsgDqRX1G1rhqCbCEAMlRYmkQ7vVyVVCHtGxTGju+of1eADT8iM8sq68S7d6/8hzmYmlIs453gK4suJCx4Ix2ltncZmAhNlQvMjwoy0HP6O1XIIW8AMRDXP3YzAX1QCG67/bGSZx+YgzLZsUJI2QOZ91t7Y8NuRadj83gKHUMG4Pqhqk1mR/LVcax5Ty9qpPTYEZv0xDVeq1rwMY39z7z+PiAfuEx+Nf1dwCEvVz1KLbGcnghIV+UgBBYsCAwEAAaOCAzIwggMuMDwGCSsGAQQBgjcVBwQvMC0GJSsGAQQBgjcVCOayYION9USGgZkJg7ihSoO+hHEEg8SRM4SDiF0CAWQCASMwHQYDVR0lBBYwFAYIKwYBBQUHAwIGCCsGAQUFBwMEMAsGA1UdDwQEAwIHgDAnBgkrBgEEAYI3FQoEGjAYMAoGCCsGAQUFBwMCMAoGCCsGAQUFBwMEMB0GA1UdDgQWBBSnM8DnI4OEl4STtNBvnMmV+uIeM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Z61c/VfFl4dKvY1nQJKHGbMs+LoiVZ8yxbkrYDY/sZpRiX8eHQ00zY+A0UJNJd9JBRJLhfZxWwwTh6uVmn/s8z3Q48/TFwWB7N2+r81muyqldPFzcTrUO9GDf2SjQgeqIdMe4I59q8A4IgiUyGCZimQQW54cTWJMwUkSxLQ++Sij47npdu8FE87tjy81YsUjNXeR4pGeNiFOi3bx22bHlmxFxOBL9LGNj7IbuWKTQeqkaI00BdtmhkBp8jZByKOiurdz3YpCYIOhhTxGvBnQKIOsAkGZ/3bydteo+D13fHQc+7p27yeVUf8HrtQFfnAMuNdzYAL0oOTH8BD57dz0U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pE2iUkx6OrmL4ATv2UCe5W06+agSkTk3E7DDehOAOOw=</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JBFCsVVUuUqh+6Wu6lELq3TzyFCXdmkz6n60bDJ1ICo=</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UWFK7QnxsJOkK96s5ApiVibELew9JIYwft1km1Vc0MQ=</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uU88Xb8H52+zoIqxS5vO/I1x2eOfnDiUW8vvtTUj+gU=</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uU88Xb8H52+zoIqxS5vO/I1x2eOfnDiUW8vvtTUj+gU=</DigestValue>
      </Reference>
      <Reference URI="/xl/printerSettings/printerSettings17.bin?ContentType=application/vnd.openxmlformats-officedocument.spreadsheetml.printerSettings">
        <DigestMethod Algorithm="http://www.w3.org/2001/04/xmlenc#sha256"/>
        <DigestValue>BfOqFYncvTrOA0w5jBPLJpo6svE1gFZliFydlsU/uz4=</DigestValue>
      </Reference>
      <Reference URI="/xl/printerSettings/printerSettings18.bin?ContentType=application/vnd.openxmlformats-officedocument.spreadsheetml.printerSettings">
        <DigestMethod Algorithm="http://www.w3.org/2001/04/xmlenc#sha256"/>
        <DigestValue>zxLIGjiJ19gUsPtQr72salfkFKrVFBCr1X8320JEcsQ=</DigestValue>
      </Reference>
      <Reference URI="/xl/printerSettings/printerSettings19.bin?ContentType=application/vnd.openxmlformats-officedocument.spreadsheetml.printerSettings">
        <DigestMethod Algorithm="http://www.w3.org/2001/04/xmlenc#sha256"/>
        <DigestValue>qqKz7UtelGHdfiWdqNc1EvL8LqlQ7O4MTpeoyQcgyv0=</DigestValue>
      </Reference>
      <Reference URI="/xl/printerSettings/printerSettings2.bin?ContentType=application/vnd.openxmlformats-officedocument.spreadsheetml.printerSettings">
        <DigestMethod Algorithm="http://www.w3.org/2001/04/xmlenc#sha256"/>
        <DigestValue>uU88Xb8H52+zoIqxS5vO/I1x2eOfnDiUW8vvtTUj+gU=</DigestValue>
      </Reference>
      <Reference URI="/xl/printerSettings/printerSettings20.bin?ContentType=application/vnd.openxmlformats-officedocument.spreadsheetml.printerSettings">
        <DigestMethod Algorithm="http://www.w3.org/2001/04/xmlenc#sha256"/>
        <DigestValue>nkR1lu9OLM1UMxWiPa7wm3YcnQOlFOICy95qYiodDz0=</DigestValue>
      </Reference>
      <Reference URI="/xl/printerSettings/printerSettings21.bin?ContentType=application/vnd.openxmlformats-officedocument.spreadsheetml.printerSettings">
        <DigestMethod Algorithm="http://www.w3.org/2001/04/xmlenc#sha256"/>
        <DigestValue>2bvX94YA3UVSaKlpfCjo157kRTaGD9ZFW7t96/Nk1uk=</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qqKz7UtelGHdfiWdqNc1EvL8LqlQ7O4MTpeoyQcgyv0=</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uU88Xb8H52+zoIqxS5vO/I1x2eOfnDiUW8vvtTUj+gU=</DigestValue>
      </Reference>
      <Reference URI="/xl/printerSettings/printerSettings4.bin?ContentType=application/vnd.openxmlformats-officedocument.spreadsheetml.printerSettings">
        <DigestMethod Algorithm="http://www.w3.org/2001/04/xmlenc#sha256"/>
        <DigestValue>uU88Xb8H52+zoIqxS5vO/I1x2eOfnDiUW8vvtTUj+gU=</DigestValue>
      </Reference>
      <Reference URI="/xl/printerSettings/printerSettings5.bin?ContentType=application/vnd.openxmlformats-officedocument.spreadsheetml.printerSettings">
        <DigestMethod Algorithm="http://www.w3.org/2001/04/xmlenc#sha256"/>
        <DigestValue>uU88Xb8H52+zoIqxS5vO/I1x2eOfnDiUW8vvtTUj+gU=</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N6BPk/ZE6mtyo9t6dFBnm0xa+gg/wUP4pAYHrMCks/M=</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cdohXy9tmzkuDoX3mMjtj+hIVJ0EvOzaTJcjN6adl/A=</DigestValue>
      </Reference>
      <Reference URI="/xl/styles.xml?ContentType=application/vnd.openxmlformats-officedocument.spreadsheetml.styles+xml">
        <DigestMethod Algorithm="http://www.w3.org/2001/04/xmlenc#sha256"/>
        <DigestValue>kA9333V6FrvlEF4FOdINq3eYGiVCORQZAFl9tJQ5ZU8=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YRAA1AMio8uuuvx8LMOocFw4l5VT2If4FA42Uzyx8qg=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3j6ZOi8milbDUICtkwx5rNRn19veKFD6VO4do2WXeYg=</DigestValue>
      </Reference>
      <Reference URI="/xl/worksheets/sheet10.xml?ContentType=application/vnd.openxmlformats-officedocument.spreadsheetml.worksheet+xml">
        <DigestMethod Algorithm="http://www.w3.org/2001/04/xmlenc#sha256"/>
        <DigestValue>51SUBx07h9k5o12vnXUxpDSQAL79BrJIAeh4vpt6xbo=</DigestValue>
      </Reference>
      <Reference URI="/xl/worksheets/sheet11.xml?ContentType=application/vnd.openxmlformats-officedocument.spreadsheetml.worksheet+xml">
        <DigestMethod Algorithm="http://www.w3.org/2001/04/xmlenc#sha256"/>
        <DigestValue>Z/YejwOegLAwcQgvpipxcjvdgczEkDE0klOYZSFORVc=</DigestValue>
      </Reference>
      <Reference URI="/xl/worksheets/sheet12.xml?ContentType=application/vnd.openxmlformats-officedocument.spreadsheetml.worksheet+xml">
        <DigestMethod Algorithm="http://www.w3.org/2001/04/xmlenc#sha256"/>
        <DigestValue>Ag4kCbZkqnoEBujM/JDmjLJBeUO1PjfY5/YuSq+/Exo=</DigestValue>
      </Reference>
      <Reference URI="/xl/worksheets/sheet13.xml?ContentType=application/vnd.openxmlformats-officedocument.spreadsheetml.worksheet+xml">
        <DigestMethod Algorithm="http://www.w3.org/2001/04/xmlenc#sha256"/>
        <DigestValue>0HL3GTCDNINEnP0l8S22go03PI92XbZSE0QFE5JXQww=</DigestValue>
      </Reference>
      <Reference URI="/xl/worksheets/sheet14.xml?ContentType=application/vnd.openxmlformats-officedocument.spreadsheetml.worksheet+xml">
        <DigestMethod Algorithm="http://www.w3.org/2001/04/xmlenc#sha256"/>
        <DigestValue>saKxfXgceqK83fsdNKclQZINqun3lLGHH9zgZAuno6w=</DigestValue>
      </Reference>
      <Reference URI="/xl/worksheets/sheet15.xml?ContentType=application/vnd.openxmlformats-officedocument.spreadsheetml.worksheet+xml">
        <DigestMethod Algorithm="http://www.w3.org/2001/04/xmlenc#sha256"/>
        <DigestValue>aAe/5bSdItavSA4Zhsg+AqPL8C/E73lsDymKBNM26/U=</DigestValue>
      </Reference>
      <Reference URI="/xl/worksheets/sheet16.xml?ContentType=application/vnd.openxmlformats-officedocument.spreadsheetml.worksheet+xml">
        <DigestMethod Algorithm="http://www.w3.org/2001/04/xmlenc#sha256"/>
        <DigestValue>suLSi/AiAzS+TtIpkmV7CDibgCqDMMzdox7YVwYBCBc=</DigestValue>
      </Reference>
      <Reference URI="/xl/worksheets/sheet17.xml?ContentType=application/vnd.openxmlformats-officedocument.spreadsheetml.worksheet+xml">
        <DigestMethod Algorithm="http://www.w3.org/2001/04/xmlenc#sha256"/>
        <DigestValue>P8Tx1YcYLdqbwRQ4wcRYzYBqSGZEcbiwP7tY6W2Ag+U=</DigestValue>
      </Reference>
      <Reference URI="/xl/worksheets/sheet18.xml?ContentType=application/vnd.openxmlformats-officedocument.spreadsheetml.worksheet+xml">
        <DigestMethod Algorithm="http://www.w3.org/2001/04/xmlenc#sha256"/>
        <DigestValue>3mxbUQJ1aAYVlILHx3mh/GQUXN2mPF88VH+7su7SLO8=</DigestValue>
      </Reference>
      <Reference URI="/xl/worksheets/sheet19.xml?ContentType=application/vnd.openxmlformats-officedocument.spreadsheetml.worksheet+xml">
        <DigestMethod Algorithm="http://www.w3.org/2001/04/xmlenc#sha256"/>
        <DigestValue>x3VRIsbmvENUeusTOsdlEZUTpNZj4G1YYXBSCugxZGs=</DigestValue>
      </Reference>
      <Reference URI="/xl/worksheets/sheet2.xml?ContentType=application/vnd.openxmlformats-officedocument.spreadsheetml.worksheet+xml">
        <DigestMethod Algorithm="http://www.w3.org/2001/04/xmlenc#sha256"/>
        <DigestValue>bHfNuiCfq+9NoqD+uJpebtJHzEoCC5h97GULxQQGVME=</DigestValue>
      </Reference>
      <Reference URI="/xl/worksheets/sheet20.xml?ContentType=application/vnd.openxmlformats-officedocument.spreadsheetml.worksheet+xml">
        <DigestMethod Algorithm="http://www.w3.org/2001/04/xmlenc#sha256"/>
        <DigestValue>vpP3DvTnJfGd/ayy1DOZxghvI1FXHtDSodmGtrWQyCY=</DigestValue>
      </Reference>
      <Reference URI="/xl/worksheets/sheet21.xml?ContentType=application/vnd.openxmlformats-officedocument.spreadsheetml.worksheet+xml">
        <DigestMethod Algorithm="http://www.w3.org/2001/04/xmlenc#sha256"/>
        <DigestValue>mJEnOYvoli2RIF0Ys10bRBBSvKekOTvmabjjwN+TF+0=</DigestValue>
      </Reference>
      <Reference URI="/xl/worksheets/sheet22.xml?ContentType=application/vnd.openxmlformats-officedocument.spreadsheetml.worksheet+xml">
        <DigestMethod Algorithm="http://www.w3.org/2001/04/xmlenc#sha256"/>
        <DigestValue>a4ihvExCcGdixfRrYDRswuRw/pK5S6tFOSkbXRCx7Cg=</DigestValue>
      </Reference>
      <Reference URI="/xl/worksheets/sheet23.xml?ContentType=application/vnd.openxmlformats-officedocument.spreadsheetml.worksheet+xml">
        <DigestMethod Algorithm="http://www.w3.org/2001/04/xmlenc#sha256"/>
        <DigestValue>xkpEVEqO1pM1yEa5wL6VxklT54tDSOgxeWri1c/i++I=</DigestValue>
      </Reference>
      <Reference URI="/xl/worksheets/sheet24.xml?ContentType=application/vnd.openxmlformats-officedocument.spreadsheetml.worksheet+xml">
        <DigestMethod Algorithm="http://www.w3.org/2001/04/xmlenc#sha256"/>
        <DigestValue>fHe1bSd3SHPMC5AZ4att8pIxTWWXQnxPRi+VQ1oeC+M=</DigestValue>
      </Reference>
      <Reference URI="/xl/worksheets/sheet25.xml?ContentType=application/vnd.openxmlformats-officedocument.spreadsheetml.worksheet+xml">
        <DigestMethod Algorithm="http://www.w3.org/2001/04/xmlenc#sha256"/>
        <DigestValue>kIOe7pam1Th0rih+0y1/QElvLVvGsByTdTiBX/5bv3o=</DigestValue>
      </Reference>
      <Reference URI="/xl/worksheets/sheet26.xml?ContentType=application/vnd.openxmlformats-officedocument.spreadsheetml.worksheet+xml">
        <DigestMethod Algorithm="http://www.w3.org/2001/04/xmlenc#sha256"/>
        <DigestValue>0QBxp4dPkkyctzaN+85Y58pyTO7tFFacJBJO/EfVTk4=</DigestValue>
      </Reference>
      <Reference URI="/xl/worksheets/sheet27.xml?ContentType=application/vnd.openxmlformats-officedocument.spreadsheetml.worksheet+xml">
        <DigestMethod Algorithm="http://www.w3.org/2001/04/xmlenc#sha256"/>
        <DigestValue>jlSF9yxWIhaIv8ncMYZF/AsF9gXz10/n0bS6eUaII/Q=</DigestValue>
      </Reference>
      <Reference URI="/xl/worksheets/sheet28.xml?ContentType=application/vnd.openxmlformats-officedocument.spreadsheetml.worksheet+xml">
        <DigestMethod Algorithm="http://www.w3.org/2001/04/xmlenc#sha256"/>
        <DigestValue>26v5g+MUydHMn48gltK13hRP03QEOQBsrjJO/7x3czY=</DigestValue>
      </Reference>
      <Reference URI="/xl/worksheets/sheet29.xml?ContentType=application/vnd.openxmlformats-officedocument.spreadsheetml.worksheet+xml">
        <DigestMethod Algorithm="http://www.w3.org/2001/04/xmlenc#sha256"/>
        <DigestValue>GJhNjRaESALbzENF2uFT7rEmDGWFzZ14uYESDKTuHeo=</DigestValue>
      </Reference>
      <Reference URI="/xl/worksheets/sheet3.xml?ContentType=application/vnd.openxmlformats-officedocument.spreadsheetml.worksheet+xml">
        <DigestMethod Algorithm="http://www.w3.org/2001/04/xmlenc#sha256"/>
        <DigestValue>Vu/KrqO3B2+aUkSAfy+t+3Vi2Ma/Ii/3LoKht6XRgJs=</DigestValue>
      </Reference>
      <Reference URI="/xl/worksheets/sheet30.xml?ContentType=application/vnd.openxmlformats-officedocument.spreadsheetml.worksheet+xml">
        <DigestMethod Algorithm="http://www.w3.org/2001/04/xmlenc#sha256"/>
        <DigestValue>DYgd+0Zuwvhbr/V2fVivhEsVBMqD6jy3OkQ6jucnmbY=</DigestValue>
      </Reference>
      <Reference URI="/xl/worksheets/sheet4.xml?ContentType=application/vnd.openxmlformats-officedocument.spreadsheetml.worksheet+xml">
        <DigestMethod Algorithm="http://www.w3.org/2001/04/xmlenc#sha256"/>
        <DigestValue>tD/+iKbgHSxSOHraK5gh/hwcD8SR4rTy4e7buOzDDNc=</DigestValue>
      </Reference>
      <Reference URI="/xl/worksheets/sheet5.xml?ContentType=application/vnd.openxmlformats-officedocument.spreadsheetml.worksheet+xml">
        <DigestMethod Algorithm="http://www.w3.org/2001/04/xmlenc#sha256"/>
        <DigestValue>/M5zesvQlLjglTuE8fotx8BEbYZAQ//vJ/xbcuXQmpg=</DigestValue>
      </Reference>
      <Reference URI="/xl/worksheets/sheet6.xml?ContentType=application/vnd.openxmlformats-officedocument.spreadsheetml.worksheet+xml">
        <DigestMethod Algorithm="http://www.w3.org/2001/04/xmlenc#sha256"/>
        <DigestValue>aZcK4m9GYHpV6ohFa2IiGhp5DrR78x1qAO3Qz2OdOFY=</DigestValue>
      </Reference>
      <Reference URI="/xl/worksheets/sheet7.xml?ContentType=application/vnd.openxmlformats-officedocument.spreadsheetml.worksheet+xml">
        <DigestMethod Algorithm="http://www.w3.org/2001/04/xmlenc#sha256"/>
        <DigestValue>r1EQPHe9QpOYQME924hH3Z9MBknV83gGePyMEjWOPlQ=</DigestValue>
      </Reference>
      <Reference URI="/xl/worksheets/sheet8.xml?ContentType=application/vnd.openxmlformats-officedocument.spreadsheetml.worksheet+xml">
        <DigestMethod Algorithm="http://www.w3.org/2001/04/xmlenc#sha256"/>
        <DigestValue>hB3gi9ThRLGVXD2kBbEK3Zy32qOXkqEWBucg+hV8V+E=</DigestValue>
      </Reference>
      <Reference URI="/xl/worksheets/sheet9.xml?ContentType=application/vnd.openxmlformats-officedocument.spreadsheetml.worksheet+xml">
        <DigestMethod Algorithm="http://www.w3.org/2001/04/xmlenc#sha256"/>
        <DigestValue>8zKmI9EO09uHtPNnaTClQMGN8IoTD3v6LnKPBdzVfuQ=</DigestValue>
      </Reference>
    </Manifest>
    <SignatureProperties>
      <SignatureProperty Id="idSignatureTime" Target="#idPackageSignature">
        <mdssi:SignatureTime xmlns:mdssi="http://schemas.openxmlformats.org/package/2006/digital-signature">
          <mdssi:Format>YYYY-MM-DDThh:mm:ssTZD</mdssi:Format>
          <mdssi:Value>2023-02-10T10:22:04Z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PG1-BBB-QQ-20221231</SignatureComments>
          <WindowsVersion>6.2</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2023-02-10T10:22:04Z</xd:SigningTime>
          <xd:SigningCertificate>
            <xd:Cert>
              <xd:CertDigest>
                <DigestMethod Algorithm="http://www.w3.org/2001/04/xmlenc#sha256"/>
                <DigestValue>wRUxMC5GSHtHndNR3GFjdMg3Ro9FIG4bLYj+XXSkW/k=</DigestValue>
              </xd:CertDigest>
              <xd:IssuerSerial>
                <X509IssuerName>CN=NBG Class 2 INT Sub CA, DC=nbg, DC=ge</X509IssuerName>
                <X509SerialNumber>600728214247937568530649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PG1-BBB-QQ-20221231</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9.1. Capital Requirements</vt:lpstr>
      <vt:lpstr>9. Capital</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2023-02-10T10:18:53Z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{4D5F5C65-5A8A-40C0-871B-B28632C08195}</vt:lpwstr>
  </property>
  <property fmtid="{D5CDD505-2E9C-101B-9397-08002B2CF9AE}" pid="3" name="DLPManualFileClassificationLastModifiedBy">
    <vt:lpwstr>BOG0\mshelia</vt:lpwstr>
  </property>
  <property fmtid="{D5CDD505-2E9C-101B-9397-08002B2CF9AE}" pid="4" name="DLPManualFileClassificationLastModificationDate">
    <vt:lpwstr>1676018903</vt:lpwstr>
  </property>
  <property fmtid="{D5CDD505-2E9C-101B-9397-08002B2CF9AE}" pid="5" name="DLPManualFileClassificationVersion">
    <vt:lpwstr>11.6.600.21</vt:lpwstr>
  </property>
</Properties>
</file>