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27.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worksheets/sheet25.xml" ContentType="application/vnd.openxmlformats-officedocument.spreadsheetml.worksheet+xml"/>
  <Override PartName="/xl/worksheets/sheet24.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xl/worksheets/sheet2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xl/externalLinks/externalLink3.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hidePivotFieldList="1" defaultThemeVersion="124226"/>
  <bookViews>
    <workbookView xWindow="0" yWindow="180" windowWidth="19200" windowHeight="628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1. Capital Requirements" sheetId="77" r:id="rId10"/>
    <sheet name="9. Capital" sheetId="28" r:id="rId11"/>
    <sheet name="10. CC2" sheetId="69" r:id="rId12"/>
    <sheet name="11. CRWA" sheetId="35" r:id="rId13"/>
    <sheet name="13. CRME" sheetId="74" r:id="rId14"/>
    <sheet name="12. CRM" sheetId="6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6"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9">#REF!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9">#REF!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9">#REF!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9">#REF!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9">#REF!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9">#REF!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9">#REF!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9">#REF!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9">#REF!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9">#REF!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9">#REF!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9">#REF!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9">#REF!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9">#REF!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B1" i="89" l="1"/>
  <c r="B1" i="88"/>
  <c r="B1" i="87"/>
  <c r="B1" i="86"/>
  <c r="B1" i="85"/>
  <c r="B1" i="84"/>
  <c r="B1" i="83"/>
  <c r="B1" i="82"/>
  <c r="B1" i="81"/>
  <c r="W16" i="87" l="1"/>
  <c r="F21" i="82" l="1"/>
  <c r="G8" i="80" l="1"/>
  <c r="F8" i="80"/>
  <c r="F21" i="80" s="1"/>
  <c r="G21" i="80" l="1"/>
  <c r="C12" i="84" l="1"/>
  <c r="C7" i="84"/>
  <c r="C19" i="84" l="1"/>
  <c r="C37" i="80" l="1"/>
  <c r="F37" i="80" l="1"/>
  <c r="D37" i="80"/>
  <c r="E37" i="80"/>
  <c r="C21" i="80"/>
  <c r="D21" i="80"/>
  <c r="E21" i="80"/>
  <c r="G37" i="80"/>
  <c r="G39" i="80" l="1"/>
  <c r="C10" i="85" l="1"/>
  <c r="C19" i="85" s="1"/>
  <c r="E21" i="82"/>
  <c r="H16" i="82"/>
  <c r="G21" i="82" l="1"/>
  <c r="G20" i="82" s="1"/>
  <c r="E34" i="83" l="1"/>
  <c r="E20" i="75" l="1"/>
  <c r="E21" i="75" l="1"/>
  <c r="I19" i="82" l="1"/>
  <c r="I18" i="82"/>
  <c r="C13" i="87" l="1"/>
  <c r="W13" i="87" s="1"/>
  <c r="C14" i="87"/>
  <c r="W14" i="87" s="1"/>
  <c r="C19" i="87"/>
  <c r="W19" i="87" s="1"/>
  <c r="C11" i="87"/>
  <c r="W11" i="87" s="1"/>
  <c r="C15" i="87"/>
  <c r="W15" i="87" s="1"/>
  <c r="C20" i="87"/>
  <c r="W20" i="87" s="1"/>
  <c r="C12" i="87"/>
  <c r="W12" i="87" s="1"/>
  <c r="C17" i="87"/>
  <c r="W17" i="87" s="1"/>
  <c r="C21" i="87"/>
  <c r="W21" i="87" s="1"/>
  <c r="C8" i="87"/>
  <c r="W8" i="87" s="1"/>
  <c r="C10" i="87"/>
  <c r="W10" i="87" s="1"/>
  <c r="C9" i="87"/>
  <c r="W9" i="87" s="1"/>
  <c r="C18" i="87"/>
  <c r="W18" i="87" s="1"/>
  <c r="C22" i="87"/>
  <c r="W22" i="87" s="1"/>
  <c r="I13" i="82" l="1"/>
  <c r="I15" i="82"/>
  <c r="I14" i="82"/>
  <c r="I16" i="82"/>
  <c r="I17" i="82"/>
  <c r="H17" i="81" l="1"/>
  <c r="C22" i="74" l="1"/>
  <c r="C22" i="35"/>
  <c r="C30" i="79"/>
  <c r="C26" i="79"/>
  <c r="C18" i="79"/>
  <c r="C8" i="79"/>
  <c r="N20" i="37"/>
  <c r="N19" i="37"/>
  <c r="E19" i="37"/>
  <c r="N18" i="37"/>
  <c r="E18" i="37"/>
  <c r="N17" i="37"/>
  <c r="E17" i="37"/>
  <c r="N16" i="37"/>
  <c r="C14" i="37"/>
  <c r="I14" i="37"/>
  <c r="H14" i="37"/>
  <c r="G14" i="37"/>
  <c r="N15" i="37"/>
  <c r="E15" i="37"/>
  <c r="M14" i="37"/>
  <c r="L14" i="37"/>
  <c r="K14" i="37"/>
  <c r="J14" i="37"/>
  <c r="N13" i="37"/>
  <c r="N12" i="37"/>
  <c r="E12" i="37"/>
  <c r="N11" i="37"/>
  <c r="E11" i="37"/>
  <c r="N10" i="37"/>
  <c r="E10" i="37"/>
  <c r="G7" i="37"/>
  <c r="N9" i="37"/>
  <c r="E9" i="37"/>
  <c r="L7" i="37"/>
  <c r="K7" i="37"/>
  <c r="J7" i="37"/>
  <c r="I7" i="37"/>
  <c r="N8" i="37"/>
  <c r="C7" i="37"/>
  <c r="M7" i="37"/>
  <c r="H7" i="37"/>
  <c r="F7" i="37"/>
  <c r="G20" i="74"/>
  <c r="G19" i="74"/>
  <c r="G13" i="74"/>
  <c r="G12" i="74"/>
  <c r="G10" i="74"/>
  <c r="G9" i="74"/>
  <c r="S21" i="35"/>
  <c r="F21" i="74" s="1"/>
  <c r="S20" i="35"/>
  <c r="S19" i="35"/>
  <c r="S18" i="35"/>
  <c r="F18" i="74" s="1"/>
  <c r="S17" i="35"/>
  <c r="F17" i="74" s="1"/>
  <c r="S16" i="35"/>
  <c r="F16" i="74" s="1"/>
  <c r="S15" i="35"/>
  <c r="F15" i="74" s="1"/>
  <c r="S14" i="35"/>
  <c r="F14" i="74" s="1"/>
  <c r="S13" i="35"/>
  <c r="S12" i="35"/>
  <c r="S11" i="35"/>
  <c r="F11" i="74" s="1"/>
  <c r="S10" i="35"/>
  <c r="S9" i="35"/>
  <c r="S8" i="35"/>
  <c r="F8" i="74" s="1"/>
  <c r="C39" i="69"/>
  <c r="C26" i="69"/>
  <c r="C24" i="69"/>
  <c r="C22" i="69"/>
  <c r="B1" i="69"/>
  <c r="C47" i="28"/>
  <c r="C43" i="28"/>
  <c r="C35" i="28"/>
  <c r="C31" i="28"/>
  <c r="C30" i="28" s="1"/>
  <c r="C12" i="28"/>
  <c r="D15" i="72"/>
  <c r="D61" i="53"/>
  <c r="C61" i="53"/>
  <c r="D53" i="53"/>
  <c r="C53" i="53"/>
  <c r="D34" i="53"/>
  <c r="D45" i="53" s="1"/>
  <c r="C34" i="53"/>
  <c r="C45" i="53" s="1"/>
  <c r="D30" i="53"/>
  <c r="C30" i="53"/>
  <c r="D9" i="53"/>
  <c r="C9" i="53"/>
  <c r="C40" i="62"/>
  <c r="D31" i="62"/>
  <c r="C31" i="62"/>
  <c r="D14" i="62"/>
  <c r="C14" i="62"/>
  <c r="C52" i="28" l="1"/>
  <c r="H21" i="37"/>
  <c r="C36" i="79"/>
  <c r="C38" i="79" s="1"/>
  <c r="K21" i="37"/>
  <c r="M21" i="37"/>
  <c r="D41" i="62"/>
  <c r="J21" i="37"/>
  <c r="C41" i="28"/>
  <c r="G21" i="37"/>
  <c r="N7" i="37"/>
  <c r="L21" i="37"/>
  <c r="N14" i="37"/>
  <c r="I21" i="37"/>
  <c r="C21" i="37"/>
  <c r="E16" i="37"/>
  <c r="E14" i="37" s="1"/>
  <c r="E8" i="37"/>
  <c r="E7" i="37" s="1"/>
  <c r="F14" i="37"/>
  <c r="F21" i="37" s="1"/>
  <c r="C54" i="53"/>
  <c r="D54" i="53"/>
  <c r="C22" i="53"/>
  <c r="C31" i="53" s="1"/>
  <c r="D22" i="53"/>
  <c r="D31" i="53" s="1"/>
  <c r="C20" i="62"/>
  <c r="C41" i="62"/>
  <c r="D20" i="62"/>
  <c r="D56" i="53" l="1"/>
  <c r="D63" i="53" s="1"/>
  <c r="D65" i="53" s="1"/>
  <c r="D67" i="53" s="1"/>
  <c r="E21" i="37"/>
  <c r="N21" i="37"/>
  <c r="C56" i="53"/>
  <c r="C63" i="53" s="1"/>
  <c r="C65" i="53" s="1"/>
  <c r="C67" i="53" s="1"/>
  <c r="E22" i="81"/>
  <c r="F22" i="81"/>
  <c r="G22" i="81"/>
  <c r="D19" i="84" l="1"/>
  <c r="H34" i="83"/>
  <c r="F34" i="83"/>
  <c r="D34" i="83"/>
  <c r="C34" i="83"/>
  <c r="C20" i="82" s="1"/>
  <c r="I33" i="83"/>
  <c r="I32" i="83"/>
  <c r="I31" i="83"/>
  <c r="I30" i="83"/>
  <c r="I29" i="83"/>
  <c r="I28" i="83"/>
  <c r="I27" i="83"/>
  <c r="I26" i="83"/>
  <c r="I25" i="83"/>
  <c r="I24" i="83"/>
  <c r="I23" i="83"/>
  <c r="I22" i="83"/>
  <c r="I21" i="83"/>
  <c r="I20" i="83"/>
  <c r="I19" i="83"/>
  <c r="I18" i="83"/>
  <c r="I16" i="83"/>
  <c r="I15" i="83"/>
  <c r="I14" i="83"/>
  <c r="I13" i="83"/>
  <c r="I12" i="83"/>
  <c r="I11" i="83"/>
  <c r="I10" i="83"/>
  <c r="I9" i="83"/>
  <c r="I8" i="83"/>
  <c r="I7" i="83"/>
  <c r="I23" i="82"/>
  <c r="I22" i="82"/>
  <c r="I11" i="82"/>
  <c r="I9" i="82"/>
  <c r="I8" i="82"/>
  <c r="H20" i="81"/>
  <c r="H19" i="81"/>
  <c r="H18" i="81"/>
  <c r="H16" i="81"/>
  <c r="H15" i="81"/>
  <c r="H14" i="81"/>
  <c r="H13" i="81"/>
  <c r="H12" i="81"/>
  <c r="H11" i="81"/>
  <c r="H10" i="81"/>
  <c r="H9" i="81"/>
  <c r="H8" i="81"/>
  <c r="C21" i="82" l="1"/>
  <c r="D10" i="82"/>
  <c r="D7" i="82"/>
  <c r="D12" i="82"/>
  <c r="I34" i="83"/>
  <c r="B1" i="80"/>
  <c r="I20" i="82" l="1"/>
  <c r="I7" i="82"/>
  <c r="D21" i="82" l="1"/>
  <c r="G5" i="71"/>
  <c r="F5" i="71"/>
  <c r="E5" i="71"/>
  <c r="D5" i="71"/>
  <c r="C5" i="71"/>
  <c r="I21" i="82" l="1"/>
  <c r="C6" i="71"/>
  <c r="C13" i="71" s="1"/>
  <c r="D11" i="77" l="1"/>
  <c r="D12" i="77"/>
  <c r="D13" i="77"/>
  <c r="B1" i="79"/>
  <c r="B1" i="37"/>
  <c r="B1" i="74"/>
  <c r="B1" i="64"/>
  <c r="B1" i="35"/>
  <c r="B1" i="77"/>
  <c r="B1" i="28"/>
  <c r="B1" i="73"/>
  <c r="B1" i="72"/>
  <c r="B1" i="71"/>
  <c r="B1" i="75"/>
  <c r="B1" i="53"/>
  <c r="B1" i="62"/>
  <c r="B1" i="36" s="1"/>
  <c r="B1" i="6"/>
  <c r="C21" i="77" l="1"/>
  <c r="D16" i="77"/>
  <c r="D17" i="77"/>
  <c r="D15" i="77"/>
  <c r="D8" i="77"/>
  <c r="D9" i="77"/>
  <c r="D7" i="77"/>
  <c r="C20" i="77"/>
  <c r="C19" i="77"/>
  <c r="D21" i="77" l="1"/>
  <c r="D19" i="77"/>
  <c r="D20" i="77"/>
  <c r="S22" i="35" l="1"/>
  <c r="D21" i="72" l="1"/>
  <c r="D22" i="35" l="1"/>
  <c r="E22" i="35"/>
  <c r="F22" i="35"/>
  <c r="G22" i="35"/>
  <c r="H22" i="35"/>
  <c r="I22" i="35"/>
  <c r="J22" i="35"/>
  <c r="K22" i="35"/>
  <c r="L22" i="35"/>
  <c r="M22" i="35"/>
  <c r="N22" i="35"/>
  <c r="O22" i="35"/>
  <c r="P22" i="35"/>
  <c r="Q22" i="35"/>
  <c r="R22" i="35"/>
  <c r="V7" i="64" l="1"/>
  <c r="H9" i="74"/>
  <c r="H10" i="74"/>
  <c r="H12" i="74"/>
  <c r="H13" i="74"/>
  <c r="H19" i="74"/>
  <c r="H20"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19" i="75"/>
  <c r="E18" i="75"/>
  <c r="E17" i="75"/>
  <c r="E16" i="75"/>
  <c r="E15" i="75"/>
  <c r="E14" i="75"/>
  <c r="E13" i="75"/>
  <c r="E12" i="75"/>
  <c r="E11" i="75"/>
  <c r="E10" i="75"/>
  <c r="E9" i="75"/>
  <c r="E8" i="75"/>
  <c r="E7" i="75"/>
  <c r="E22" i="53" l="1"/>
  <c r="E41" i="62" l="1"/>
  <c r="E31" i="62"/>
  <c r="D22" i="74"/>
  <c r="E22" i="7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E24" i="53" l="1"/>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E33" i="62"/>
  <c r="E34" i="62"/>
  <c r="C42" i="69" s="1"/>
  <c r="E35" i="62"/>
  <c r="C43" i="69" s="1"/>
  <c r="E36" i="62"/>
  <c r="E37" i="62"/>
  <c r="C45" i="69" s="1"/>
  <c r="E38" i="62"/>
  <c r="C46" i="69" s="1"/>
  <c r="E39" i="62"/>
  <c r="C47" i="69" s="1"/>
  <c r="E40" i="62"/>
  <c r="E23" i="62"/>
  <c r="E24" i="62"/>
  <c r="C30" i="69" s="1"/>
  <c r="E25" i="62"/>
  <c r="C31" i="69" s="1"/>
  <c r="E26" i="62"/>
  <c r="C32" i="69" s="1"/>
  <c r="E27" i="62"/>
  <c r="C33" i="69" s="1"/>
  <c r="E28" i="62"/>
  <c r="C34" i="69" s="1"/>
  <c r="E29" i="62"/>
  <c r="C35" i="69" s="1"/>
  <c r="E30" i="62"/>
  <c r="C37" i="69" s="1"/>
  <c r="E22" i="62"/>
  <c r="C28" i="69" s="1"/>
  <c r="E8" i="62"/>
  <c r="E9" i="62"/>
  <c r="E10" i="62"/>
  <c r="E11" i="62"/>
  <c r="E12" i="62"/>
  <c r="E13" i="62"/>
  <c r="C13" i="69" s="1"/>
  <c r="E14" i="62"/>
  <c r="C15" i="72" s="1"/>
  <c r="E15" i="62"/>
  <c r="E16" i="62"/>
  <c r="E17" i="62"/>
  <c r="E18" i="62"/>
  <c r="E19" i="62"/>
  <c r="E20" i="62"/>
  <c r="E7" i="62"/>
  <c r="I35" i="83" l="1"/>
  <c r="K21" i="82"/>
  <c r="C13" i="72"/>
  <c r="C6" i="69"/>
  <c r="C21" i="81"/>
  <c r="C8" i="72"/>
  <c r="C9" i="69"/>
  <c r="C11" i="72"/>
  <c r="C19" i="69"/>
  <c r="C18" i="72"/>
  <c r="C14" i="72"/>
  <c r="C18" i="69"/>
  <c r="C17" i="72"/>
  <c r="C7" i="69"/>
  <c r="C9" i="72"/>
  <c r="C23" i="69"/>
  <c r="C19" i="72"/>
  <c r="C8" i="69"/>
  <c r="C10" i="72"/>
  <c r="C17" i="69"/>
  <c r="C16" i="72"/>
  <c r="C29" i="69"/>
  <c r="C40" i="69" s="1"/>
  <c r="E40" i="69" s="1"/>
  <c r="C12" i="69"/>
  <c r="C25" i="69"/>
  <c r="C20" i="72"/>
  <c r="C10" i="69"/>
  <c r="C12" i="72"/>
  <c r="C44" i="69"/>
  <c r="C8" i="28"/>
  <c r="C41" i="69"/>
  <c r="C7" i="28"/>
  <c r="D22" i="81" l="1"/>
  <c r="C16" i="69"/>
  <c r="C27" i="69" s="1"/>
  <c r="C6" i="28"/>
  <c r="C22" i="81"/>
  <c r="C48" i="69"/>
  <c r="H21" i="81" l="1"/>
  <c r="C28" i="28"/>
  <c r="H22" i="81" l="1"/>
  <c r="H17" i="74"/>
  <c r="H15" i="74"/>
  <c r="G11" i="74"/>
  <c r="H11" i="74" s="1"/>
  <c r="H14" i="74"/>
  <c r="H16" i="74"/>
  <c r="H18" i="74"/>
  <c r="G21" i="74"/>
  <c r="H21" i="74" s="1"/>
  <c r="G8" i="74" l="1"/>
  <c r="F22" i="74"/>
  <c r="G22" i="74" l="1"/>
  <c r="H8" i="74"/>
  <c r="H22" i="74" l="1"/>
  <c r="E9" i="72" l="1"/>
  <c r="E10" i="72"/>
  <c r="E11" i="72"/>
  <c r="E15" i="72"/>
  <c r="E16" i="72"/>
  <c r="E17" i="72"/>
  <c r="E18" i="72"/>
  <c r="E19" i="72"/>
  <c r="E20" i="72"/>
  <c r="E14" i="72" l="1"/>
  <c r="E13" i="72"/>
  <c r="E12" i="72"/>
  <c r="E8" i="72" l="1"/>
  <c r="E21" i="72" s="1"/>
  <c r="C21" i="72"/>
  <c r="C23" i="72" l="1"/>
  <c r="C5" i="73"/>
  <c r="C8" i="73" s="1"/>
  <c r="C13" i="73" l="1"/>
  <c r="I12" i="82"/>
  <c r="I10" i="82" l="1"/>
  <c r="H21" i="82" l="1"/>
</calcChain>
</file>

<file path=xl/comments1.xml><?xml version="1.0" encoding="utf-8"?>
<comments xmlns="http://schemas.openxmlformats.org/spreadsheetml/2006/main">
  <authors>
    <author>Author</author>
  </authors>
  <commentList>
    <comment ref="Q12" authorId="0" shapeId="0">
      <text>
        <r>
          <rPr>
            <b/>
            <sz val="9"/>
            <color indexed="81"/>
            <rFont val="Tahoma"/>
            <family val="2"/>
          </rPr>
          <t>Author:</t>
        </r>
        <r>
          <rPr>
            <sz val="9"/>
            <color indexed="81"/>
            <rFont val="Tahoma"/>
            <family val="2"/>
          </rPr>
          <t xml:space="preserve">
შევცვალოთ ხელით 36%</t>
        </r>
      </text>
    </comment>
  </commentList>
</comments>
</file>

<file path=xl/sharedStrings.xml><?xml version="1.0" encoding="utf-8"?>
<sst xmlns="http://schemas.openxmlformats.org/spreadsheetml/2006/main" count="1544" uniqueCount="1026">
  <si>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</si>
  <si>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</si>
  <si>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</si>
  <si>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</si>
  <si>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</si>
  <si>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</si>
  <si>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</si>
  <si>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</si>
  <si>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</si>
  <si>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</si>
  <si>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</si>
  <si>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</si>
  <si>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</si>
  <si>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</si>
  <si>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</si>
  <si>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</si>
  <si>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</si>
  <si>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</si>
  <si>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</si>
  <si>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</si>
  <si>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</si>
  <si>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</si>
  <si>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</si>
  <si>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</si>
  <si>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</si>
  <si>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</si>
  <si>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</si>
  <si>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</si>
  <si>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</si>
  <si>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</si>
  <si>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</si>
  <si>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</si>
  <si>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</si>
  <si>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</si>
  <si>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</si>
  <si>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</si>
  <si>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</si>
  <si>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</si>
  <si>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</si>
  <si>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</si>
  <si>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</si>
  <si>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</si>
  <si>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</si>
  <si>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</si>
  <si>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</si>
  <si>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</si>
  <si>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</si>
  <si>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</si>
  <si>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</si>
  <si>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</si>
  <si>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</si>
  <si>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</si>
  <si>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</si>
  <si>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</si>
  <si>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</si>
  <si>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</si>
  <si>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</si>
  <si>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</si>
  <si>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</si>
  <si>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</si>
  <si>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</si>
  <si>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</si>
  <si>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</si>
  <si>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</si>
  <si>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</si>
  <si>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</si>
  <si>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</si>
  <si>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</si>
  <si>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</si>
  <si>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</si>
  <si>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</si>
  <si>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</si>
  <si>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</si>
  <si>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</si>
  <si>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</si>
  <si>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</si>
  <si>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</si>
  <si>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</si>
  <si>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</si>
  <si>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</si>
  <si>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</si>
  <si>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</si>
  <si>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</si>
  <si>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</si>
  <si>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</si>
  <si>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</si>
  <si>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</si>
  <si>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</si>
  <si>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</si>
  <si>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</si>
  <si>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</si>
  <si>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</si>
  <si>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</si>
  <si>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</si>
  <si>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</si>
  <si>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</si>
  <si>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</si>
  <si>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</si>
  <si>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</si>
  <si>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</si>
  <si>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</si>
  <si>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</si>
  <si>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</si>
  <si>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</si>
  <si>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</si>
  <si>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</si>
  <si>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</si>
  <si>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</si>
  <si>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</si>
  <si>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</si>
  <si>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</si>
  <si>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</si>
  <si>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</si>
  <si>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</si>
  <si>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</si>
  <si>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</si>
  <si>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</si>
  <si>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</si>
  <si>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</si>
  <si>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</si>
  <si>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</si>
  <si>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</si>
  <si>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</si>
  <si>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</si>
  <si>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</si>
  <si>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</si>
  <si>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</si>
  <si>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</si>
  <si>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</si>
  <si>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</si>
  <si>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</si>
  <si>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</si>
  <si>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</si>
  <si>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</si>
  <si>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</si>
  <si>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</si>
  <si>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</si>
  <si>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</si>
  <si>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</si>
  <si>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</si>
  <si>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</si>
  <si>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</si>
  <si>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</si>
  <si>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</si>
  <si>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</si>
  <si>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</si>
  <si>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</si>
  <si>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</si>
  <si>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</si>
  <si>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</si>
  <si>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</si>
  <si>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</si>
  <si>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</si>
  <si>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</si>
  <si>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</si>
  <si>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</si>
  <si>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</si>
  <si>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</si>
  <si>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</si>
  <si>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</si>
  <si>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</si>
  <si>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</si>
  <si>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</si>
  <si>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</si>
  <si>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</si>
  <si>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</si>
  <si>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</si>
  <si>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</si>
  <si>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</si>
  <si>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</si>
  <si>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</si>
  <si>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</si>
  <si>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</si>
  <si>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</si>
  <si>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</si>
  <si>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</si>
  <si>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</si>
  <si>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</si>
  <si>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</si>
  <si>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</si>
  <si>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</si>
  <si>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</si>
  <si>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</si>
  <si>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</si>
  <si>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</si>
  <si>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</si>
  <si>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</si>
  <si>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</si>
  <si>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</si>
  <si>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</si>
  <si>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</si>
  <si>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</si>
  <si>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</si>
  <si>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</si>
  <si>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</si>
  <si>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</si>
  <si>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</si>
  <si>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</si>
  <si>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</si>
  <si>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</si>
  <si>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</si>
  <si>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</si>
  <si>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</si>
  <si>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</si>
  <si>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</si>
  <si>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</si>
  <si>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</si>
  <si>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</si>
  <si>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</si>
  <si>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</si>
  <si>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</si>
  <si>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</si>
  <si>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</si>
  <si>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</si>
  <si>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</si>
  <si>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</si>
  <si>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</si>
  <si>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</si>
  <si>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</si>
  <si>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</si>
  <si>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</si>
  <si>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</si>
  <si>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</si>
  <si>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</si>
  <si>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</si>
  <si>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</si>
  <si>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</si>
  <si>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</si>
  <si>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</si>
  <si>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</si>
  <si>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</si>
  <si>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</si>
  <si>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</si>
  <si>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</si>
  <si>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</si>
  <si>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</si>
  <si>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</si>
  <si>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</si>
  <si>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</si>
  <si>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</si>
  <si>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</si>
  <si>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</si>
  <si>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</si>
  <si>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</si>
  <si>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</si>
  <si>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</si>
  <si>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</si>
  <si>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</si>
  <si>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</si>
  <si>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</si>
  <si>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</si>
  <si>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</si>
  <si>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</si>
  <si>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</si>
  <si>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</si>
  <si>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</si>
  <si>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</si>
  <si>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</si>
  <si>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</si>
  <si>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</si>
  <si>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</si>
  <si>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</si>
  <si>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</si>
  <si>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</si>
  <si>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</si>
  <si>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</si>
  <si>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</si>
  <si>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</si>
  <si>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</si>
  <si>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</si>
  <si>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</si>
  <si>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</si>
  <si>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</si>
  <si>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</si>
  <si>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</si>
  <si>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</si>
  <si>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</si>
  <si>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</si>
  <si>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</si>
  <si>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</si>
  <si>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</si>
  <si>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</si>
  <si>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</si>
  <si>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</si>
  <si>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</si>
  <si>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</si>
  <si>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</si>
  <si>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</si>
  <si>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</si>
  <si>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</si>
  <si>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</si>
  <si>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</si>
  <si>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</si>
  <si>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</si>
  <si>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</si>
  <si>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</si>
  <si>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</si>
  <si>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</si>
  <si>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</si>
  <si>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</si>
  <si>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</si>
  <si>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</si>
  <si>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</si>
  <si>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</si>
  <si>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</si>
  <si>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</si>
  <si>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</si>
  <si>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</si>
  <si>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</si>
  <si>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</si>
  <si>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</si>
  <si>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</si>
  <si>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</si>
  <si>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</si>
  <si>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</si>
  <si>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</si>
  <si>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</si>
  <si>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</si>
  <si>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</si>
  <si>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</si>
  <si>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</si>
  <si>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</si>
  <si>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</si>
  <si>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</si>
  <si>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</si>
  <si>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</si>
  <si>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</si>
  <si>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</si>
  <si>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</si>
  <si>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</si>
  <si>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</si>
  <si>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</si>
  <si>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</si>
  <si>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</si>
  <si>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</si>
  <si>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</si>
  <si>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</si>
  <si>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</si>
  <si>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</si>
  <si>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</si>
  <si>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</si>
  <si>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</si>
  <si>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</si>
  <si>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</si>
  <si>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</si>
  <si>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</si>
  <si>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</si>
  <si>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</si>
  <si>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</si>
  <si>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</si>
  <si>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</si>
  <si>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</si>
  <si>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</si>
  <si>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</si>
  <si>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</si>
  <si>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</si>
  <si>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</si>
  <si>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</si>
  <si>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</si>
  <si>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</si>
  <si>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</si>
  <si>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</si>
  <si>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</si>
  <si>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</si>
  <si>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</si>
  <si>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</si>
  <si>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</si>
  <si>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</si>
  <si>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</si>
  <si>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</si>
  <si>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</si>
  <si>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</si>
  <si>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</si>
  <si>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</si>
  <si>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</si>
  <si>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</si>
  <si>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</si>
  <si>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</si>
  <si>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</si>
  <si>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</si>
  <si>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</si>
  <si>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</si>
  <si>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</si>
  <si>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</si>
  <si>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</si>
  <si>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</si>
  <si>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</si>
  <si>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</si>
  <si>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</si>
  <si>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</si>
  <si>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</si>
  <si>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</si>
  <si>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</si>
  <si>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</si>
  <si>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</si>
  <si>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</si>
  <si>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</si>
  <si>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</si>
  <si>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</si>
  <si>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</si>
  <si>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</si>
  <si>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</si>
  <si>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</si>
  <si>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</si>
  <si>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</si>
  <si>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</si>
  <si>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</si>
  <si>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</si>
  <si>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</si>
  <si>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</si>
  <si>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</si>
  <si>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</si>
  <si>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</si>
  <si>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</si>
  <si>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</si>
  <si>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</si>
  <si>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</si>
  <si>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</si>
  <si>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</si>
  <si>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</si>
  <si>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</si>
  <si>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</si>
  <si>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</si>
  <si>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</si>
  <si>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</si>
  <si>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</si>
  <si>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</si>
  <si>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</si>
  <si>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</si>
  <si>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</si>
  <si>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</si>
  <si>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</si>
  <si>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</si>
  <si>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</si>
  <si>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</si>
  <si>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</si>
  <si>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</si>
  <si>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</si>
  <si>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</si>
  <si>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</si>
  <si>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</si>
  <si>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</si>
  <si>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</si>
  <si>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</si>
  <si>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</si>
  <si>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</si>
  <si>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</si>
  <si>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</si>
  <si>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</si>
  <si>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</si>
  <si>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</si>
  <si>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</si>
  <si>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</si>
  <si>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</si>
  <si>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</si>
  <si>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</si>
  <si>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</si>
  <si>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</si>
  <si>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</si>
  <si>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</si>
  <si>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</si>
  <si>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</si>
  <si>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</si>
  <si>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</si>
  <si>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</si>
  <si>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</si>
  <si>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</si>
  <si>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</si>
  <si>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</si>
  <si>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</si>
  <si>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</si>
  <si>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</si>
  <si>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</si>
  <si>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</si>
  <si>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</si>
  <si>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</si>
  <si>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</si>
  <si>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</si>
  <si>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</si>
  <si>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</si>
  <si>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</si>
  <si>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</si>
  <si>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</si>
  <si>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</si>
  <si>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</si>
  <si>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</si>
  <si>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</si>
  <si>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</si>
  <si>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</si>
  <si>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</si>
  <si>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</si>
  <si>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</si>
  <si>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</si>
  <si>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</si>
  <si>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</si>
  <si>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</si>
  <si>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</si>
  <si>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</si>
  <si>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</si>
  <si>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</si>
  <si>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</si>
  <si>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</si>
  <si>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</si>
  <si>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</si>
  <si>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</si>
  <si>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</si>
  <si>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</si>
  <si>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</si>
  <si>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</si>
  <si>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</si>
  <si>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</si>
  <si>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</si>
  <si>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</si>
  <si>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</si>
  <si>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</si>
  <si>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</si>
  <si>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</si>
  <si>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</si>
  <si>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</si>
  <si>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</si>
  <si>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</si>
  <si>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</si>
  <si>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</si>
  <si>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</si>
  <si>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</si>
  <si>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</si>
  <si>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</si>
  <si>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</si>
  <si>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</si>
  <si>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</si>
  <si>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</si>
  <si>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</si>
  <si>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</si>
  <si>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</si>
  <si>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</si>
  <si>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</si>
  <si>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</si>
  <si>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</si>
  <si>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</si>
  <si>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</si>
  <si>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</si>
  <si>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</si>
  <si>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</si>
  <si>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</si>
  <si>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</si>
  <si>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</si>
  <si>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</si>
  <si>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</si>
  <si>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</si>
  <si>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</si>
  <si>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</si>
  <si>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</si>
  <si>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</si>
  <si>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</si>
  <si>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</si>
  <si>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</si>
  <si>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</si>
  <si>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</si>
  <si>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</si>
  <si>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</si>
  <si>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</si>
  <si>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</si>
  <si>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</si>
  <si>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</si>
  <si>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</si>
  <si>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</si>
  <si>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</si>
  <si>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</si>
  <si>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</si>
  <si>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</si>
  <si>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</si>
  <si>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</si>
  <si>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</si>
  <si>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</si>
  <si>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</si>
  <si>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</si>
  <si>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</si>
  <si>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</si>
  <si>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</si>
  <si>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</si>
  <si>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</si>
  <si>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</si>
  <si>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</si>
  <si>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</si>
  <si>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</si>
  <si>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</si>
  <si>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</si>
  <si>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</si>
  <si>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</si>
  <si>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</si>
  <si>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</si>
  <si>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</si>
  <si>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</si>
  <si>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</si>
  <si>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</si>
  <si>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</si>
  <si>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</si>
  <si>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</si>
  <si>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</si>
  <si>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</si>
  <si>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</si>
  <si>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</si>
  <si>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</si>
  <si>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</si>
  <si>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</si>
  <si>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</si>
  <si>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</si>
  <si>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</si>
  <si>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</si>
  <si>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</si>
  <si>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</si>
  <si>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</si>
  <si>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</si>
  <si>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</si>
  <si>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</si>
  <si>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</si>
  <si>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</si>
  <si>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</si>
  <si>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</si>
  <si>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</si>
  <si>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</si>
  <si>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</si>
  <si>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</si>
  <si>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</si>
  <si>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</si>
  <si>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</si>
  <si>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</si>
  <si>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</si>
  <si>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</si>
  <si>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</si>
  <si>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</si>
  <si>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</si>
  <si>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</si>
  <si>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</si>
  <si>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</si>
  <si>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</si>
  <si>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</si>
  <si>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</si>
  <si>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</si>
  <si>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</si>
  <si>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</si>
  <si>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</si>
  <si>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</si>
  <si>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</si>
  <si>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</si>
  <si>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</si>
  <si>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</si>
  <si>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</si>
  <si>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</si>
  <si>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</si>
  <si>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</si>
  <si>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</si>
  <si>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</si>
  <si>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</si>
  <si>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</si>
  <si>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</si>
  <si>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</si>
  <si>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</si>
  <si>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</si>
  <si>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</si>
  <si>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</si>
  <si>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</si>
  <si>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</si>
  <si>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</si>
  <si>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</si>
  <si>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</si>
  <si>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</si>
  <si>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</si>
  <si>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</si>
  <si>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</si>
  <si>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</si>
  <si>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</si>
  <si>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</si>
  <si>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</si>
  <si>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</si>
  <si>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</si>
  <si>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</si>
  <si>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</si>
  <si>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</si>
  <si>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</si>
  <si>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</si>
  <si>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</si>
  <si>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</si>
  <si>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</si>
  <si>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</si>
  <si>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</si>
  <si>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</si>
  <si>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</si>
  <si>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</si>
  <si>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</si>
  <si>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</si>
  <si>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</si>
  <si>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</si>
  <si>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</si>
  <si>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</si>
  <si>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</si>
  <si>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</si>
  <si>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</si>
  <si>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</si>
  <si>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</si>
  <si>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</si>
  <si>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</si>
  <si>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</si>
  <si>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</si>
  <si>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</si>
  <si>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</si>
  <si>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</si>
  <si>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</si>
  <si>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</si>
  <si>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</si>
  <si>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</si>
  <si>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</si>
  <si>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</si>
  <si>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</si>
  <si>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</si>
  <si>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</si>
  <si>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</si>
  <si>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</si>
  <si>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</si>
  <si>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</si>
  <si>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</si>
  <si>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</si>
  <si>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</si>
  <si>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</si>
  <si>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</si>
  <si>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</si>
  <si>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</si>
  <si>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</si>
  <si>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</si>
  <si>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</si>
  <si>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</si>
  <si>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</si>
  <si>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</si>
  <si>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</si>
  <si>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</si>
  <si>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</si>
  <si>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</si>
  <si>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</si>
  <si>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</si>
  <si>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</si>
  <si>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</si>
  <si>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</si>
  <si>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</si>
  <si>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</si>
  <si>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</si>
  <si>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</si>
  <si>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</si>
  <si>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</si>
  <si>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</si>
  <si>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</si>
  <si>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</si>
  <si>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</si>
  <si>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</si>
  <si>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</si>
  <si>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</si>
  <si>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</si>
  <si>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</si>
  <si>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</si>
  <si>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</si>
  <si>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</si>
  <si>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</si>
  <si>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</si>
  <si>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</si>
  <si>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</si>
  <si>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</si>
  <si>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</si>
  <si>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</si>
  <si>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</si>
  <si>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</si>
  <si>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</si>
  <si>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</si>
  <si>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</si>
  <si>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</si>
  <si>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</si>
  <si>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</si>
  <si>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</si>
  <si>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</si>
  <si>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</si>
  <si>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</si>
  <si>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</si>
  <si>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</si>
  <si>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</si>
  <si>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</si>
  <si>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</si>
  <si>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</si>
  <si>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</si>
  <si>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</si>
  <si>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</si>
  <si>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</si>
  <si>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</si>
  <si>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</si>
  <si>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</si>
  <si>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</si>
  <si>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</si>
  <si>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</si>
  <si>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</si>
  <si>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</si>
  <si>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</si>
  <si>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</si>
  <si>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</si>
  <si>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</si>
  <si>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</si>
  <si>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</si>
  <si>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</si>
  <si>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</si>
  <si>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</si>
  <si>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</si>
  <si>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</si>
  <si>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</si>
  <si>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</si>
  <si>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</si>
  <si>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</si>
  <si>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</si>
  <si>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</si>
  <si>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</si>
  <si>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</si>
  <si>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</si>
  <si>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</si>
  <si>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</si>
  <si>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</si>
  <si>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</si>
  <si>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</si>
  <si>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</si>
  <si>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</si>
  <si>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</si>
  <si>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</si>
  <si>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</si>
  <si>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</si>
  <si>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</si>
  <si>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</si>
  <si>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</si>
  <si>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</si>
  <si>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</si>
  <si>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</si>
  <si>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</si>
  <si>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</si>
  <si>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</si>
  <si>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</si>
  <si>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</si>
  <si>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</si>
  <si>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</si>
  <si>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</si>
  <si>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</si>
  <si>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</si>
  <si>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</si>
  <si>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</si>
  <si>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</si>
  <si>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</si>
  <si>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</si>
  <si>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</si>
  <si>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</si>
  <si>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</si>
  <si>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</si>
  <si>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</si>
  <si>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</si>
  <si>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</si>
  <si>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</si>
  <si>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</si>
  <si>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</si>
  <si>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</si>
  <si>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</si>
  <si>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</si>
  <si>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</si>
  <si>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</si>
  <si>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</si>
  <si>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</si>
  <si>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</si>
  <si>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</si>
  <si>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</si>
  <si>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</si>
  <si>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</si>
  <si>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</si>
  <si>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</si>
  <si>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</si>
  <si>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</si>
  <si>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</si>
  <si>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</si>
  <si>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</si>
  <si>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</si>
  <si>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</si>
  <si>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</si>
  <si>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</si>
  <si>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</si>
  <si>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</si>
  <si>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</si>
  <si>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</si>
  <si>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</si>
  <si>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</si>
  <si>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</si>
  <si>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</si>
  <si>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</si>
  <si>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</si>
  <si>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</si>
  <si>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</si>
  <si>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</si>
  <si>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</si>
  <si>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</si>
  <si>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</si>
  <si>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</si>
  <si>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</si>
  <si>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</si>
  <si>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</si>
  <si>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</si>
  <si>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</si>
  <si>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</si>
  <si>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</si>
  <si>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</si>
  <si>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</si>
  <si>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</si>
  <si>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</si>
  <si>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</si>
  <si>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</si>
  <si>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</si>
  <si>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</si>
  <si>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</si>
  <si>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</si>
  <si>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</si>
  <si>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</si>
  <si>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</si>
  <si>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</si>
  <si>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</si>
  <si>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</si>
  <si>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</si>
  <si>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</si>
  <si>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</si>
  <si>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</si>
  <si>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</si>
  <si>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</si>
  <si>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</si>
  <si>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</si>
  <si>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</si>
  <si>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</si>
  <si>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</si>
  <si>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</si>
  <si>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</si>
  <si>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</si>
  <si>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</si>
  <si>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</si>
  <si>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</si>
  <si>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</si>
  <si>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</si>
  <si>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</si>
  <si>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</si>
  <si>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</si>
  <si>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</si>
  <si>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</si>
  <si>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</si>
  <si>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</si>
  <si>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</si>
  <si>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</si>
  <si>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</si>
  <si>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</si>
  <si>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r>
      <t xml:space="preserve">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t>
    </r>
    <r>
      <rPr>
        <sz val="8"/>
        <color rgb="FFFF0000"/>
        <rFont val="Sylfaen"/>
        <family val="1"/>
      </rPr>
      <t>საფინანსო ინსტიტუტების</t>
    </r>
    <r>
      <rPr>
        <sz val="8"/>
        <rFont val="Sylfaen"/>
        <family val="1"/>
      </rPr>
      <t xml:space="preserve"> სექტორში მოხვდება აქტივები კომერციულ ბანკებში.</t>
    </r>
  </si>
  <si>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</si>
  <si>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</si>
  <si>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r>
      <t xml:space="preserve">ცხრილში საბალანსო, </t>
    </r>
    <r>
      <rPr>
        <sz val="8"/>
        <color rgb="FFFF0000"/>
        <rFont val="Sylfaen"/>
        <family val="1"/>
      </rPr>
      <t>შეწონვას დაქვემდებარებული</t>
    </r>
    <r>
      <rPr>
        <sz val="8"/>
        <rFont val="Sylfaen"/>
        <family val="1"/>
      </rPr>
      <t xml:space="preserve">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r>
  </si>
  <si>
    <r>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t>
    </r>
    <r>
      <rPr>
        <sz val="8"/>
        <color rgb="FFFF0000"/>
        <rFont val="Sylfaen"/>
        <family val="1"/>
      </rPr>
      <t xml:space="preserve">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r>
  </si>
  <si>
    <r>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t>
    </r>
    <r>
      <rPr>
        <sz val="8"/>
        <color rgb="FFFF0000"/>
        <rFont val="Sylfaen"/>
        <family val="1"/>
      </rPr>
      <t xml:space="preserve">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r>
  </si>
  <si>
    <r>
      <t xml:space="preserve">კორპორაციები, კვაზი კორპორაციები და </t>
    </r>
    <r>
      <rPr>
        <sz val="8"/>
        <color rgb="FFFF0000"/>
        <rFont val="Sylfaen"/>
        <family val="1"/>
      </rPr>
      <t>ყველა იურიდიული პირი</t>
    </r>
    <r>
      <rPr>
        <sz val="8"/>
        <rFont val="Sylfaen"/>
        <family val="1"/>
      </rPr>
      <t>,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r>
  </si>
  <si>
    <t>ცხრილი 9 (Capital), N39</t>
  </si>
  <si>
    <t>ცხრილი 9 (Capital), N17</t>
  </si>
  <si>
    <t>ცხრილი 9 (Capital), N13</t>
  </si>
  <si>
    <t>ცხრილი 9 (Capital), N18</t>
  </si>
  <si>
    <t>ცხრილი 9 (Capital), N15</t>
  </si>
  <si>
    <t>\</t>
  </si>
  <si>
    <t>ნილ ჯანინი</t>
  </si>
  <si>
    <t>თამაზ გიორგაძე</t>
  </si>
  <si>
    <t>დამოუკიდებელი წევრი</t>
  </si>
  <si>
    <t>ალასდაირ ბრიჩი</t>
  </si>
  <si>
    <t>არადამოუკიდებელი წევრი</t>
  </si>
  <si>
    <t>ჰანნა ლოიკაინენი</t>
  </si>
  <si>
    <t>ჯონათან მუირი</t>
  </si>
  <si>
    <t>სესილ დაერ ქუილენ</t>
  </si>
  <si>
    <t>ვერონიკ მაკქეროლ</t>
  </si>
  <si>
    <t>არჩილ გაჩეჩილაძე</t>
  </si>
  <si>
    <t>გენერალური დირექტორი</t>
  </si>
  <si>
    <t>ლევან ყულიჯანიშვილი</t>
  </si>
  <si>
    <t>გენერალური დირექტორის მოადგილე/საოპერაციო მიმართულება</t>
  </si>
  <si>
    <t>მიხეილ გომართელი</t>
  </si>
  <si>
    <t>გენერალური დირექტორის მოადგილე/საცალო საბანკო ბიზნესი</t>
  </si>
  <si>
    <t>გიორგი ჭილაძე</t>
  </si>
  <si>
    <t>გენერალური დირექტორის მოადგილე/საკრედიტო რისკები</t>
  </si>
  <si>
    <t>ვახტანგ ბობოხიძე</t>
  </si>
  <si>
    <t>გენერალური დირექტორის მოადგილე/ინფორმაციული ტექნოლოგიები</t>
  </si>
  <si>
    <t>სულხან გვალია</t>
  </si>
  <si>
    <t>გენერალური დირექტორის მოადგილე/ფინანსები</t>
  </si>
  <si>
    <t>ეთერ ირემაძე</t>
  </si>
  <si>
    <t>გენერალური დირექტორის მოადგილე/საოპერაციო მიმართულება/SOLO ბიზნეს მიმართულება</t>
  </si>
  <si>
    <t>ზურაბ ქოქოსაძე</t>
  </si>
  <si>
    <t>გენერალური დირექტორის მოადგილე/კორპორაციული საბანკო მომსახურების მიმართულება</t>
  </si>
  <si>
    <t>Bank of Georgia Group Plc</t>
  </si>
  <si>
    <t>JSC BGEO Group</t>
  </si>
  <si>
    <t> 79.75%</t>
  </si>
  <si>
    <t xml:space="preserve">ბანკის  ჰოლდინგური კომპანიის, Bank of Georgia Group PLC აქციონერების ჩამონათვალი, რომლებიც პირდაპირ და არაპირდაპირ ფლობენ აქციების 5%–ს ან მეტს წილების მითითებით </t>
  </si>
  <si>
    <t>Georgia Capital JSC</t>
  </si>
  <si>
    <t>სს ”საქართველოს ბანკი”</t>
  </si>
  <si>
    <t>არჩილ  გაჩეჩილაძე</t>
  </si>
  <si>
    <t>www.bog.ge</t>
  </si>
  <si>
    <t>მარიამ მეღვინეთუხუცესი</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</si>
  <si>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</si>
  <si>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</si>
  <si>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</si>
  <si>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</si>
  <si>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</si>
  <si>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</si>
  <si>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</si>
  <si>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</si>
  <si>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</si>
  <si>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</si>
  <si>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</si>
  <si>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</si>
  <si>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</si>
  <si>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</si>
  <si>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</si>
  <si>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</si>
  <si>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</si>
  <si>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</si>
  <si>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</si>
  <si>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</si>
  <si>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</si>
  <si>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</si>
  <si>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2Q-2022</t>
  </si>
  <si>
    <t>1Q-2022</t>
  </si>
  <si>
    <t>4Q-2021</t>
  </si>
  <si>
    <t>3Q-2021</t>
  </si>
  <si>
    <t>2Q-2021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</si>
</sst>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m\/d\/yyyy"/>
    <numFmt numFmtId="195" formatCode="#,##0.000000"/>
    <numFmt numFmtId="196" formatCode="#,##0.0000"/>
  </numFmts>
  <fonts count="13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sz val="10"/>
      <name val="Times New Roman"/>
      <family val="1"/>
    </font>
    <font>
      <sz val="12"/>
      <color theme="1"/>
      <name val="Sylfaen"/>
      <family val="1"/>
    </font>
    <font>
      <sz val="10"/>
      <color rgb="FF000000"/>
      <name val="Calibri"/>
      <family val="2"/>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
      <b/>
      <sz val="9"/>
      <color indexed="81"/>
      <name val="Tahoma"/>
      <family val="2"/>
    </font>
    <font>
      <sz val="9"/>
      <color indexed="81"/>
      <name val="Tahoma"/>
      <family val="2"/>
    </font>
  </fonts>
  <fills count="8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FF"/>
        <bgColor rgb="FF000000"/>
      </patternFill>
    </fill>
    <fill>
      <patternFill patternType="lightGray">
        <fgColor rgb="FFC0C0C0"/>
      </patternFill>
    </fill>
    <fill>
      <patternFill patternType="solid">
        <fgColor rgb="FFEEECE1"/>
        <bgColor rgb="FF000000"/>
      </patternFill>
    </fill>
  </fills>
  <borders count="16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bottom/>
      <diagonal/>
    </border>
    <border>
      <left style="thin">
        <color theme="6" tint="-0.499984740745262"/>
      </left>
      <right style="thin">
        <color theme="6" tint="-0.499984740745262"/>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2269">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9"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41" fillId="65" borderId="41" applyNumberFormat="0" applyAlignment="0" applyProtection="0"/>
    <xf numFmtId="0" fontId="42" fillId="10" borderId="37"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0" fontId="41"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0" fontId="42" fillId="10" borderId="37"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0" fontId="41" fillId="65" borderId="4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3" applyNumberFormat="0" applyAlignment="0" applyProtection="0">
      <alignment horizontal="left" vertical="center"/>
    </xf>
    <xf numFmtId="0" fontId="54" fillId="0" borderId="33" applyNumberFormat="0" applyAlignment="0" applyProtection="0">
      <alignment horizontal="left" vertical="center"/>
    </xf>
    <xf numFmtId="168" fontId="54" fillId="0" borderId="33"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3" applyNumberFormat="0" applyFill="0" applyAlignment="0" applyProtection="0"/>
    <xf numFmtId="169" fontId="55" fillId="0" borderId="43" applyNumberFormat="0" applyFill="0" applyAlignment="0" applyProtection="0"/>
    <xf numFmtId="0"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0" fontId="55" fillId="0" borderId="43" applyNumberFormat="0" applyFill="0" applyAlignment="0" applyProtection="0"/>
    <xf numFmtId="0" fontId="56" fillId="0" borderId="44" applyNumberFormat="0" applyFill="0" applyAlignment="0" applyProtection="0"/>
    <xf numFmtId="169" fontId="56" fillId="0" borderId="44" applyNumberFormat="0" applyFill="0" applyAlignment="0" applyProtection="0"/>
    <xf numFmtId="0"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0" fontId="56" fillId="0" borderId="44" applyNumberFormat="0" applyFill="0" applyAlignment="0" applyProtection="0"/>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9"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0" fontId="66" fillId="43" borderId="40"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6" applyNumberFormat="0" applyFill="0" applyAlignment="0" applyProtection="0"/>
    <xf numFmtId="0" fontId="70" fillId="0" borderId="3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0" fontId="69" fillId="0" borderId="4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0" fontId="69" fillId="0" borderId="4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7"/>
    <xf numFmtId="169" fontId="26" fillId="0" borderId="47"/>
    <xf numFmtId="168" fontId="26" fillId="0" borderId="4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6" fillId="0" borderId="0"/>
    <xf numFmtId="0" fontId="7"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7"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7"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7" fillId="0" borderId="0"/>
    <xf numFmtId="0" fontId="76" fillId="0" borderId="0"/>
    <xf numFmtId="168" fontId="7" fillId="0" borderId="0"/>
    <xf numFmtId="0" fontId="76" fillId="0" borderId="0"/>
    <xf numFmtId="168" fontId="7"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7"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6"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168"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168" fontId="2" fillId="0" borderId="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169"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168" fontId="2" fillId="0" borderId="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9"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9"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25" fillId="0" borderId="51"/>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69"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68"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68"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88" fontId="2" fillId="70" borderId="102" applyFont="0">
      <alignment horizontal="right" vertical="center"/>
    </xf>
    <xf numFmtId="3" fontId="2" fillId="70" borderId="102" applyFont="0">
      <alignment horizontal="right" vertical="center"/>
    </xf>
    <xf numFmtId="0" fontId="83"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69"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68"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68"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3" fontId="2" fillId="75" borderId="102" applyFont="0">
      <alignment horizontal="right" vertical="center"/>
      <protection locked="0"/>
    </xf>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3" fontId="2" fillId="72" borderId="102" applyFont="0">
      <alignment horizontal="right" vertical="center"/>
      <protection locked="0"/>
    </xf>
    <xf numFmtId="0" fontId="66"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69"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68"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68"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2" fillId="71" borderId="103" applyNumberFormat="0" applyFont="0" applyBorder="0" applyProtection="0">
      <alignment horizontal="left" vertical="center"/>
    </xf>
    <xf numFmtId="9" fontId="2" fillId="71" borderId="102" applyFont="0" applyProtection="0">
      <alignment horizontal="right" vertical="center"/>
    </xf>
    <xf numFmtId="3" fontId="2" fillId="71" borderId="102" applyFont="0" applyProtection="0">
      <alignment horizontal="right" vertical="center"/>
    </xf>
    <xf numFmtId="0" fontId="62" fillId="70" borderId="103" applyFont="0" applyBorder="0">
      <alignment horizontal="center" wrapText="1"/>
    </xf>
    <xf numFmtId="168" fontId="54" fillId="0" borderId="100">
      <alignment horizontal="left" vertical="center"/>
    </xf>
    <xf numFmtId="0" fontId="54" fillId="0" borderId="100">
      <alignment horizontal="left" vertical="center"/>
    </xf>
    <xf numFmtId="0" fontId="54" fillId="0" borderId="100">
      <alignment horizontal="left" vertical="center"/>
    </xf>
    <xf numFmtId="0" fontId="2" fillId="69" borderId="102" applyNumberFormat="0" applyFont="0" applyBorder="0" applyProtection="0">
      <alignment horizontal="center" vertical="center"/>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8"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69"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68"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68"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168" fontId="40"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168" fontId="40"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169" fontId="40"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168" fontId="40" fillId="64" borderId="135" applyNumberFormat="0" applyAlignment="0" applyProtection="0"/>
    <xf numFmtId="169" fontId="40" fillId="64" borderId="135" applyNumberFormat="0" applyAlignment="0" applyProtection="0"/>
    <xf numFmtId="168" fontId="40" fillId="64" borderId="135" applyNumberFormat="0" applyAlignment="0" applyProtection="0"/>
    <xf numFmtId="168" fontId="40" fillId="64" borderId="135" applyNumberFormat="0" applyAlignment="0" applyProtection="0"/>
    <xf numFmtId="169" fontId="40" fillId="64" borderId="135" applyNumberFormat="0" applyAlignment="0" applyProtection="0"/>
    <xf numFmtId="168" fontId="40" fillId="64" borderId="135" applyNumberFormat="0" applyAlignment="0" applyProtection="0"/>
    <xf numFmtId="168" fontId="40" fillId="64" borderId="135" applyNumberFormat="0" applyAlignment="0" applyProtection="0"/>
    <xf numFmtId="169" fontId="40" fillId="64" borderId="135" applyNumberFormat="0" applyAlignment="0" applyProtection="0"/>
    <xf numFmtId="168" fontId="40" fillId="64" borderId="135" applyNumberFormat="0" applyAlignment="0" applyProtection="0"/>
    <xf numFmtId="168" fontId="40" fillId="64" borderId="135" applyNumberFormat="0" applyAlignment="0" applyProtection="0"/>
    <xf numFmtId="169" fontId="40" fillId="64" borderId="135" applyNumberFormat="0" applyAlignment="0" applyProtection="0"/>
    <xf numFmtId="168" fontId="40" fillId="64" borderId="135" applyNumberFormat="0" applyAlignment="0" applyProtection="0"/>
    <xf numFmtId="0" fontId="38" fillId="64"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168" fontId="68"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168" fontId="68"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169" fontId="68"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168" fontId="68" fillId="43" borderId="135" applyNumberFormat="0" applyAlignment="0" applyProtection="0"/>
    <xf numFmtId="169" fontId="68" fillId="43" borderId="135" applyNumberFormat="0" applyAlignment="0" applyProtection="0"/>
    <xf numFmtId="168" fontId="68" fillId="43" borderId="135" applyNumberFormat="0" applyAlignment="0" applyProtection="0"/>
    <xf numFmtId="168" fontId="68" fillId="43" borderId="135" applyNumberFormat="0" applyAlignment="0" applyProtection="0"/>
    <xf numFmtId="169" fontId="68" fillId="43" borderId="135" applyNumberFormat="0" applyAlignment="0" applyProtection="0"/>
    <xf numFmtId="168" fontId="68" fillId="43" borderId="135" applyNumberFormat="0" applyAlignment="0" applyProtection="0"/>
    <xf numFmtId="168" fontId="68" fillId="43" borderId="135" applyNumberFormat="0" applyAlignment="0" applyProtection="0"/>
    <xf numFmtId="169" fontId="68" fillId="43" borderId="135" applyNumberFormat="0" applyAlignment="0" applyProtection="0"/>
    <xf numFmtId="168" fontId="68" fillId="43" borderId="135" applyNumberFormat="0" applyAlignment="0" applyProtection="0"/>
    <xf numFmtId="168" fontId="68" fillId="43" borderId="135" applyNumberFormat="0" applyAlignment="0" applyProtection="0"/>
    <xf numFmtId="169" fontId="68" fillId="43" borderId="135" applyNumberFormat="0" applyAlignment="0" applyProtection="0"/>
    <xf numFmtId="168" fontId="68" fillId="43" borderId="135" applyNumberFormat="0" applyAlignment="0" applyProtection="0"/>
    <xf numFmtId="0" fontId="66" fillId="43" borderId="135" applyNumberForma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7" fillId="74" borderId="136" applyNumberFormat="0" applyFont="0" applyAlignment="0" applyProtection="0"/>
    <xf numFmtId="0" fontId="2"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168" fontId="85"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168" fontId="85"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169" fontId="85"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168" fontId="85" fillId="64" borderId="137" applyNumberFormat="0" applyAlignment="0" applyProtection="0"/>
    <xf numFmtId="169" fontId="85" fillId="64" borderId="137" applyNumberFormat="0" applyAlignment="0" applyProtection="0"/>
    <xf numFmtId="168" fontId="85" fillId="64" borderId="137" applyNumberFormat="0" applyAlignment="0" applyProtection="0"/>
    <xf numFmtId="168" fontId="85" fillId="64" borderId="137" applyNumberFormat="0" applyAlignment="0" applyProtection="0"/>
    <xf numFmtId="169" fontId="85" fillId="64" borderId="137" applyNumberFormat="0" applyAlignment="0" applyProtection="0"/>
    <xf numFmtId="168" fontId="85" fillId="64" borderId="137" applyNumberFormat="0" applyAlignment="0" applyProtection="0"/>
    <xf numFmtId="168" fontId="85" fillId="64" borderId="137" applyNumberFormat="0" applyAlignment="0" applyProtection="0"/>
    <xf numFmtId="169" fontId="85" fillId="64" borderId="137" applyNumberFormat="0" applyAlignment="0" applyProtection="0"/>
    <xf numFmtId="168" fontId="85" fillId="64" borderId="137" applyNumberFormat="0" applyAlignment="0" applyProtection="0"/>
    <xf numFmtId="168" fontId="85" fillId="64" borderId="137" applyNumberFormat="0" applyAlignment="0" applyProtection="0"/>
    <xf numFmtId="169" fontId="85" fillId="64" borderId="137" applyNumberFormat="0" applyAlignment="0" applyProtection="0"/>
    <xf numFmtId="168" fontId="85" fillId="64" borderId="137" applyNumberFormat="0" applyAlignment="0" applyProtection="0"/>
    <xf numFmtId="0" fontId="83" fillId="64" borderId="137" applyNumberFormat="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168" fontId="94"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168" fontId="94"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169" fontId="94"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168" fontId="94" fillId="0" borderId="138" applyNumberFormat="0" applyFill="0" applyAlignment="0" applyProtection="0"/>
    <xf numFmtId="169" fontId="94" fillId="0" borderId="138" applyNumberFormat="0" applyFill="0" applyAlignment="0" applyProtection="0"/>
    <xf numFmtId="168" fontId="94" fillId="0" borderId="138" applyNumberFormat="0" applyFill="0" applyAlignment="0" applyProtection="0"/>
    <xf numFmtId="168" fontId="94" fillId="0" borderId="138" applyNumberFormat="0" applyFill="0" applyAlignment="0" applyProtection="0"/>
    <xf numFmtId="169" fontId="94" fillId="0" borderId="138" applyNumberFormat="0" applyFill="0" applyAlignment="0" applyProtection="0"/>
    <xf numFmtId="168" fontId="94" fillId="0" borderId="138" applyNumberFormat="0" applyFill="0" applyAlignment="0" applyProtection="0"/>
    <xf numFmtId="168" fontId="94" fillId="0" borderId="138" applyNumberFormat="0" applyFill="0" applyAlignment="0" applyProtection="0"/>
    <xf numFmtId="169" fontId="94" fillId="0" borderId="138" applyNumberFormat="0" applyFill="0" applyAlignment="0" applyProtection="0"/>
    <xf numFmtId="168" fontId="94" fillId="0" borderId="138" applyNumberFormat="0" applyFill="0" applyAlignment="0" applyProtection="0"/>
    <xf numFmtId="168" fontId="94" fillId="0" borderId="138" applyNumberFormat="0" applyFill="0" applyAlignment="0" applyProtection="0"/>
    <xf numFmtId="169" fontId="94" fillId="0" borderId="138" applyNumberFormat="0" applyFill="0" applyAlignment="0" applyProtection="0"/>
    <xf numFmtId="168" fontId="94" fillId="0" borderId="138" applyNumberFormat="0" applyFill="0" applyAlignment="0" applyProtection="0"/>
    <xf numFmtId="0" fontId="47" fillId="0" borderId="138" applyNumberFormat="0" applyFill="0" applyAlignment="0" applyProtection="0"/>
    <xf numFmtId="0" fontId="47" fillId="0" borderId="143" applyNumberFormat="0" applyFill="0" applyAlignment="0" applyProtection="0"/>
    <xf numFmtId="168" fontId="94" fillId="0" borderId="143" applyNumberFormat="0" applyFill="0" applyAlignment="0" applyProtection="0"/>
    <xf numFmtId="169" fontId="94" fillId="0" borderId="143" applyNumberFormat="0" applyFill="0" applyAlignment="0" applyProtection="0"/>
    <xf numFmtId="168" fontId="94" fillId="0" borderId="143" applyNumberFormat="0" applyFill="0" applyAlignment="0" applyProtection="0"/>
    <xf numFmtId="168" fontId="94" fillId="0" borderId="143" applyNumberFormat="0" applyFill="0" applyAlignment="0" applyProtection="0"/>
    <xf numFmtId="169" fontId="94" fillId="0" borderId="143" applyNumberFormat="0" applyFill="0" applyAlignment="0" applyProtection="0"/>
    <xf numFmtId="168" fontId="94" fillId="0" borderId="143" applyNumberFormat="0" applyFill="0" applyAlignment="0" applyProtection="0"/>
    <xf numFmtId="168" fontId="94" fillId="0" borderId="143" applyNumberFormat="0" applyFill="0" applyAlignment="0" applyProtection="0"/>
    <xf numFmtId="169" fontId="94" fillId="0" borderId="143" applyNumberFormat="0" applyFill="0" applyAlignment="0" applyProtection="0"/>
    <xf numFmtId="168" fontId="94" fillId="0" borderId="143" applyNumberFormat="0" applyFill="0" applyAlignment="0" applyProtection="0"/>
    <xf numFmtId="168" fontId="94" fillId="0" borderId="143" applyNumberFormat="0" applyFill="0" applyAlignment="0" applyProtection="0"/>
    <xf numFmtId="169" fontId="94" fillId="0" borderId="143" applyNumberFormat="0" applyFill="0" applyAlignment="0" applyProtection="0"/>
    <xf numFmtId="168" fontId="94"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169" fontId="94"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168" fontId="94"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168" fontId="94"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83" fillId="64" borderId="142" applyNumberFormat="0" applyAlignment="0" applyProtection="0"/>
    <xf numFmtId="168" fontId="85" fillId="64" borderId="142" applyNumberFormat="0" applyAlignment="0" applyProtection="0"/>
    <xf numFmtId="169" fontId="85" fillId="64" borderId="142" applyNumberFormat="0" applyAlignment="0" applyProtection="0"/>
    <xf numFmtId="168" fontId="85" fillId="64" borderId="142" applyNumberFormat="0" applyAlignment="0" applyProtection="0"/>
    <xf numFmtId="168" fontId="85" fillId="64" borderId="142" applyNumberFormat="0" applyAlignment="0" applyProtection="0"/>
    <xf numFmtId="169" fontId="85" fillId="64" borderId="142" applyNumberFormat="0" applyAlignment="0" applyProtection="0"/>
    <xf numFmtId="168" fontId="85" fillId="64" borderId="142" applyNumberFormat="0" applyAlignment="0" applyProtection="0"/>
    <xf numFmtId="168" fontId="85" fillId="64" borderId="142" applyNumberFormat="0" applyAlignment="0" applyProtection="0"/>
    <xf numFmtId="169" fontId="85" fillId="64" borderId="142" applyNumberFormat="0" applyAlignment="0" applyProtection="0"/>
    <xf numFmtId="168" fontId="85" fillId="64" borderId="142" applyNumberFormat="0" applyAlignment="0" applyProtection="0"/>
    <xf numFmtId="168" fontId="85" fillId="64" borderId="142" applyNumberFormat="0" applyAlignment="0" applyProtection="0"/>
    <xf numFmtId="169" fontId="85" fillId="64" borderId="142" applyNumberFormat="0" applyAlignment="0" applyProtection="0"/>
    <xf numFmtId="168" fontId="85"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169" fontId="85"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168" fontId="85"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168" fontId="85"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 fillId="74" borderId="141" applyNumberFormat="0" applyFont="0" applyAlignment="0" applyProtection="0"/>
    <xf numFmtId="0" fontId="27"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66" fillId="43" borderId="140" applyNumberFormat="0" applyAlignment="0" applyProtection="0"/>
    <xf numFmtId="168" fontId="68" fillId="43" borderId="140" applyNumberFormat="0" applyAlignment="0" applyProtection="0"/>
    <xf numFmtId="169" fontId="68" fillId="43" borderId="140" applyNumberFormat="0" applyAlignment="0" applyProtection="0"/>
    <xf numFmtId="168" fontId="68" fillId="43" borderId="140" applyNumberFormat="0" applyAlignment="0" applyProtection="0"/>
    <xf numFmtId="168" fontId="68" fillId="43" borderId="140" applyNumberFormat="0" applyAlignment="0" applyProtection="0"/>
    <xf numFmtId="169" fontId="68" fillId="43" borderId="140" applyNumberFormat="0" applyAlignment="0" applyProtection="0"/>
    <xf numFmtId="168" fontId="68" fillId="43" borderId="140" applyNumberFormat="0" applyAlignment="0" applyProtection="0"/>
    <xf numFmtId="168" fontId="68" fillId="43" borderId="140" applyNumberFormat="0" applyAlignment="0" applyProtection="0"/>
    <xf numFmtId="169" fontId="68" fillId="43" borderId="140" applyNumberFormat="0" applyAlignment="0" applyProtection="0"/>
    <xf numFmtId="168" fontId="68" fillId="43" borderId="140" applyNumberFormat="0" applyAlignment="0" applyProtection="0"/>
    <xf numFmtId="168" fontId="68" fillId="43" borderId="140" applyNumberFormat="0" applyAlignment="0" applyProtection="0"/>
    <xf numFmtId="169" fontId="68" fillId="43" borderId="140" applyNumberFormat="0" applyAlignment="0" applyProtection="0"/>
    <xf numFmtId="168" fontId="68"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169" fontId="68"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168" fontId="68"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168" fontId="68"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168" fontId="54" fillId="0" borderId="139">
      <alignment horizontal="left" vertical="center"/>
    </xf>
    <xf numFmtId="0" fontId="54" fillId="0" borderId="139">
      <alignment horizontal="left" vertical="center"/>
    </xf>
    <xf numFmtId="0" fontId="54" fillId="0" borderId="139">
      <alignment horizontal="left" vertical="center"/>
    </xf>
    <xf numFmtId="0" fontId="38" fillId="64" borderId="140" applyNumberFormat="0" applyAlignment="0" applyProtection="0"/>
    <xf numFmtId="168" fontId="40" fillId="64" borderId="140" applyNumberFormat="0" applyAlignment="0" applyProtection="0"/>
    <xf numFmtId="169" fontId="40" fillId="64" borderId="140" applyNumberFormat="0" applyAlignment="0" applyProtection="0"/>
    <xf numFmtId="168" fontId="40" fillId="64" borderId="140" applyNumberFormat="0" applyAlignment="0" applyProtection="0"/>
    <xf numFmtId="168" fontId="40" fillId="64" borderId="140" applyNumberFormat="0" applyAlignment="0" applyProtection="0"/>
    <xf numFmtId="169" fontId="40" fillId="64" borderId="140" applyNumberFormat="0" applyAlignment="0" applyProtection="0"/>
    <xf numFmtId="168" fontId="40" fillId="64" borderId="140" applyNumberFormat="0" applyAlignment="0" applyProtection="0"/>
    <xf numFmtId="168" fontId="40" fillId="64" borderId="140" applyNumberFormat="0" applyAlignment="0" applyProtection="0"/>
    <xf numFmtId="169" fontId="40" fillId="64" borderId="140" applyNumberFormat="0" applyAlignment="0" applyProtection="0"/>
    <xf numFmtId="168" fontId="40" fillId="64" borderId="140" applyNumberFormat="0" applyAlignment="0" applyProtection="0"/>
    <xf numFmtId="168" fontId="40" fillId="64" borderId="140" applyNumberFormat="0" applyAlignment="0" applyProtection="0"/>
    <xf numFmtId="169" fontId="40" fillId="64" borderId="140" applyNumberFormat="0" applyAlignment="0" applyProtection="0"/>
    <xf numFmtId="168" fontId="40"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169" fontId="40"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168" fontId="40"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168" fontId="40"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cellStyleXfs>
  <cellXfs count="923">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0" fontId="4" fillId="0" borderId="3" xfId="0" applyFont="1" applyBorder="1"/>
    <xf numFmtId="0" fontId="11" fillId="0" borderId="0" xfId="0" applyFont="1"/>
    <xf numFmtId="0" fontId="8" fillId="0" borderId="0" xfId="0" applyFont="1" applyBorder="1" applyAlignment="1">
      <alignment horizontal="right" wrapText="1"/>
    </xf>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6"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3"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7" fillId="0" borderId="0" xfId="0" applyFont="1" applyAlignment="1">
      <alignment vertical="center"/>
    </xf>
    <xf numFmtId="0" fontId="8"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4" fillId="0" borderId="22" xfId="0" applyFont="1" applyBorder="1"/>
    <xf numFmtId="0" fontId="23" fillId="0" borderId="3" xfId="0" applyFont="1" applyBorder="1"/>
    <xf numFmtId="0" fontId="22"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wrapText="1"/>
      <protection locked="0"/>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8" fillId="0" borderId="19" xfId="0" applyFont="1" applyFill="1" applyBorder="1" applyAlignment="1">
      <alignment horizontal="left" vertical="center" indent="1"/>
    </xf>
    <xf numFmtId="0" fontId="18" fillId="0" borderId="20" xfId="0" applyFont="1" applyFill="1" applyBorder="1" applyAlignment="1">
      <alignment horizontal="left" vertical="center"/>
    </xf>
    <xf numFmtId="0" fontId="18" fillId="0" borderId="22" xfId="0" applyFont="1" applyFill="1" applyBorder="1" applyAlignment="1">
      <alignment horizontal="left" vertical="center" inden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indent="1"/>
    </xf>
    <xf numFmtId="38" fontId="18" fillId="0" borderId="23" xfId="0" applyNumberFormat="1" applyFont="1" applyFill="1" applyBorder="1" applyAlignment="1" applyProtection="1">
      <alignment horizontal="right"/>
      <protection locked="0"/>
    </xf>
    <xf numFmtId="0" fontId="18" fillId="0" borderId="25" xfId="0" applyFont="1" applyFill="1" applyBorder="1" applyAlignment="1">
      <alignment horizontal="left" vertical="center" indent="1"/>
    </xf>
    <xf numFmtId="0" fontId="19" fillId="0" borderId="26" xfId="0" applyFont="1" applyFill="1" applyBorder="1" applyAlignment="1"/>
    <xf numFmtId="0" fontId="4" fillId="0" borderId="56" xfId="0" applyFont="1" applyBorder="1"/>
    <xf numFmtId="0" fontId="20" fillId="0" borderId="25" xfId="0" applyFont="1" applyBorder="1" applyAlignment="1">
      <alignment horizontal="center" vertical="center" wrapText="1"/>
    </xf>
    <xf numFmtId="0" fontId="4" fillId="0" borderId="57"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167" fontId="23" fillId="0" borderId="63" xfId="0" applyNumberFormat="1" applyFont="1" applyBorder="1" applyAlignment="1">
      <alignment horizontal="center"/>
    </xf>
    <xf numFmtId="167" fontId="23" fillId="0" borderId="65" xfId="0" applyNumberFormat="1" applyFont="1" applyBorder="1" applyAlignment="1">
      <alignment horizontal="center"/>
    </xf>
    <xf numFmtId="167" fontId="22" fillId="36" borderId="58" xfId="0" applyNumberFormat="1" applyFont="1" applyFill="1" applyBorder="1" applyAlignment="1">
      <alignment horizontal="center"/>
    </xf>
    <xf numFmtId="167" fontId="23" fillId="0" borderId="62" xfId="0" applyNumberFormat="1" applyFont="1" applyBorder="1" applyAlignment="1">
      <alignment horizontal="center"/>
    </xf>
    <xf numFmtId="167" fontId="23" fillId="0" borderId="66" xfId="0" applyNumberFormat="1" applyFont="1" applyBorder="1" applyAlignment="1">
      <alignment horizontal="center"/>
    </xf>
    <xf numFmtId="0" fontId="23" fillId="0" borderId="25" xfId="0" applyFont="1" applyBorder="1" applyAlignment="1">
      <alignment horizontal="center"/>
    </xf>
    <xf numFmtId="167" fontId="22" fillId="36"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164" fontId="9" fillId="36" borderId="27" xfId="1" applyNumberFormat="1" applyFont="1" applyFill="1" applyBorder="1" applyAlignment="1" applyProtection="1">
      <protection locked="0"/>
    </xf>
    <xf numFmtId="0" fontId="4" fillId="0" borderId="56" xfId="0" applyFont="1" applyBorder="1" applyAlignment="1">
      <alignment horizontal="center"/>
    </xf>
    <xf numFmtId="0" fontId="4" fillId="0" borderId="57"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0"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2"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4"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1" fillId="0" borderId="0" xfId="0" applyFont="1" applyAlignment="1">
      <alignment horizontal="left" indent="1"/>
    </xf>
    <xf numFmtId="0" fontId="4" fillId="0" borderId="25" xfId="0" applyFont="1" applyFill="1" applyBorder="1" applyAlignment="1">
      <alignment horizontal="center" vertical="center"/>
    </xf>
    <xf numFmtId="0" fontId="106" fillId="0" borderId="0" xfId="0" applyFont="1" applyFill="1" applyBorder="1" applyAlignment="1"/>
    <xf numFmtId="49" fontId="106" fillId="0" borderId="7" xfId="0" applyNumberFormat="1" applyFont="1" applyFill="1" applyBorder="1" applyAlignment="1">
      <alignment horizontal="right" vertical="center"/>
    </xf>
    <xf numFmtId="49" fontId="106" fillId="0" borderId="80"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49" fontId="106" fillId="0" borderId="88" xfId="0" applyNumberFormat="1" applyFont="1" applyFill="1" applyBorder="1" applyAlignment="1">
      <alignment horizontal="right" vertical="center"/>
    </xf>
    <xf numFmtId="0" fontId="106" fillId="0" borderId="0" xfId="0" applyFont="1" applyFill="1" applyBorder="1" applyAlignment="1">
      <alignment horizontal="left"/>
    </xf>
    <xf numFmtId="0" fontId="106" fillId="0" borderId="88" xfId="0" applyNumberFormat="1" applyFont="1" applyFill="1" applyBorder="1" applyAlignment="1">
      <alignment horizontal="right" vertical="center"/>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6" fillId="77" borderId="63"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0" borderId="3" xfId="7" applyNumberFormat="1" applyFont="1" applyFill="1" applyBorder="1" applyAlignment="1" applyProtection="1">
      <alignment horizontal="right"/>
      <protection locked="0"/>
    </xf>
    <xf numFmtId="193" fontId="8" fillId="36" borderId="26" xfId="7" applyNumberFormat="1" applyFont="1" applyFill="1" applyBorder="1" applyAlignment="1" applyProtection="1">
      <alignment horizontal="right"/>
    </xf>
    <xf numFmtId="193" fontId="8" fillId="36" borderId="27" xfId="0" applyNumberFormat="1" applyFont="1" applyFill="1" applyBorder="1" applyAlignment="1" applyProtection="1">
      <alignment horizontal="right"/>
    </xf>
    <xf numFmtId="193" fontId="18" fillId="0" borderId="3" xfId="0" applyNumberFormat="1" applyFont="1" applyFill="1" applyBorder="1" applyAlignment="1" applyProtection="1">
      <alignment horizontal="right"/>
      <protection locked="0"/>
    </xf>
    <xf numFmtId="193" fontId="19" fillId="0" borderId="3" xfId="0" applyNumberFormat="1" applyFont="1" applyFill="1" applyBorder="1" applyAlignment="1">
      <alignment horizontal="center"/>
    </xf>
    <xf numFmtId="193" fontId="8" fillId="36" borderId="3" xfId="7" applyNumberFormat="1" applyFont="1" applyFill="1" applyBorder="1" applyAlignment="1" applyProtection="1"/>
    <xf numFmtId="193" fontId="18" fillId="36" borderId="26" xfId="0" applyNumberFormat="1" applyFont="1" applyFill="1" applyBorder="1" applyAlignment="1">
      <alignment horizontal="right"/>
    </xf>
    <xf numFmtId="3" fontId="21"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7" xfId="0" applyNumberFormat="1" applyFill="1" applyBorder="1" applyAlignment="1">
      <alignment horizontal="center" vertical="center" wrapText="1"/>
    </xf>
    <xf numFmtId="193" fontId="6" fillId="36" borderId="27" xfId="2" applyNumberFormat="1" applyFont="1" applyFill="1" applyBorder="1" applyAlignment="1" applyProtection="1">
      <alignment vertical="top" wrapText="1"/>
    </xf>
    <xf numFmtId="193" fontId="23" fillId="0" borderId="14" xfId="0" applyNumberFormat="1" applyFont="1" applyBorder="1" applyAlignment="1">
      <alignment vertical="center"/>
    </xf>
    <xf numFmtId="193" fontId="17"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22" fillId="36" borderId="60" xfId="0" applyNumberFormat="1" applyFont="1" applyFill="1" applyBorder="1" applyAlignment="1">
      <alignment vertical="center"/>
    </xf>
    <xf numFmtId="193" fontId="23" fillId="36" borderId="14" xfId="0" applyNumberFormat="1" applyFont="1" applyFill="1" applyBorder="1" applyAlignment="1">
      <alignment vertical="center"/>
    </xf>
    <xf numFmtId="193" fontId="4" fillId="36" borderId="26" xfId="0" applyNumberFormat="1" applyFont="1" applyFill="1" applyBorder="1"/>
    <xf numFmtId="193" fontId="4" fillId="36" borderId="53"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4" xfId="0" applyNumberFormat="1" applyFont="1" applyFill="1" applyBorder="1"/>
    <xf numFmtId="193" fontId="9" fillId="36" borderId="26" xfId="16" applyNumberFormat="1" applyFont="1" applyFill="1" applyBorder="1" applyAlignment="1" applyProtection="1">
      <protection locked="0"/>
    </xf>
    <xf numFmtId="193" fontId="9" fillId="36" borderId="26" xfId="1" applyNumberFormat="1" applyFont="1" applyFill="1" applyBorder="1" applyAlignment="1" applyProtection="1">
      <protection locked="0"/>
    </xf>
    <xf numFmtId="193" fontId="8" fillId="3" borderId="26" xfId="5" applyNumberFormat="1" applyFont="1" applyFill="1" applyBorder="1" applyProtection="1">
      <protection locked="0"/>
    </xf>
    <xf numFmtId="193" fontId="23" fillId="0" borderId="0" xfId="0" applyNumberFormat="1" applyFont="1"/>
    <xf numFmtId="0" fontId="4" fillId="0" borderId="29"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0" fontId="4" fillId="0" borderId="7" xfId="0" applyFont="1" applyFill="1" applyBorder="1" applyAlignment="1">
      <alignment vertical="center"/>
    </xf>
    <xf numFmtId="0" fontId="4" fillId="0" borderId="20" xfId="0" applyFont="1" applyFill="1" applyBorder="1" applyAlignment="1">
      <alignment vertical="center"/>
    </xf>
    <xf numFmtId="0" fontId="4" fillId="0" borderId="99" xfId="0" applyFont="1" applyFill="1" applyBorder="1" applyAlignment="1">
      <alignment vertical="center"/>
    </xf>
    <xf numFmtId="0" fontId="4" fillId="0" borderId="19" xfId="0" applyFont="1" applyFill="1" applyBorder="1" applyAlignment="1">
      <alignment horizontal="center" vertical="center"/>
    </xf>
    <xf numFmtId="0" fontId="4" fillId="0" borderId="109"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13" fillId="3" borderId="111" xfId="0" applyFont="1" applyFill="1" applyBorder="1" applyAlignment="1">
      <alignment horizontal="left"/>
    </xf>
    <xf numFmtId="0" fontId="4" fillId="0" borderId="0" xfId="0" applyFont="1"/>
    <xf numFmtId="0" fontId="4" fillId="0" borderId="0" xfId="0" applyFont="1" applyFill="1"/>
    <xf numFmtId="0" fontId="106" fillId="0" borderId="90" xfId="0" applyFont="1" applyFill="1" applyBorder="1" applyAlignment="1">
      <alignment horizontal="right" vertical="center"/>
    </xf>
    <xf numFmtId="0" fontId="4" fillId="0" borderId="114" xfId="0" applyFont="1" applyFill="1" applyBorder="1" applyAlignment="1">
      <alignment horizontal="center" vertical="center"/>
    </xf>
    <xf numFmtId="0" fontId="5" fillId="0" borderId="26" xfId="0" applyFont="1" applyFill="1" applyBorder="1" applyAlignment="1">
      <alignment vertical="center"/>
    </xf>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6" fillId="0" borderId="19" xfId="11" applyFont="1" applyFill="1" applyBorder="1" applyAlignment="1" applyProtection="1">
      <alignment vertical="center"/>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14" xfId="0" applyBorder="1"/>
    <xf numFmtId="0" fontId="0" fillId="0" borderId="114" xfId="0" applyBorder="1" applyAlignment="1">
      <alignment horizontal="center"/>
    </xf>
    <xf numFmtId="0" fontId="4" fillId="0" borderId="101" xfId="0" applyFont="1" applyBorder="1" applyAlignment="1">
      <alignment vertical="center" wrapText="1"/>
    </xf>
    <xf numFmtId="0" fontId="13" fillId="0" borderId="101" xfId="0" applyFont="1" applyBorder="1" applyAlignment="1">
      <alignment vertical="center" wrapText="1"/>
    </xf>
    <xf numFmtId="0" fontId="0" fillId="0" borderId="25" xfId="0" applyBorder="1"/>
    <xf numFmtId="0" fontId="5" fillId="36" borderId="115" xfId="0" applyFont="1" applyFill="1" applyBorder="1" applyAlignment="1">
      <alignment vertical="center" wrapText="1"/>
    </xf>
    <xf numFmtId="167" fontId="5" fillId="36" borderId="27" xfId="0" applyNumberFormat="1" applyFont="1" applyFill="1" applyBorder="1" applyAlignment="1">
      <alignment horizontal="center" vertical="center"/>
    </xf>
    <xf numFmtId="0" fontId="5" fillId="36" borderId="20" xfId="0" applyFont="1" applyFill="1" applyBorder="1" applyAlignment="1">
      <alignment horizontal="center" vertical="center" wrapText="1"/>
    </xf>
    <xf numFmtId="0" fontId="5" fillId="36" borderId="114" xfId="0" applyFont="1" applyFill="1" applyBorder="1" applyAlignment="1">
      <alignment horizontal="left" vertical="center" wrapText="1"/>
    </xf>
    <xf numFmtId="0" fontId="5" fillId="36" borderId="102" xfId="0" applyFont="1" applyFill="1" applyBorder="1" applyAlignment="1">
      <alignment horizontal="left" vertical="center" wrapText="1"/>
    </xf>
    <xf numFmtId="0" fontId="4" fillId="0" borderId="114" xfId="0" applyFont="1" applyFill="1" applyBorder="1" applyAlignment="1">
      <alignment horizontal="right" vertical="center" wrapText="1"/>
    </xf>
    <xf numFmtId="0" fontId="4" fillId="0" borderId="102" xfId="0" applyFont="1" applyFill="1" applyBorder="1" applyAlignment="1">
      <alignment horizontal="left" vertical="center" wrapText="1"/>
    </xf>
    <xf numFmtId="0" fontId="109" fillId="0" borderId="114" xfId="0" applyFont="1" applyFill="1" applyBorder="1" applyAlignment="1">
      <alignment horizontal="right" vertical="center" wrapText="1"/>
    </xf>
    <xf numFmtId="0" fontId="109" fillId="0" borderId="102" xfId="0" applyFont="1" applyFill="1" applyBorder="1" applyAlignment="1">
      <alignment horizontal="left" vertical="center" wrapText="1"/>
    </xf>
    <xf numFmtId="0" fontId="5" fillId="0" borderId="114"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5" xfId="5" applyNumberFormat="1" applyFont="1" applyFill="1" applyBorder="1" applyAlignment="1" applyProtection="1">
      <alignment horizontal="left" vertical="center"/>
      <protection locked="0"/>
    </xf>
    <xf numFmtId="0" fontId="111" fillId="0" borderId="26" xfId="9" applyFont="1" applyFill="1" applyBorder="1" applyAlignment="1" applyProtection="1">
      <alignment horizontal="left" vertical="center" wrapText="1"/>
      <protection locked="0"/>
    </xf>
    <xf numFmtId="0" fontId="20" fillId="0" borderId="114" xfId="0" applyFont="1" applyBorder="1" applyAlignment="1">
      <alignment horizontal="center" vertical="center" wrapText="1"/>
    </xf>
    <xf numFmtId="3" fontId="21" fillId="36" borderId="102" xfId="0" applyNumberFormat="1" applyFont="1" applyFill="1" applyBorder="1" applyAlignment="1">
      <alignment vertical="center" wrapText="1"/>
    </xf>
    <xf numFmtId="14" fontId="6" fillId="3" borderId="102" xfId="8" quotePrefix="1" applyNumberFormat="1" applyFont="1" applyFill="1" applyBorder="1" applyAlignment="1" applyProtection="1">
      <alignment horizontal="left" vertical="center" wrapText="1" indent="2"/>
      <protection locked="0"/>
    </xf>
    <xf numFmtId="3" fontId="21" fillId="0" borderId="102" xfId="0" applyNumberFormat="1" applyFont="1" applyBorder="1" applyAlignment="1">
      <alignment vertical="center" wrapText="1"/>
    </xf>
    <xf numFmtId="14" fontId="6" fillId="3" borderId="102" xfId="8" quotePrefix="1" applyNumberFormat="1" applyFont="1" applyFill="1" applyBorder="1" applyAlignment="1" applyProtection="1">
      <alignment horizontal="left" vertical="center" wrapText="1" indent="3"/>
      <protection locked="0"/>
    </xf>
    <xf numFmtId="3" fontId="21" fillId="0" borderId="102" xfId="0" applyNumberFormat="1" applyFont="1" applyFill="1" applyBorder="1" applyAlignment="1">
      <alignment vertical="center" wrapText="1"/>
    </xf>
    <xf numFmtId="0" fontId="10" fillId="0" borderId="102" xfId="17" applyFill="1" applyBorder="1" applyAlignment="1" applyProtection="1"/>
    <xf numFmtId="49" fontId="109" fillId="0" borderId="114" xfId="0" applyNumberFormat="1" applyFont="1" applyFill="1" applyBorder="1" applyAlignment="1">
      <alignment horizontal="right" vertical="center" wrapText="1"/>
    </xf>
    <xf numFmtId="0" fontId="6" fillId="3" borderId="102" xfId="20960" applyFont="1" applyFill="1" applyBorder="1" applyAlignment="1" applyProtection="1"/>
    <xf numFmtId="0" fontId="103" fillId="0" borderId="102" xfId="20960" applyFont="1" applyFill="1" applyBorder="1" applyAlignment="1" applyProtection="1">
      <alignment horizontal="center" vertical="center"/>
    </xf>
    <xf numFmtId="0" fontId="4" fillId="0" borderId="102" xfId="0" applyFont="1" applyBorder="1"/>
    <xf numFmtId="0" fontId="10" fillId="0" borderId="102" xfId="17" applyFill="1" applyBorder="1" applyAlignment="1" applyProtection="1">
      <alignment horizontal="left" vertical="center" wrapText="1"/>
    </xf>
    <xf numFmtId="49" fontId="109" fillId="0" borderId="102" xfId="0" applyNumberFormat="1" applyFont="1" applyFill="1" applyBorder="1" applyAlignment="1">
      <alignment horizontal="right" vertical="center" wrapText="1"/>
    </xf>
    <xf numFmtId="0" fontId="10" fillId="0" borderId="102" xfId="17" applyFill="1" applyBorder="1" applyAlignment="1" applyProtection="1">
      <alignment horizontal="left" vertical="center"/>
    </xf>
    <xf numFmtId="0" fontId="10" fillId="0" borderId="102" xfId="17" applyBorder="1" applyAlignment="1" applyProtection="1"/>
    <xf numFmtId="0" fontId="4" fillId="0" borderId="102" xfId="0" applyFont="1" applyFill="1" applyBorder="1"/>
    <xf numFmtId="0" fontId="20" fillId="0" borderId="114" xfId="0" applyFont="1" applyFill="1" applyBorder="1" applyAlignment="1">
      <alignment horizontal="center" vertical="center" wrapText="1"/>
    </xf>
    <xf numFmtId="0" fontId="112" fillId="79" borderId="103" xfId="21412" applyFont="1" applyFill="1" applyBorder="1" applyAlignment="1" applyProtection="1">
      <alignment vertical="center" wrapText="1"/>
      <protection locked="0"/>
    </xf>
    <xf numFmtId="0" fontId="113" fillId="70" borderId="97" xfId="21412" applyFont="1" applyFill="1" applyBorder="1" applyAlignment="1" applyProtection="1">
      <alignment horizontal="center" vertical="center"/>
      <protection locked="0"/>
    </xf>
    <xf numFmtId="0" fontId="112" fillId="80" borderId="102" xfId="21412" applyFont="1" applyFill="1" applyBorder="1" applyAlignment="1" applyProtection="1">
      <alignment horizontal="center" vertical="center"/>
      <protection locked="0"/>
    </xf>
    <xf numFmtId="0" fontId="112" fillId="79" borderId="103" xfId="21412" applyFont="1" applyFill="1" applyBorder="1" applyAlignment="1" applyProtection="1">
      <alignment vertical="center"/>
      <protection locked="0"/>
    </xf>
    <xf numFmtId="0" fontId="114" fillId="70" borderId="97" xfId="21412" applyFont="1" applyFill="1" applyBorder="1" applyAlignment="1" applyProtection="1">
      <alignment horizontal="center" vertical="center"/>
      <protection locked="0"/>
    </xf>
    <xf numFmtId="0" fontId="114" fillId="3" borderId="97" xfId="21412" applyFont="1" applyFill="1" applyBorder="1" applyAlignment="1" applyProtection="1">
      <alignment horizontal="center" vertical="center"/>
      <protection locked="0"/>
    </xf>
    <xf numFmtId="0" fontId="114" fillId="0" borderId="97" xfId="21412" applyFont="1" applyFill="1" applyBorder="1" applyAlignment="1" applyProtection="1">
      <alignment horizontal="center" vertical="center"/>
      <protection locked="0"/>
    </xf>
    <xf numFmtId="0" fontId="115" fillId="80" borderId="102" xfId="21412" applyFont="1" applyFill="1" applyBorder="1" applyAlignment="1" applyProtection="1">
      <alignment horizontal="center" vertical="center"/>
      <protection locked="0"/>
    </xf>
    <xf numFmtId="0" fontId="112" fillId="79" borderId="103" xfId="21412" applyFont="1" applyFill="1" applyBorder="1" applyAlignment="1" applyProtection="1">
      <alignment horizontal="center" vertical="center"/>
      <protection locked="0"/>
    </xf>
    <xf numFmtId="0" fontId="62" fillId="79" borderId="103" xfId="21412" applyFont="1" applyFill="1" applyBorder="1" applyAlignment="1" applyProtection="1">
      <alignment vertical="center"/>
      <protection locked="0"/>
    </xf>
    <xf numFmtId="0" fontId="114" fillId="70" borderId="102" xfId="21412" applyFont="1" applyFill="1" applyBorder="1" applyAlignment="1" applyProtection="1">
      <alignment horizontal="center" vertical="center"/>
      <protection locked="0"/>
    </xf>
    <xf numFmtId="0" fontId="36" fillId="70" borderId="102" xfId="21412" applyFont="1" applyFill="1" applyBorder="1" applyAlignment="1" applyProtection="1">
      <alignment horizontal="center" vertical="center"/>
      <protection locked="0"/>
    </xf>
    <xf numFmtId="0" fontId="62" fillId="79" borderId="101" xfId="21412" applyFont="1" applyFill="1" applyBorder="1" applyAlignment="1" applyProtection="1">
      <alignment vertical="center"/>
      <protection locked="0"/>
    </xf>
    <xf numFmtId="0" fontId="113" fillId="0" borderId="101" xfId="21412" applyFont="1" applyFill="1" applyBorder="1" applyAlignment="1" applyProtection="1">
      <alignment horizontal="left" vertical="center" wrapText="1"/>
      <protection locked="0"/>
    </xf>
    <xf numFmtId="164" fontId="113" fillId="0" borderId="102" xfId="948" applyNumberFormat="1" applyFont="1" applyFill="1" applyBorder="1" applyAlignment="1" applyProtection="1">
      <alignment horizontal="right" vertical="center"/>
      <protection locked="0"/>
    </xf>
    <xf numFmtId="0" fontId="112" fillId="80" borderId="101" xfId="21412" applyFont="1" applyFill="1" applyBorder="1" applyAlignment="1" applyProtection="1">
      <alignment vertical="top" wrapText="1"/>
      <protection locked="0"/>
    </xf>
    <xf numFmtId="164" fontId="113" fillId="80" borderId="102" xfId="948" applyNumberFormat="1" applyFont="1" applyFill="1" applyBorder="1" applyAlignment="1" applyProtection="1">
      <alignment horizontal="right" vertical="center"/>
    </xf>
    <xf numFmtId="164" fontId="62" fillId="79" borderId="101" xfId="948" applyNumberFormat="1" applyFont="1" applyFill="1" applyBorder="1" applyAlignment="1" applyProtection="1">
      <alignment horizontal="right" vertical="center"/>
      <protection locked="0"/>
    </xf>
    <xf numFmtId="0" fontId="113" fillId="70" borderId="101" xfId="21412" applyFont="1" applyFill="1" applyBorder="1" applyAlignment="1" applyProtection="1">
      <alignment vertical="center" wrapText="1"/>
      <protection locked="0"/>
    </xf>
    <xf numFmtId="0" fontId="113" fillId="70" borderId="101" xfId="21412" applyFont="1" applyFill="1" applyBorder="1" applyAlignment="1" applyProtection="1">
      <alignment horizontal="left" vertical="center" wrapText="1"/>
      <protection locked="0"/>
    </xf>
    <xf numFmtId="0" fontId="113" fillId="0" borderId="101" xfId="21412" applyFont="1" applyFill="1" applyBorder="1" applyAlignment="1" applyProtection="1">
      <alignment vertical="center" wrapText="1"/>
      <protection locked="0"/>
    </xf>
    <xf numFmtId="0" fontId="113" fillId="3" borderId="101" xfId="21412" applyFont="1" applyFill="1" applyBorder="1" applyAlignment="1" applyProtection="1">
      <alignment horizontal="left" vertical="center" wrapText="1"/>
      <protection locked="0"/>
    </xf>
    <xf numFmtId="0" fontId="112" fillId="80" borderId="101" xfId="21412" applyFont="1" applyFill="1" applyBorder="1" applyAlignment="1" applyProtection="1">
      <alignment vertical="center" wrapText="1"/>
      <protection locked="0"/>
    </xf>
    <xf numFmtId="164" fontId="112" fillId="79" borderId="101" xfId="948" applyNumberFormat="1" applyFont="1" applyFill="1" applyBorder="1" applyAlignment="1" applyProtection="1">
      <alignment horizontal="right" vertical="center"/>
      <protection locked="0"/>
    </xf>
    <xf numFmtId="164" fontId="113" fillId="3" borderId="102" xfId="948" applyNumberFormat="1" applyFont="1" applyFill="1" applyBorder="1" applyAlignment="1" applyProtection="1">
      <alignment horizontal="right" vertical="center"/>
      <protection locked="0"/>
    </xf>
    <xf numFmtId="10" fontId="6" fillId="0" borderId="102" xfId="20961" applyNumberFormat="1" applyFont="1" applyFill="1" applyBorder="1" applyAlignment="1">
      <alignment horizontal="left" vertical="center" wrapText="1"/>
    </xf>
    <xf numFmtId="10" fontId="4" fillId="0" borderId="102" xfId="20961" applyNumberFormat="1" applyFont="1" applyFill="1" applyBorder="1" applyAlignment="1">
      <alignment horizontal="left" vertical="center" wrapText="1"/>
    </xf>
    <xf numFmtId="10" fontId="5" fillId="36" borderId="102" xfId="0" applyNumberFormat="1" applyFont="1" applyFill="1" applyBorder="1" applyAlignment="1">
      <alignment horizontal="left" vertical="center" wrapText="1"/>
    </xf>
    <xf numFmtId="10" fontId="109" fillId="0" borderId="102" xfId="20961" applyNumberFormat="1" applyFont="1" applyFill="1" applyBorder="1" applyAlignment="1">
      <alignment horizontal="left" vertical="center" wrapText="1"/>
    </xf>
    <xf numFmtId="10" fontId="5" fillId="36" borderId="102" xfId="20961" applyNumberFormat="1" applyFont="1" applyFill="1" applyBorder="1" applyAlignment="1">
      <alignment horizontal="left" vertical="center" wrapText="1"/>
    </xf>
    <xf numFmtId="10" fontId="5" fillId="36" borderId="102" xfId="0" applyNumberFormat="1" applyFont="1" applyFill="1" applyBorder="1" applyAlignment="1">
      <alignment horizontal="center" vertical="center" wrapText="1"/>
    </xf>
    <xf numFmtId="10" fontId="111" fillId="0" borderId="26" xfId="20961" applyNumberFormat="1" applyFont="1" applyFill="1" applyBorder="1" applyAlignment="1" applyProtection="1">
      <alignment horizontal="left" vertical="center"/>
    </xf>
    <xf numFmtId="43" fontId="6" fillId="0" borderId="0" xfId="7" applyFont="1"/>
    <xf numFmtId="0" fontId="107" fillId="0" borderId="0" xfId="0" applyFont="1" applyAlignment="1">
      <alignment wrapText="1"/>
    </xf>
    <xf numFmtId="0" fontId="8" fillId="0" borderId="114" xfId="0" applyFont="1" applyBorder="1" applyAlignment="1">
      <alignment horizontal="right" vertical="center" wrapText="1"/>
    </xf>
    <xf numFmtId="0" fontId="8" fillId="0" borderId="114" xfId="0" applyFont="1" applyFill="1" applyBorder="1" applyAlignment="1">
      <alignment horizontal="right" vertical="center" wrapText="1"/>
    </xf>
    <xf numFmtId="0" fontId="4" fillId="0" borderId="102" xfId="0" applyFont="1" applyBorder="1" applyAlignment="1">
      <alignment vertical="center" wrapText="1"/>
    </xf>
    <xf numFmtId="0" fontId="4" fillId="0" borderId="102" xfId="0" applyFont="1" applyFill="1" applyBorder="1" applyAlignment="1">
      <alignment horizontal="left" vertical="center" wrapText="1" indent="2"/>
    </xf>
    <xf numFmtId="0" fontId="4" fillId="0" borderId="102" xfId="0" applyFont="1" applyFill="1" applyBorder="1" applyAlignment="1">
      <alignment vertical="center" wrapText="1"/>
    </xf>
    <xf numFmtId="0" fontId="5" fillId="0" borderId="26" xfId="0" applyFont="1" applyBorder="1" applyAlignment="1">
      <alignment vertical="center" wrapText="1"/>
    </xf>
    <xf numFmtId="14" fontId="6" fillId="0" borderId="0" xfId="0" applyNumberFormat="1" applyFont="1"/>
    <xf numFmtId="0" fontId="2" fillId="0" borderId="20" xfId="0" applyNumberFormat="1" applyFont="1" applyFill="1" applyBorder="1" applyAlignment="1">
      <alignment horizontal="left" vertical="center" wrapText="1" indent="1"/>
    </xf>
    <xf numFmtId="0" fontId="8" fillId="0" borderId="114" xfId="0" applyFont="1" applyFill="1" applyBorder="1" applyAlignment="1">
      <alignment horizontal="center" vertical="center" wrapText="1"/>
    </xf>
    <xf numFmtId="0" fontId="8" fillId="2" borderId="114" xfId="0" applyFont="1" applyFill="1" applyBorder="1" applyAlignment="1">
      <alignment horizontal="right" vertical="center"/>
    </xf>
    <xf numFmtId="0" fontId="14" fillId="0" borderId="114" xfId="0" applyFont="1" applyFill="1" applyBorder="1" applyAlignment="1">
      <alignment horizontal="center" vertical="center" wrapText="1"/>
    </xf>
    <xf numFmtId="14" fontId="4" fillId="0" borderId="0" xfId="0" applyNumberFormat="1" applyFont="1"/>
    <xf numFmtId="0" fontId="5" fillId="0" borderId="0" xfId="0" applyFont="1" applyAlignment="1">
      <alignment horizontal="center" wrapText="1"/>
    </xf>
    <xf numFmtId="0" fontId="4" fillId="0" borderId="114" xfId="0" applyFont="1" applyBorder="1"/>
    <xf numFmtId="0" fontId="5" fillId="0" borderId="114" xfId="0" applyFont="1" applyBorder="1"/>
    <xf numFmtId="0" fontId="5" fillId="0" borderId="25" xfId="0" applyFont="1" applyBorder="1"/>
    <xf numFmtId="0" fontId="5" fillId="0" borderId="26" xfId="0" applyFont="1" applyBorder="1" applyAlignment="1">
      <alignment wrapText="1"/>
    </xf>
    <xf numFmtId="10" fontId="5" fillId="0" borderId="27" xfId="20961" applyNumberFormat="1" applyFont="1" applyBorder="1"/>
    <xf numFmtId="0" fontId="106" fillId="0" borderId="90" xfId="0" applyFont="1" applyFill="1" applyBorder="1" applyAlignment="1">
      <alignment horizontal="left" vertical="center"/>
    </xf>
    <xf numFmtId="0" fontId="106" fillId="0" borderId="88" xfId="0" applyFont="1" applyFill="1" applyBorder="1" applyAlignment="1">
      <alignment vertical="center" wrapText="1"/>
    </xf>
    <xf numFmtId="0" fontId="106" fillId="0" borderId="88" xfId="0" applyFont="1" applyFill="1" applyBorder="1" applyAlignment="1">
      <alignment horizontal="left" vertical="center" wrapText="1"/>
    </xf>
    <xf numFmtId="0" fontId="116" fillId="0" borderId="0" xfId="11" applyFont="1" applyFill="1" applyBorder="1" applyProtection="1"/>
    <xf numFmtId="0" fontId="117" fillId="0" borderId="0" xfId="0" applyFont="1"/>
    <xf numFmtId="0" fontId="116" fillId="0" borderId="0" xfId="11" applyFont="1" applyFill="1" applyBorder="1" applyAlignment="1" applyProtection="1"/>
    <xf numFmtId="0" fontId="118" fillId="0" borderId="0" xfId="11" applyFont="1" applyFill="1" applyBorder="1" applyAlignment="1" applyProtection="1"/>
    <xf numFmtId="14" fontId="117" fillId="0" borderId="0" xfId="0" applyNumberFormat="1" applyFont="1"/>
    <xf numFmtId="0" fontId="120" fillId="0" borderId="102" xfId="0" applyFont="1" applyBorder="1" applyAlignment="1">
      <alignment horizontal="center" vertical="center" wrapText="1"/>
    </xf>
    <xf numFmtId="49" fontId="121" fillId="3" borderId="102" xfId="5" applyNumberFormat="1" applyFont="1" applyFill="1" applyBorder="1" applyAlignment="1" applyProtection="1">
      <alignment horizontal="right" vertical="center"/>
      <protection locked="0"/>
    </xf>
    <xf numFmtId="0" fontId="121" fillId="3" borderId="102" xfId="13" applyFont="1" applyFill="1" applyBorder="1" applyAlignment="1" applyProtection="1">
      <alignment horizontal="left" vertical="center" wrapText="1"/>
      <protection locked="0"/>
    </xf>
    <xf numFmtId="0" fontId="120" fillId="0" borderId="102" xfId="0" applyFont="1" applyBorder="1"/>
    <xf numFmtId="0" fontId="121" fillId="0" borderId="102" xfId="13" applyFont="1" applyFill="1" applyBorder="1" applyAlignment="1" applyProtection="1">
      <alignment horizontal="left" vertical="center" wrapText="1"/>
      <protection locked="0"/>
    </xf>
    <xf numFmtId="49" fontId="121" fillId="0" borderId="102" xfId="5" applyNumberFormat="1" applyFont="1" applyFill="1" applyBorder="1" applyAlignment="1" applyProtection="1">
      <alignment horizontal="right" vertical="center"/>
      <protection locked="0"/>
    </xf>
    <xf numFmtId="49" fontId="122" fillId="0" borderId="102" xfId="5" applyNumberFormat="1" applyFont="1" applyFill="1" applyBorder="1" applyAlignment="1" applyProtection="1">
      <alignment horizontal="right" vertical="center"/>
      <protection locked="0"/>
    </xf>
    <xf numFmtId="0" fontId="117" fillId="0" borderId="0" xfId="0" applyFont="1" applyAlignment="1">
      <alignment wrapText="1"/>
    </xf>
    <xf numFmtId="0" fontId="117" fillId="0" borderId="102" xfId="0" applyFont="1" applyBorder="1" applyAlignment="1">
      <alignment horizontal="center" vertical="center"/>
    </xf>
    <xf numFmtId="0" fontId="117" fillId="0" borderId="102" xfId="0" applyFont="1" applyBorder="1" applyAlignment="1">
      <alignment horizontal="center" vertical="center" wrapText="1"/>
    </xf>
    <xf numFmtId="49" fontId="121" fillId="3" borderId="102" xfId="5" applyNumberFormat="1" applyFont="1" applyFill="1" applyBorder="1" applyAlignment="1" applyProtection="1">
      <alignment horizontal="right" vertical="center" wrapText="1"/>
      <protection locked="0"/>
    </xf>
    <xf numFmtId="0" fontId="117" fillId="0" borderId="102" xfId="0" applyFont="1" applyBorder="1"/>
    <xf numFmtId="0" fontId="117" fillId="0" borderId="102" xfId="0" applyFont="1" applyFill="1" applyBorder="1"/>
    <xf numFmtId="166" fontId="116" fillId="36" borderId="102" xfId="21413" applyFont="1" applyFill="1" applyBorder="1"/>
    <xf numFmtId="49" fontId="121" fillId="0" borderId="102" xfId="5" applyNumberFormat="1" applyFont="1" applyFill="1" applyBorder="1" applyAlignment="1" applyProtection="1">
      <alignment horizontal="right" vertical="center" wrapText="1"/>
      <protection locked="0"/>
    </xf>
    <xf numFmtId="49" fontId="122" fillId="0" borderId="102" xfId="5" applyNumberFormat="1" applyFont="1" applyFill="1" applyBorder="1" applyAlignment="1" applyProtection="1">
      <alignment horizontal="right" vertical="center" wrapText="1"/>
      <protection locked="0"/>
    </xf>
    <xf numFmtId="0" fontId="120" fillId="0" borderId="0" xfId="0" applyFont="1"/>
    <xf numFmtId="0" fontId="117" fillId="0" borderId="102" xfId="0" applyFont="1" applyBorder="1" applyAlignment="1">
      <alignment wrapText="1"/>
    </xf>
    <xf numFmtId="0" fontId="117" fillId="0" borderId="102" xfId="0" applyFont="1" applyBorder="1" applyAlignment="1">
      <alignment horizontal="left" indent="8"/>
    </xf>
    <xf numFmtId="0" fontId="117" fillId="0" borderId="0" xfId="0" applyFont="1" applyFill="1"/>
    <xf numFmtId="0" fontId="116" fillId="0" borderId="102" xfId="0" applyNumberFormat="1" applyFont="1" applyFill="1" applyBorder="1" applyAlignment="1">
      <alignment horizontal="left" vertical="center" wrapText="1"/>
    </xf>
    <xf numFmtId="0" fontId="117" fillId="0" borderId="0" xfId="0" applyFont="1" applyBorder="1"/>
    <xf numFmtId="0" fontId="120" fillId="0" borderId="102" xfId="0" applyFont="1" applyFill="1" applyBorder="1"/>
    <xf numFmtId="0" fontId="117" fillId="0" borderId="0" xfId="0" applyFont="1" applyBorder="1" applyAlignment="1">
      <alignment horizontal="left"/>
    </xf>
    <xf numFmtId="0" fontId="120" fillId="0" borderId="0" xfId="0" applyFont="1" applyBorder="1"/>
    <xf numFmtId="0" fontId="117" fillId="0" borderId="0" xfId="0" applyFont="1" applyFill="1" applyBorder="1"/>
    <xf numFmtId="0" fontId="119" fillId="0" borderId="102" xfId="0" applyFont="1" applyFill="1" applyBorder="1" applyAlignment="1">
      <alignment horizontal="left" indent="1"/>
    </xf>
    <xf numFmtId="0" fontId="119" fillId="0" borderId="102" xfId="0" applyFont="1" applyFill="1" applyBorder="1" applyAlignment="1">
      <alignment horizontal="left" wrapText="1" indent="1"/>
    </xf>
    <xf numFmtId="0" fontId="116" fillId="0" borderId="102" xfId="0" applyFont="1" applyFill="1" applyBorder="1" applyAlignment="1">
      <alignment horizontal="left" indent="1"/>
    </xf>
    <xf numFmtId="0" fontId="116" fillId="0" borderId="102" xfId="0" applyNumberFormat="1" applyFont="1" applyFill="1" applyBorder="1" applyAlignment="1">
      <alignment horizontal="left" indent="1"/>
    </xf>
    <xf numFmtId="0" fontId="116" fillId="0" borderId="102" xfId="0" applyFont="1" applyFill="1" applyBorder="1" applyAlignment="1">
      <alignment horizontal="left" wrapText="1" indent="2"/>
    </xf>
    <xf numFmtId="0" fontId="119" fillId="0" borderId="102" xfId="0" applyFont="1" applyFill="1" applyBorder="1" applyAlignment="1">
      <alignment horizontal="left" vertical="center" indent="1"/>
    </xf>
    <xf numFmtId="0" fontId="117" fillId="82" borderId="102" xfId="0" applyFont="1" applyFill="1" applyBorder="1"/>
    <xf numFmtId="0" fontId="117" fillId="0" borderId="102" xfId="0" applyFont="1" applyFill="1" applyBorder="1" applyAlignment="1">
      <alignment horizontal="left" wrapText="1"/>
    </xf>
    <xf numFmtId="0" fontId="117" fillId="0" borderId="102" xfId="0" applyFont="1" applyFill="1" applyBorder="1" applyAlignment="1">
      <alignment horizontal="left" wrapText="1" indent="2"/>
    </xf>
    <xf numFmtId="0" fontId="120" fillId="0" borderId="7" xfId="0" applyFont="1" applyBorder="1"/>
    <xf numFmtId="0" fontId="120" fillId="82" borderId="102" xfId="0" applyFont="1" applyFill="1" applyBorder="1"/>
    <xf numFmtId="0" fontId="117" fillId="0" borderId="0" xfId="0" applyFont="1" applyBorder="1" applyAlignment="1">
      <alignment horizontal="center" vertical="center"/>
    </xf>
    <xf numFmtId="0" fontId="117" fillId="0" borderId="0" xfId="0" applyFont="1" applyBorder="1" applyAlignment="1">
      <alignment horizontal="center" vertical="center" wrapText="1"/>
    </xf>
    <xf numFmtId="0" fontId="117" fillId="0" borderId="102" xfId="0" applyFont="1" applyBorder="1" applyAlignment="1">
      <alignment horizontal="center"/>
    </xf>
    <xf numFmtId="0" fontId="117" fillId="0" borderId="102" xfId="0" applyFont="1" applyBorder="1" applyAlignment="1">
      <alignment horizontal="left" indent="1"/>
    </xf>
    <xf numFmtId="0" fontId="117" fillId="0" borderId="7" xfId="0" applyFont="1" applyBorder="1"/>
    <xf numFmtId="0" fontId="117" fillId="0" borderId="102" xfId="0" applyFont="1" applyBorder="1" applyAlignment="1">
      <alignment horizontal="left" indent="2"/>
    </xf>
    <xf numFmtId="49" fontId="117" fillId="0" borderId="102" xfId="0" applyNumberFormat="1" applyFont="1" applyBorder="1" applyAlignment="1">
      <alignment horizontal="left" indent="3"/>
    </xf>
    <xf numFmtId="49" fontId="117" fillId="0" borderId="102" xfId="0" applyNumberFormat="1" applyFont="1" applyFill="1" applyBorder="1" applyAlignment="1">
      <alignment horizontal="left" indent="3"/>
    </xf>
    <xf numFmtId="49" fontId="117" fillId="0" borderId="102" xfId="0" applyNumberFormat="1" applyFont="1" applyBorder="1" applyAlignment="1">
      <alignment horizontal="left" indent="1"/>
    </xf>
    <xf numFmtId="49" fontId="117" fillId="0" borderId="102" xfId="0" applyNumberFormat="1" applyFont="1" applyFill="1" applyBorder="1" applyAlignment="1">
      <alignment horizontal="left" indent="1"/>
    </xf>
    <xf numFmtId="0" fontId="117" fillId="0" borderId="102" xfId="0" applyNumberFormat="1" applyFont="1" applyBorder="1" applyAlignment="1">
      <alignment horizontal="left" indent="1"/>
    </xf>
    <xf numFmtId="0" fontId="117" fillId="83" borderId="102" xfId="0" applyFont="1" applyFill="1" applyBorder="1"/>
    <xf numFmtId="49" fontId="117" fillId="0" borderId="102" xfId="0" applyNumberFormat="1" applyFont="1" applyBorder="1" applyAlignment="1">
      <alignment horizontal="left" wrapText="1" indent="2"/>
    </xf>
    <xf numFmtId="49" fontId="117" fillId="0" borderId="102" xfId="0" applyNumberFormat="1" applyFont="1" applyFill="1" applyBorder="1" applyAlignment="1">
      <alignment horizontal="left" vertical="top" wrapText="1" indent="2"/>
    </xf>
    <xf numFmtId="49" fontId="117" fillId="0" borderId="102" xfId="0" applyNumberFormat="1" applyFont="1" applyFill="1" applyBorder="1" applyAlignment="1">
      <alignment horizontal="left" wrapText="1" indent="3"/>
    </xf>
    <xf numFmtId="49" fontId="117" fillId="0" borderId="102" xfId="0" applyNumberFormat="1" applyFont="1" applyFill="1" applyBorder="1" applyAlignment="1">
      <alignment horizontal="left" wrapText="1" indent="2"/>
    </xf>
    <xf numFmtId="0" fontId="117" fillId="0" borderId="102" xfId="0" applyNumberFormat="1" applyFont="1" applyFill="1" applyBorder="1" applyAlignment="1">
      <alignment horizontal="left" wrapText="1" indent="1"/>
    </xf>
    <xf numFmtId="0" fontId="119" fillId="0" borderId="126" xfId="0" applyNumberFormat="1" applyFont="1" applyFill="1" applyBorder="1" applyAlignment="1">
      <alignment horizontal="left" vertical="center" wrapText="1"/>
    </xf>
    <xf numFmtId="0" fontId="117" fillId="0" borderId="97"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9" fillId="0" borderId="102" xfId="0" applyNumberFormat="1" applyFont="1" applyFill="1" applyBorder="1" applyAlignment="1">
      <alignment horizontal="left" vertical="center" wrapText="1"/>
    </xf>
    <xf numFmtId="0" fontId="117" fillId="0" borderId="0" xfId="0" applyFont="1" applyAlignment="1">
      <alignment horizontal="center" vertical="center"/>
    </xf>
    <xf numFmtId="0" fontId="125" fillId="0" borderId="0" xfId="0" applyFont="1"/>
    <xf numFmtId="0" fontId="125" fillId="0" borderId="0" xfId="0" applyFont="1" applyAlignment="1">
      <alignment horizontal="center" vertical="center"/>
    </xf>
    <xf numFmtId="0" fontId="117" fillId="0" borderId="102" xfId="0" applyFont="1" applyFill="1" applyBorder="1" applyAlignment="1">
      <alignment horizontal="left" indent="1"/>
    </xf>
    <xf numFmtId="49" fontId="106" fillId="0" borderId="102" xfId="0" applyNumberFormat="1" applyFont="1" applyFill="1" applyBorder="1" applyAlignment="1">
      <alignment horizontal="right" vertical="center"/>
    </xf>
    <xf numFmtId="0" fontId="106" fillId="3" borderId="102" xfId="5" applyNumberFormat="1" applyFont="1" applyFill="1" applyBorder="1" applyAlignment="1" applyProtection="1">
      <alignment horizontal="right" vertical="center"/>
      <protection locked="0"/>
    </xf>
    <xf numFmtId="0" fontId="106" fillId="0" borderId="102" xfId="0" applyNumberFormat="1" applyFont="1" applyFill="1" applyBorder="1" applyAlignment="1">
      <alignment vertical="center" wrapText="1"/>
    </xf>
    <xf numFmtId="0" fontId="106" fillId="81" borderId="102" xfId="0" applyNumberFormat="1" applyFont="1" applyFill="1" applyBorder="1" applyAlignment="1">
      <alignment horizontal="left" vertical="center" wrapText="1"/>
    </xf>
    <xf numFmtId="0" fontId="126" fillId="0" borderId="102" xfId="0" applyNumberFormat="1" applyFont="1" applyFill="1" applyBorder="1" applyAlignment="1">
      <alignment horizontal="left" vertical="center" wrapText="1"/>
    </xf>
    <xf numFmtId="0" fontId="106" fillId="0" borderId="102" xfId="0" applyNumberFormat="1" applyFont="1" applyFill="1" applyBorder="1" applyAlignment="1">
      <alignment vertical="center"/>
    </xf>
    <xf numFmtId="0" fontId="126" fillId="0" borderId="102" xfId="0" applyNumberFormat="1" applyFont="1" applyFill="1" applyBorder="1" applyAlignment="1">
      <alignment vertical="center" wrapText="1"/>
    </xf>
    <xf numFmtId="2" fontId="106" fillId="3" borderId="102" xfId="5" applyNumberFormat="1" applyFont="1" applyFill="1" applyBorder="1" applyAlignment="1" applyProtection="1">
      <alignment horizontal="right" vertical="center"/>
      <protection locked="0"/>
    </xf>
    <xf numFmtId="0" fontId="106" fillId="0" borderId="102" xfId="0" applyNumberFormat="1" applyFont="1" applyFill="1" applyBorder="1" applyAlignment="1">
      <alignment horizontal="left" vertical="center" wrapText="1"/>
    </xf>
    <xf numFmtId="0" fontId="106" fillId="0" borderId="102" xfId="0" applyNumberFormat="1" applyFont="1" applyFill="1" applyBorder="1" applyAlignment="1">
      <alignment horizontal="right" vertical="center"/>
    </xf>
    <xf numFmtId="0" fontId="127" fillId="0" borderId="0" xfId="0" applyFont="1" applyFill="1" applyBorder="1" applyAlignment="1"/>
    <xf numFmtId="0" fontId="106" fillId="0" borderId="102" xfId="12672" applyFont="1" applyFill="1" applyBorder="1" applyAlignment="1">
      <alignment horizontal="left" vertical="center" wrapText="1"/>
    </xf>
    <xf numFmtId="0" fontId="106" fillId="0" borderId="97" xfId="0" applyNumberFormat="1" applyFont="1" applyFill="1" applyBorder="1" applyAlignment="1">
      <alignment horizontal="left" vertical="top" wrapText="1"/>
    </xf>
    <xf numFmtId="0" fontId="128" fillId="0" borderId="102" xfId="0" applyFont="1" applyBorder="1"/>
    <xf numFmtId="0" fontId="126" fillId="0" borderId="102" xfId="0" applyFont="1" applyBorder="1" applyAlignment="1">
      <alignment horizontal="left" vertical="top" wrapText="1"/>
    </xf>
    <xf numFmtId="0" fontId="126" fillId="0" borderId="102" xfId="0" applyFont="1" applyBorder="1"/>
    <xf numFmtId="0" fontId="126" fillId="0" borderId="102" xfId="0" applyFont="1" applyBorder="1" applyAlignment="1">
      <alignment horizontal="left" wrapText="1" indent="2"/>
    </xf>
    <xf numFmtId="0" fontId="106" fillId="0" borderId="102" xfId="12672" applyFont="1" applyFill="1" applyBorder="1" applyAlignment="1">
      <alignment horizontal="left" vertical="center" wrapText="1" indent="2"/>
    </xf>
    <xf numFmtId="0" fontId="126" fillId="0" borderId="102" xfId="0" applyFont="1" applyBorder="1" applyAlignment="1">
      <alignment horizontal="left" vertical="top" wrapText="1" indent="2"/>
    </xf>
    <xf numFmtId="0" fontId="128" fillId="0" borderId="7" xfId="0" applyFont="1" applyBorder="1"/>
    <xf numFmtId="0" fontId="126" fillId="0" borderId="102" xfId="0" applyFont="1" applyFill="1" applyBorder="1" applyAlignment="1">
      <alignment horizontal="left" wrapText="1" indent="2"/>
    </xf>
    <xf numFmtId="0" fontId="126" fillId="0" borderId="102" xfId="0" applyFont="1" applyBorder="1" applyAlignment="1">
      <alignment horizontal="left" indent="1"/>
    </xf>
    <xf numFmtId="0" fontId="126" fillId="0" borderId="102" xfId="0" applyFont="1" applyBorder="1" applyAlignment="1">
      <alignment horizontal="left" indent="2"/>
    </xf>
    <xf numFmtId="49" fontId="126" fillId="0" borderId="102" xfId="0" applyNumberFormat="1" applyFont="1" applyFill="1" applyBorder="1" applyAlignment="1">
      <alignment horizontal="left" indent="3"/>
    </xf>
    <xf numFmtId="49" fontId="126" fillId="0" borderId="102" xfId="0" applyNumberFormat="1" applyFont="1" applyFill="1" applyBorder="1" applyAlignment="1">
      <alignment horizontal="left" vertical="center" indent="1"/>
    </xf>
    <xf numFmtId="0" fontId="106" fillId="0" borderId="102" xfId="0" applyFont="1" applyFill="1" applyBorder="1" applyAlignment="1">
      <alignment vertical="center" wrapText="1"/>
    </xf>
    <xf numFmtId="49" fontId="126" fillId="0" borderId="102" xfId="0" applyNumberFormat="1" applyFont="1" applyFill="1" applyBorder="1" applyAlignment="1">
      <alignment horizontal="left" vertical="top" wrapText="1" indent="2"/>
    </xf>
    <xf numFmtId="49" fontId="126" fillId="0" borderId="102" xfId="0" applyNumberFormat="1" applyFont="1" applyFill="1" applyBorder="1" applyAlignment="1">
      <alignment horizontal="left" vertical="top" wrapText="1"/>
    </xf>
    <xf numFmtId="49" fontId="126" fillId="0" borderId="102" xfId="0" applyNumberFormat="1" applyFont="1" applyFill="1" applyBorder="1" applyAlignment="1">
      <alignment horizontal="left" wrapText="1" indent="3"/>
    </xf>
    <xf numFmtId="49" fontId="126" fillId="0" borderId="102" xfId="0" applyNumberFormat="1" applyFont="1" applyFill="1" applyBorder="1" applyAlignment="1">
      <alignment horizontal="left" wrapText="1" indent="2"/>
    </xf>
    <xf numFmtId="49" fontId="126" fillId="0" borderId="102" xfId="0" applyNumberFormat="1" applyFont="1" applyFill="1" applyBorder="1" applyAlignment="1">
      <alignment vertical="top" wrapText="1"/>
    </xf>
    <xf numFmtId="0" fontId="10" fillId="0" borderId="102" xfId="17" applyFill="1" applyBorder="1" applyAlignment="1" applyProtection="1">
      <alignment wrapText="1"/>
    </xf>
    <xf numFmtId="49" fontId="126" fillId="0" borderId="102" xfId="0" applyNumberFormat="1" applyFont="1" applyFill="1" applyBorder="1" applyAlignment="1">
      <alignment horizontal="left" vertical="center" wrapText="1" indent="3"/>
    </xf>
    <xf numFmtId="49" fontId="117" fillId="0" borderId="102" xfId="0" applyNumberFormat="1" applyFont="1" applyFill="1" applyBorder="1" applyAlignment="1">
      <alignment horizontal="left" wrapText="1" indent="1"/>
    </xf>
    <xf numFmtId="0" fontId="126" fillId="0" borderId="102" xfId="0" applyFont="1" applyBorder="1" applyAlignment="1">
      <alignment horizontal="left" vertical="center" wrapText="1" indent="2"/>
    </xf>
    <xf numFmtId="0" fontId="106" fillId="0" borderId="102" xfId="0" applyFont="1" applyFill="1" applyBorder="1" applyAlignment="1">
      <alignment horizontal="left" vertical="center" wrapText="1"/>
    </xf>
    <xf numFmtId="0" fontId="117" fillId="0" borderId="0" xfId="0" applyFont="1" applyBorder="1" applyAlignment="1">
      <alignment horizontal="left" indent="1"/>
    </xf>
    <xf numFmtId="0" fontId="117" fillId="0" borderId="0" xfId="0" applyFont="1" applyBorder="1" applyAlignment="1">
      <alignment horizontal="left" indent="2"/>
    </xf>
    <xf numFmtId="49" fontId="117" fillId="0" borderId="0" xfId="0" applyNumberFormat="1" applyFont="1" applyBorder="1" applyAlignment="1">
      <alignment horizontal="left" indent="3"/>
    </xf>
    <xf numFmtId="49" fontId="117" fillId="0" borderId="0" xfId="0" applyNumberFormat="1" applyFont="1" applyBorder="1" applyAlignment="1">
      <alignment horizontal="left" indent="1"/>
    </xf>
    <xf numFmtId="49" fontId="117" fillId="0" borderId="0" xfId="0" applyNumberFormat="1" applyFont="1" applyBorder="1" applyAlignment="1">
      <alignment horizontal="left" wrapText="1" indent="2"/>
    </xf>
    <xf numFmtId="49" fontId="117" fillId="0" borderId="0" xfId="0" applyNumberFormat="1" applyFont="1" applyFill="1" applyBorder="1" applyAlignment="1">
      <alignment horizontal="left" wrapText="1" indent="3"/>
    </xf>
    <xf numFmtId="0" fontId="117" fillId="0" borderId="0" xfId="0" applyNumberFormat="1" applyFont="1" applyFill="1" applyBorder="1" applyAlignment="1">
      <alignment horizontal="left" wrapText="1" indent="1"/>
    </xf>
    <xf numFmtId="0" fontId="106" fillId="81" borderId="102" xfId="0" applyFont="1" applyFill="1" applyBorder="1" applyAlignment="1">
      <alignment horizontal="left" vertical="center" wrapText="1"/>
    </xf>
    <xf numFmtId="49" fontId="105" fillId="0" borderId="102" xfId="0" applyNumberFormat="1" applyFont="1" applyFill="1" applyBorder="1" applyAlignment="1">
      <alignment horizontal="right" vertical="center"/>
    </xf>
    <xf numFmtId="0" fontId="106" fillId="0" borderId="102" xfId="0" applyFont="1" applyFill="1" applyBorder="1" applyAlignment="1">
      <alignment horizontal="left" vertical="center" wrapText="1"/>
    </xf>
    <xf numFmtId="0" fontId="117" fillId="0" borderId="0" xfId="0" applyFont="1" applyFill="1" applyBorder="1" applyAlignment="1">
      <alignment horizontal="center" vertical="center" wrapText="1"/>
    </xf>
    <xf numFmtId="0" fontId="106" fillId="0" borderId="101" xfId="0" applyNumberFormat="1" applyFont="1" applyFill="1" applyBorder="1" applyAlignment="1">
      <alignment horizontal="left" vertical="center" wrapText="1"/>
    </xf>
    <xf numFmtId="0" fontId="4" fillId="0" borderId="64" xfId="0" applyFont="1" applyFill="1" applyBorder="1" applyAlignment="1">
      <alignment horizontal="center" vertical="center" wrapText="1"/>
    </xf>
    <xf numFmtId="0" fontId="117" fillId="0" borderId="0" xfId="0" applyFont="1" applyFill="1" applyAlignment="1">
      <alignment horizontal="left" vertical="top" wrapText="1"/>
    </xf>
    <xf numFmtId="0" fontId="123" fillId="0" borderId="102" xfId="13" applyFont="1" applyFill="1" applyBorder="1" applyAlignment="1" applyProtection="1">
      <alignment horizontal="left" vertical="center" wrapText="1"/>
      <protection locked="0"/>
    </xf>
    <xf numFmtId="0" fontId="117" fillId="0" borderId="102" xfId="0" applyFont="1" applyFill="1" applyBorder="1" applyAlignment="1">
      <alignment horizontal="center" vertical="center" wrapText="1"/>
    </xf>
    <xf numFmtId="0" fontId="117" fillId="0" borderId="0" xfId="0" applyFont="1" applyFill="1" applyBorder="1" applyAlignment="1">
      <alignment horizontal="center" vertical="center"/>
    </xf>
    <xf numFmtId="0" fontId="117" fillId="0" borderId="7" xfId="0" applyFont="1" applyFill="1" applyBorder="1"/>
    <xf numFmtId="49" fontId="117" fillId="0" borderId="102" xfId="0" applyNumberFormat="1" applyFont="1" applyFill="1" applyBorder="1" applyAlignment="1">
      <alignment horizontal="center" vertical="center" wrapText="1"/>
    </xf>
    <xf numFmtId="10" fontId="8" fillId="84" borderId="26" xfId="0" applyNumberFormat="1" applyFont="1" applyFill="1" applyBorder="1" applyAlignment="1" applyProtection="1">
      <alignment vertical="center"/>
      <protection locked="0"/>
    </xf>
    <xf numFmtId="193" fontId="8" fillId="0" borderId="102" xfId="7" applyNumberFormat="1" applyFont="1" applyFill="1" applyBorder="1" applyAlignment="1" applyProtection="1">
      <alignment horizontal="right"/>
    </xf>
    <xf numFmtId="193" fontId="8" fillId="36" borderId="102" xfId="7" applyNumberFormat="1" applyFont="1" applyFill="1" applyBorder="1" applyAlignment="1" applyProtection="1">
      <alignment horizontal="right"/>
    </xf>
    <xf numFmtId="193" fontId="8" fillId="0" borderId="102" xfId="7" applyNumberFormat="1" applyFont="1" applyFill="1" applyBorder="1" applyAlignment="1" applyProtection="1">
      <alignment horizontal="right"/>
      <protection locked="0"/>
    </xf>
    <xf numFmtId="193" fontId="18" fillId="0" borderId="102" xfId="0" applyNumberFormat="1" applyFont="1" applyFill="1" applyBorder="1" applyAlignment="1" applyProtection="1">
      <alignment horizontal="right"/>
      <protection locked="0"/>
    </xf>
    <xf numFmtId="193" fontId="18" fillId="36" borderId="102" xfId="0" applyNumberFormat="1" applyFont="1" applyFill="1" applyBorder="1" applyAlignment="1">
      <alignment horizontal="right"/>
    </xf>
    <xf numFmtId="193" fontId="19" fillId="0" borderId="102" xfId="0" applyNumberFormat="1" applyFont="1" applyFill="1" applyBorder="1" applyAlignment="1">
      <alignment horizontal="center"/>
    </xf>
    <xf numFmtId="193" fontId="18" fillId="36" borderId="102" xfId="0" applyNumberFormat="1" applyFont="1" applyFill="1" applyBorder="1" applyAlignment="1" applyProtection="1">
      <alignment horizontal="right"/>
    </xf>
    <xf numFmtId="193" fontId="18" fillId="0" borderId="102" xfId="0" applyNumberFormat="1" applyFont="1" applyFill="1" applyBorder="1" applyAlignment="1" applyProtection="1">
      <alignment horizontal="right" vertical="center"/>
      <protection locked="0"/>
    </xf>
    <xf numFmtId="193" fontId="4" fillId="0" borderId="102" xfId="0" applyNumberFormat="1" applyFont="1" applyBorder="1" applyAlignment="1">
      <alignment horizontal="center" vertical="center"/>
    </xf>
    <xf numFmtId="193" fontId="4" fillId="0" borderId="112" xfId="0" applyNumberFormat="1" applyFont="1" applyBorder="1" applyAlignment="1">
      <alignment horizontal="center" vertical="center"/>
    </xf>
    <xf numFmtId="3" fontId="0" fillId="0" borderId="112" xfId="0" applyNumberFormat="1" applyBorder="1" applyAlignment="1"/>
    <xf numFmtId="3" fontId="0" fillId="0" borderId="112" xfId="0" applyNumberFormat="1" applyBorder="1" applyAlignment="1">
      <alignment wrapText="1"/>
    </xf>
    <xf numFmtId="193" fontId="0" fillId="36" borderId="112" xfId="0" applyNumberFormat="1" applyFill="1" applyBorder="1" applyAlignment="1">
      <alignment horizontal="center" vertical="center" wrapText="1"/>
    </xf>
    <xf numFmtId="3" fontId="0" fillId="81" borderId="112" xfId="0" applyNumberFormat="1" applyFill="1" applyBorder="1" applyAlignment="1">
      <alignment wrapText="1"/>
    </xf>
    <xf numFmtId="193" fontId="6" fillId="36" borderId="112" xfId="2" applyNumberFormat="1" applyFont="1" applyFill="1" applyBorder="1" applyAlignment="1" applyProtection="1">
      <alignment vertical="top"/>
    </xf>
    <xf numFmtId="193" fontId="6" fillId="3" borderId="112" xfId="2" applyNumberFormat="1" applyFont="1" applyFill="1" applyBorder="1" applyAlignment="1" applyProtection="1">
      <alignment vertical="top"/>
      <protection locked="0"/>
    </xf>
    <xf numFmtId="193" fontId="6" fillId="36" borderId="112" xfId="2" applyNumberFormat="1" applyFont="1" applyFill="1" applyBorder="1" applyAlignment="1" applyProtection="1">
      <alignment vertical="top" wrapText="1"/>
    </xf>
    <xf numFmtId="193" fontId="6" fillId="3" borderId="112" xfId="2" applyNumberFormat="1" applyFont="1" applyFill="1" applyBorder="1" applyAlignment="1" applyProtection="1">
      <alignment vertical="top" wrapText="1"/>
      <protection locked="0"/>
    </xf>
    <xf numFmtId="193" fontId="6" fillId="36" borderId="112" xfId="2" applyNumberFormat="1" applyFont="1" applyFill="1" applyBorder="1" applyAlignment="1" applyProtection="1">
      <alignment vertical="top" wrapText="1"/>
      <protection locked="0"/>
    </xf>
    <xf numFmtId="0" fontId="8" fillId="0" borderId="0" xfId="0" applyFont="1" applyAlignment="1">
      <alignment horizontal="left"/>
    </xf>
    <xf numFmtId="14" fontId="4" fillId="0" borderId="0" xfId="0" applyNumberFormat="1" applyFont="1" applyAlignment="1">
      <alignment horizontal="left"/>
    </xf>
    <xf numFmtId="0" fontId="9" fillId="0" borderId="0" xfId="11" applyFont="1" applyFill="1" applyBorder="1" applyAlignment="1" applyProtection="1">
      <alignment horizontal="left"/>
    </xf>
    <xf numFmtId="0" fontId="4" fillId="0" borderId="5" xfId="0" applyFont="1" applyFill="1" applyBorder="1" applyAlignment="1">
      <alignment horizontal="left" vertical="center" wrapText="1"/>
    </xf>
    <xf numFmtId="0" fontId="23" fillId="0" borderId="114" xfId="0" applyFont="1" applyBorder="1" applyAlignment="1">
      <alignment horizontal="center"/>
    </xf>
    <xf numFmtId="0" fontId="23" fillId="0" borderId="130" xfId="0" applyFont="1" applyBorder="1" applyAlignment="1">
      <alignment horizontal="left" wrapText="1"/>
    </xf>
    <xf numFmtId="193" fontId="23" fillId="0" borderId="131" xfId="0" applyNumberFormat="1" applyFont="1" applyBorder="1" applyAlignment="1">
      <alignment vertical="center"/>
    </xf>
    <xf numFmtId="167" fontId="23" fillId="0" borderId="132" xfId="0" applyNumberFormat="1" applyFont="1" applyBorder="1" applyAlignment="1">
      <alignment horizontal="center"/>
    </xf>
    <xf numFmtId="0" fontId="23" fillId="0" borderId="12" xfId="0" applyFont="1" applyBorder="1" applyAlignment="1">
      <alignment horizontal="left" wrapText="1"/>
    </xf>
    <xf numFmtId="0" fontId="17" fillId="0" borderId="12" xfId="0" applyFont="1" applyBorder="1" applyAlignment="1">
      <alignment horizontal="left" wrapText="1"/>
    </xf>
    <xf numFmtId="0" fontId="23" fillId="0" borderId="13" xfId="0" applyFont="1" applyBorder="1" applyAlignment="1">
      <alignment horizontal="left" wrapText="1"/>
    </xf>
    <xf numFmtId="0" fontId="23" fillId="0" borderId="133" xfId="0" applyFont="1" applyBorder="1" applyAlignment="1">
      <alignment horizontal="left" wrapText="1"/>
    </xf>
    <xf numFmtId="193" fontId="23" fillId="0" borderId="134" xfId="0" applyNumberFormat="1" applyFont="1" applyBorder="1" applyAlignment="1">
      <alignment vertical="center"/>
    </xf>
    <xf numFmtId="0" fontId="22" fillId="36" borderId="16" xfId="0" applyFont="1" applyFill="1" applyBorder="1" applyAlignment="1">
      <alignment horizontal="left" wrapText="1"/>
    </xf>
    <xf numFmtId="0" fontId="17" fillId="0" borderId="13" xfId="0" applyFont="1" applyBorder="1" applyAlignment="1">
      <alignment horizontal="left" wrapText="1"/>
    </xf>
    <xf numFmtId="0" fontId="22" fillId="36" borderId="59" xfId="0" applyFont="1" applyFill="1" applyBorder="1" applyAlignment="1">
      <alignment horizontal="left" wrapText="1"/>
    </xf>
    <xf numFmtId="0" fontId="23" fillId="0" borderId="0" xfId="0" applyFont="1" applyAlignment="1">
      <alignment horizontal="left"/>
    </xf>
    <xf numFmtId="193" fontId="4" fillId="0" borderId="102" xfId="0" applyNumberFormat="1" applyFont="1" applyBorder="1" applyAlignment="1"/>
    <xf numFmtId="193" fontId="4" fillId="0" borderId="114" xfId="0" applyNumberFormat="1" applyFont="1" applyBorder="1" applyAlignment="1"/>
    <xf numFmtId="193" fontId="4" fillId="0" borderId="102" xfId="0" applyNumberFormat="1" applyFont="1" applyBorder="1"/>
    <xf numFmtId="193" fontId="4" fillId="0" borderId="102" xfId="0" applyNumberFormat="1" applyFont="1" applyFill="1" applyBorder="1"/>
    <xf numFmtId="193" fontId="4" fillId="0" borderId="103" xfId="0" applyNumberFormat="1" applyFont="1" applyBorder="1"/>
    <xf numFmtId="193" fontId="8" fillId="36" borderId="102" xfId="5" applyNumberFormat="1" applyFont="1" applyFill="1" applyBorder="1" applyProtection="1">
      <protection locked="0"/>
    </xf>
    <xf numFmtId="0" fontId="8" fillId="3" borderId="102" xfId="5" applyFont="1" applyFill="1" applyBorder="1" applyProtection="1">
      <protection locked="0"/>
    </xf>
    <xf numFmtId="193" fontId="8" fillId="36" borderId="102" xfId="1" applyNumberFormat="1" applyFont="1" applyFill="1" applyBorder="1" applyProtection="1">
      <protection locked="0"/>
    </xf>
    <xf numFmtId="3" fontId="8" fillId="36" borderId="112" xfId="5" applyNumberFormat="1" applyFont="1" applyFill="1" applyBorder="1" applyProtection="1">
      <protection locked="0"/>
    </xf>
    <xf numFmtId="193" fontId="8" fillId="3" borderId="102" xfId="5" applyNumberFormat="1" applyFont="1" applyFill="1" applyBorder="1" applyProtection="1">
      <protection locked="0"/>
    </xf>
    <xf numFmtId="165" fontId="8" fillId="3" borderId="102" xfId="8" applyNumberFormat="1" applyFont="1" applyFill="1" applyBorder="1" applyAlignment="1" applyProtection="1">
      <alignment horizontal="right" wrapText="1"/>
      <protection locked="0"/>
    </xf>
    <xf numFmtId="165" fontId="8" fillId="4" borderId="102" xfId="8" applyNumberFormat="1" applyFont="1" applyFill="1" applyBorder="1" applyAlignment="1" applyProtection="1">
      <alignment horizontal="right" wrapText="1"/>
      <protection locked="0"/>
    </xf>
    <xf numFmtId="193" fontId="8" fillId="0" borderId="102" xfId="1" applyNumberFormat="1" applyFont="1" applyFill="1" applyBorder="1" applyProtection="1">
      <protection locked="0"/>
    </xf>
    <xf numFmtId="10" fontId="113" fillId="80" borderId="102" xfId="20961" applyNumberFormat="1" applyFont="1" applyFill="1" applyBorder="1" applyAlignment="1" applyProtection="1">
      <alignment horizontal="right" vertical="center"/>
    </xf>
    <xf numFmtId="0" fontId="5" fillId="0" borderId="0" xfId="0" applyFont="1" applyBorder="1" applyAlignment="1">
      <alignment horizontal="center"/>
    </xf>
    <xf numFmtId="0" fontId="16" fillId="0" borderId="0" xfId="0" applyFont="1" applyFill="1" applyBorder="1" applyAlignment="1">
      <alignment horizontal="center"/>
    </xf>
    <xf numFmtId="0" fontId="4" fillId="0" borderId="19" xfId="0" applyFont="1" applyBorder="1" applyAlignment="1">
      <alignment vertical="center" wrapText="1"/>
    </xf>
    <xf numFmtId="0" fontId="5" fillId="0" borderId="20" xfId="0" applyFont="1" applyBorder="1" applyAlignment="1">
      <alignment vertical="center" wrapText="1"/>
    </xf>
    <xf numFmtId="3" fontId="117" fillId="0" borderId="102" xfId="0" applyNumberFormat="1" applyFont="1" applyFill="1" applyBorder="1"/>
    <xf numFmtId="3" fontId="117" fillId="0" borderId="102" xfId="0" applyNumberFormat="1" applyFont="1" applyBorder="1"/>
    <xf numFmtId="3" fontId="23" fillId="0" borderId="102" xfId="0" applyNumberFormat="1" applyFont="1" applyBorder="1"/>
    <xf numFmtId="195" fontId="22" fillId="0" borderId="102" xfId="0" applyNumberFormat="1" applyFont="1" applyBorder="1"/>
    <xf numFmtId="4" fontId="120" fillId="0" borderId="102" xfId="0" applyNumberFormat="1" applyFont="1" applyBorder="1"/>
    <xf numFmtId="4" fontId="22" fillId="0" borderId="102" xfId="0" applyNumberFormat="1" applyFont="1" applyBorder="1"/>
    <xf numFmtId="4" fontId="120" fillId="0" borderId="102" xfId="0" applyNumberFormat="1" applyFont="1" applyFill="1" applyBorder="1" applyAlignment="1">
      <alignment horizontal="center" vertical="center" wrapText="1"/>
    </xf>
    <xf numFmtId="4" fontId="120" fillId="0" borderId="102" xfId="0" applyNumberFormat="1" applyFont="1" applyBorder="1" applyAlignment="1">
      <alignment horizontal="center" vertical="center" wrapText="1"/>
    </xf>
    <xf numFmtId="4" fontId="117" fillId="0" borderId="0" xfId="0" applyNumberFormat="1" applyFont="1"/>
    <xf numFmtId="3" fontId="4" fillId="36" borderId="27" xfId="0" applyNumberFormat="1" applyFont="1" applyFill="1" applyBorder="1"/>
    <xf numFmtId="3" fontId="4" fillId="36" borderId="26" xfId="0" applyNumberFormat="1" applyFont="1" applyFill="1" applyBorder="1"/>
    <xf numFmtId="3" fontId="4" fillId="0" borderId="112" xfId="0" applyNumberFormat="1" applyFont="1" applyBorder="1" applyAlignment="1"/>
    <xf numFmtId="3" fontId="4" fillId="0" borderId="103" xfId="0" applyNumberFormat="1" applyFont="1" applyBorder="1" applyAlignment="1"/>
    <xf numFmtId="3" fontId="4" fillId="0" borderId="102" xfId="0" applyNumberFormat="1" applyFont="1" applyBorder="1" applyAlignment="1"/>
    <xf numFmtId="3" fontId="107" fillId="0" borderId="3" xfId="0" applyNumberFormat="1" applyFont="1" applyFill="1" applyBorder="1" applyAlignment="1">
      <alignment horizontal="center" vertical="center"/>
    </xf>
    <xf numFmtId="3" fontId="4" fillId="0" borderId="21"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20" xfId="0" applyNumberFormat="1" applyFont="1" applyBorder="1" applyAlignment="1">
      <alignment horizontal="center" vertical="center"/>
    </xf>
    <xf numFmtId="4" fontId="6" fillId="0" borderId="27" xfId="1" applyNumberFormat="1" applyFont="1" applyFill="1" applyBorder="1" applyAlignment="1" applyProtection="1">
      <alignment horizontal="right" vertical="center"/>
    </xf>
    <xf numFmtId="4" fontId="5" fillId="36" borderId="112" xfId="0" applyNumberFormat="1" applyFont="1" applyFill="1" applyBorder="1" applyAlignment="1">
      <alignment horizontal="center" vertical="center" wrapText="1"/>
    </xf>
    <xf numFmtId="4" fontId="109" fillId="0" borderId="112" xfId="0" applyNumberFormat="1" applyFont="1" applyFill="1" applyBorder="1" applyAlignment="1">
      <alignment horizontal="right" vertical="center" wrapText="1"/>
    </xf>
    <xf numFmtId="4" fontId="5" fillId="36" borderId="112" xfId="0" applyNumberFormat="1" applyFont="1" applyFill="1" applyBorder="1" applyAlignment="1">
      <alignment horizontal="right" vertical="center" wrapText="1"/>
    </xf>
    <xf numFmtId="4" fontId="4" fillId="0" borderId="112" xfId="0" applyNumberFormat="1" applyFont="1" applyFill="1" applyBorder="1" applyAlignment="1">
      <alignment horizontal="right" vertical="center" wrapText="1"/>
    </xf>
    <xf numFmtId="4" fontId="5" fillId="36" borderId="112" xfId="0" applyNumberFormat="1" applyFont="1" applyFill="1" applyBorder="1" applyAlignment="1">
      <alignment horizontal="left" vertical="center" wrapText="1"/>
    </xf>
    <xf numFmtId="4" fontId="5" fillId="36" borderId="21" xfId="0" applyNumberFormat="1" applyFont="1" applyFill="1" applyBorder="1" applyAlignment="1">
      <alignment horizontal="center" vertical="center" wrapText="1"/>
    </xf>
    <xf numFmtId="4" fontId="8" fillId="0" borderId="0" xfId="11" applyNumberFormat="1" applyFont="1" applyFill="1" applyBorder="1" applyAlignment="1" applyProtection="1"/>
    <xf numFmtId="4" fontId="4" fillId="0" borderId="0" xfId="0" applyNumberFormat="1" applyFont="1"/>
    <xf numFmtId="0" fontId="9" fillId="0" borderId="20" xfId="0" applyFont="1" applyBorder="1" applyAlignment="1">
      <alignment horizontal="center" wrapText="1"/>
    </xf>
    <xf numFmtId="0" fontId="5" fillId="0" borderId="0" xfId="0" applyNumberFormat="1" applyFont="1"/>
    <xf numFmtId="194" fontId="0" fillId="0" borderId="0" xfId="0" applyNumberFormat="1" applyFont="1"/>
    <xf numFmtId="164" fontId="0" fillId="0" borderId="0" xfId="7" applyNumberFormat="1" applyFont="1"/>
    <xf numFmtId="193" fontId="0" fillId="0" borderId="0" xfId="0" applyNumberFormat="1" applyFill="1"/>
    <xf numFmtId="0" fontId="0" fillId="0" borderId="0" xfId="0"/>
    <xf numFmtId="167" fontId="0" fillId="0" borderId="0" xfId="0" applyNumberFormat="1"/>
    <xf numFmtId="0" fontId="8" fillId="0" borderId="19" xfId="0" applyFont="1" applyBorder="1"/>
    <xf numFmtId="0" fontId="8" fillId="0" borderId="114" xfId="0" applyFont="1" applyBorder="1" applyAlignment="1">
      <alignment vertical="center"/>
    </xf>
    <xf numFmtId="0" fontId="102" fillId="0" borderId="102" xfId="0" applyFont="1" applyBorder="1"/>
    <xf numFmtId="0" fontId="8" fillId="0" borderId="0" xfId="0" applyFont="1" applyFill="1" applyAlignment="1">
      <alignment horizontal="center"/>
    </xf>
    <xf numFmtId="0" fontId="16" fillId="0" borderId="0" xfId="0" applyFont="1" applyFill="1" applyAlignment="1">
      <alignment horizontal="center"/>
    </xf>
    <xf numFmtId="193" fontId="8" fillId="0" borderId="26" xfId="0" applyNumberFormat="1" applyFont="1" applyFill="1" applyBorder="1" applyAlignment="1" applyProtection="1">
      <alignment horizontal="right"/>
    </xf>
    <xf numFmtId="193" fontId="4" fillId="36" borderId="26" xfId="0" applyNumberFormat="1" applyFont="1" applyFill="1" applyBorder="1"/>
    <xf numFmtId="10" fontId="6" fillId="0" borderId="102" xfId="20961" applyNumberFormat="1" applyFont="1" applyFill="1" applyBorder="1" applyAlignment="1">
      <alignment horizontal="left" vertical="center" wrapText="1"/>
    </xf>
    <xf numFmtId="0" fontId="9" fillId="0" borderId="21" xfId="0" applyFont="1" applyBorder="1" applyAlignment="1">
      <alignment horizontal="center"/>
    </xf>
    <xf numFmtId="3" fontId="4" fillId="0" borderId="0" xfId="0" applyNumberFormat="1" applyFont="1"/>
    <xf numFmtId="3" fontId="117" fillId="0" borderId="0" xfId="0" applyNumberFormat="1" applyFont="1"/>
    <xf numFmtId="3" fontId="117" fillId="0" borderId="102" xfId="0" applyNumberFormat="1" applyFont="1" applyBorder="1" applyAlignment="1">
      <alignment horizontal="center" vertical="center"/>
    </xf>
    <xf numFmtId="3" fontId="117" fillId="0" borderId="97" xfId="0" applyNumberFormat="1" applyFont="1" applyFill="1" applyBorder="1" applyAlignment="1">
      <alignment horizontal="center" vertical="center" wrapText="1"/>
    </xf>
    <xf numFmtId="3" fontId="117" fillId="0" borderId="0" xfId="0" applyNumberFormat="1" applyFont="1" applyFill="1"/>
    <xf numFmtId="3" fontId="120" fillId="0" borderId="102" xfId="0" applyNumberFormat="1" applyFont="1" applyBorder="1"/>
    <xf numFmtId="3" fontId="117" fillId="0" borderId="0" xfId="0" applyNumberFormat="1" applyFont="1" applyBorder="1"/>
    <xf numFmtId="3" fontId="116" fillId="0" borderId="102" xfId="0" applyNumberFormat="1" applyFont="1" applyFill="1" applyBorder="1" applyAlignment="1">
      <alignment horizontal="left" vertical="center" wrapText="1"/>
    </xf>
    <xf numFmtId="3" fontId="120" fillId="0" borderId="7" xfId="0" applyNumberFormat="1" applyFont="1" applyBorder="1"/>
    <xf numFmtId="3" fontId="23" fillId="83" borderId="102" xfId="0" applyNumberFormat="1" applyFont="1" applyFill="1" applyBorder="1"/>
    <xf numFmtId="3" fontId="23" fillId="0" borderId="102" xfId="0" applyNumberFormat="1" applyFont="1" applyFill="1" applyBorder="1"/>
    <xf numFmtId="3" fontId="120" fillId="0" borderId="102" xfId="0" applyNumberFormat="1" applyFont="1" applyFill="1" applyBorder="1" applyAlignment="1">
      <alignment horizontal="center" vertical="center" wrapText="1"/>
    </xf>
    <xf numFmtId="3" fontId="117" fillId="0" borderId="102" xfId="0" applyNumberFormat="1" applyFont="1" applyBorder="1" applyAlignment="1">
      <alignment horizontal="center" vertical="center" wrapText="1"/>
    </xf>
    <xf numFmtId="3" fontId="117" fillId="0" borderId="7" xfId="0" applyNumberFormat="1" applyFont="1" applyBorder="1" applyAlignment="1">
      <alignment horizontal="center" vertical="center" wrapText="1"/>
    </xf>
    <xf numFmtId="38" fontId="117" fillId="0" borderId="0" xfId="0" applyNumberFormat="1" applyFont="1" applyFill="1"/>
    <xf numFmtId="3" fontId="117" fillId="0" borderId="0" xfId="0" applyNumberFormat="1" applyFont="1" applyAlignment="1">
      <alignment wrapText="1"/>
    </xf>
    <xf numFmtId="3" fontId="117" fillId="0" borderId="0" xfId="0" applyNumberFormat="1" applyFont="1" applyFill="1" applyBorder="1" applyAlignment="1">
      <alignment horizontal="center" vertical="center" wrapText="1"/>
    </xf>
    <xf numFmtId="3" fontId="117" fillId="0" borderId="7" xfId="0" applyNumberFormat="1" applyFont="1" applyBorder="1" applyAlignment="1">
      <alignment wrapText="1"/>
    </xf>
    <xf numFmtId="3" fontId="117" fillId="0" borderId="102" xfId="0" applyNumberFormat="1" applyFont="1" applyFill="1" applyBorder="1" applyAlignment="1">
      <alignment horizontal="center" vertical="center" wrapText="1"/>
    </xf>
    <xf numFmtId="0" fontId="0" fillId="0" borderId="0" xfId="0" applyNumberFormat="1"/>
    <xf numFmtId="14" fontId="117" fillId="0" borderId="0" xfId="0" applyNumberFormat="1" applyFont="1" applyAlignment="1">
      <alignment wrapText="1"/>
    </xf>
    <xf numFmtId="193" fontId="8" fillId="0" borderId="144" xfId="0" applyNumberFormat="1" applyFont="1" applyBorder="1" applyAlignment="1">
      <alignment horizontal="right"/>
    </xf>
    <xf numFmtId="193" fontId="8" fillId="0" borderId="145" xfId="0" applyNumberFormat="1" applyFont="1" applyBorder="1" applyAlignment="1">
      <alignment horizontal="right"/>
    </xf>
    <xf numFmtId="193" fontId="8" fillId="86" borderId="144" xfId="0" applyNumberFormat="1" applyFont="1" applyFill="1" applyBorder="1" applyAlignment="1">
      <alignment horizontal="right"/>
    </xf>
    <xf numFmtId="193" fontId="8" fillId="0" borderId="7" xfId="0" applyNumberFormat="1" applyFont="1" applyBorder="1" applyAlignment="1">
      <alignment horizontal="right"/>
    </xf>
    <xf numFmtId="193" fontId="8" fillId="0" borderId="11" xfId="0" applyNumberFormat="1" applyFont="1" applyBorder="1" applyAlignment="1">
      <alignment horizontal="right"/>
    </xf>
    <xf numFmtId="193" fontId="8" fillId="86" borderId="7" xfId="0" applyNumberFormat="1" applyFont="1" applyFill="1" applyBorder="1" applyAlignment="1">
      <alignment horizontal="right"/>
    </xf>
    <xf numFmtId="193" fontId="8" fillId="86" borderId="11" xfId="0" applyNumberFormat="1" applyFont="1" applyFill="1" applyBorder="1" applyAlignment="1">
      <alignment horizontal="right"/>
    </xf>
    <xf numFmtId="193" fontId="8" fillId="0" borderId="7" xfId="0" applyNumberFormat="1" applyFont="1" applyBorder="1" applyAlignment="1" applyProtection="1">
      <alignment horizontal="right"/>
      <protection locked="0"/>
    </xf>
    <xf numFmtId="193" fontId="8" fillId="0" borderId="11" xfId="0" applyNumberFormat="1" applyFont="1" applyBorder="1" applyAlignment="1" applyProtection="1">
      <alignment horizontal="right"/>
      <protection locked="0"/>
    </xf>
    <xf numFmtId="193" fontId="8" fillId="86" borderId="26" xfId="0" applyNumberFormat="1" applyFont="1" applyFill="1" applyBorder="1" applyAlignment="1">
      <alignment horizontal="right"/>
    </xf>
    <xf numFmtId="193" fontId="8" fillId="86" borderId="115" xfId="0" applyNumberFormat="1" applyFont="1" applyFill="1" applyBorder="1" applyAlignment="1">
      <alignment horizontal="right"/>
    </xf>
    <xf numFmtId="193" fontId="8" fillId="86" borderId="146" xfId="0" applyNumberFormat="1" applyFont="1" applyFill="1" applyBorder="1" applyAlignment="1">
      <alignment horizontal="right"/>
    </xf>
    <xf numFmtId="193" fontId="18" fillId="0" borderId="144" xfId="0" applyNumberFormat="1" applyFont="1" applyBorder="1" applyAlignment="1" applyProtection="1">
      <alignment horizontal="right"/>
      <protection locked="0"/>
    </xf>
    <xf numFmtId="193" fontId="18" fillId="0" borderId="145" xfId="0" applyNumberFormat="1" applyFont="1" applyBorder="1" applyAlignment="1" applyProtection="1">
      <alignment horizontal="right"/>
      <protection locked="0"/>
    </xf>
    <xf numFmtId="193" fontId="18" fillId="86" borderId="7" xfId="0" applyNumberFormat="1" applyFont="1" applyFill="1" applyBorder="1" applyAlignment="1">
      <alignment horizontal="right"/>
    </xf>
    <xf numFmtId="193" fontId="18" fillId="86" borderId="11" xfId="0" applyNumberFormat="1" applyFont="1" applyFill="1" applyBorder="1" applyAlignment="1">
      <alignment horizontal="right"/>
    </xf>
    <xf numFmtId="193" fontId="18" fillId="0" borderId="7" xfId="0" applyNumberFormat="1" applyFont="1" applyBorder="1" applyAlignment="1" applyProtection="1">
      <alignment horizontal="right"/>
      <protection locked="0"/>
    </xf>
    <xf numFmtId="193" fontId="18" fillId="0" borderId="11" xfId="0" applyNumberFormat="1" applyFont="1" applyBorder="1" applyAlignment="1" applyProtection="1">
      <alignment horizontal="right"/>
      <protection locked="0"/>
    </xf>
    <xf numFmtId="193" fontId="19" fillId="0" borderId="7" xfId="0" applyNumberFormat="1" applyFont="1" applyBorder="1" applyAlignment="1">
      <alignment horizontal="center"/>
    </xf>
    <xf numFmtId="193" fontId="19" fillId="0" borderId="11" xfId="0" applyNumberFormat="1" applyFont="1" applyBorder="1" applyAlignment="1">
      <alignment horizontal="center"/>
    </xf>
    <xf numFmtId="193" fontId="8" fillId="86" borderId="7" xfId="0" applyNumberFormat="1" applyFont="1" applyFill="1" applyBorder="1"/>
    <xf numFmtId="193" fontId="18" fillId="0" borderId="7" xfId="0" applyNumberFormat="1" applyFont="1" applyBorder="1" applyAlignment="1" applyProtection="1">
      <alignment horizontal="right" vertical="center"/>
      <protection locked="0"/>
    </xf>
    <xf numFmtId="193" fontId="18" fillId="0" borderId="11" xfId="0" applyNumberFormat="1" applyFont="1" applyBorder="1" applyAlignment="1" applyProtection="1">
      <alignment horizontal="right" vertical="center"/>
      <protection locked="0"/>
    </xf>
    <xf numFmtId="193" fontId="18" fillId="86" borderId="26" xfId="0" applyNumberFormat="1" applyFont="1" applyFill="1" applyBorder="1" applyAlignment="1">
      <alignment horizontal="right"/>
    </xf>
    <xf numFmtId="193" fontId="18" fillId="86" borderId="115" xfId="0" applyNumberFormat="1" applyFont="1" applyFill="1" applyBorder="1" applyAlignment="1">
      <alignment horizontal="right"/>
    </xf>
    <xf numFmtId="0" fontId="13" fillId="3" borderId="147" xfId="0" applyFont="1" applyFill="1" applyBorder="1" applyAlignment="1">
      <alignment horizontal="left"/>
    </xf>
    <xf numFmtId="0" fontId="5" fillId="3" borderId="150" xfId="0" applyFont="1" applyFill="1" applyBorder="1" applyAlignment="1">
      <alignment vertical="center"/>
    </xf>
    <xf numFmtId="0" fontId="4" fillId="3" borderId="151" xfId="0" applyFont="1" applyFill="1" applyBorder="1" applyAlignment="1">
      <alignment vertical="center"/>
    </xf>
    <xf numFmtId="0" fontId="4" fillId="0" borderId="148" xfId="0" applyFont="1" applyFill="1" applyBorder="1" applyAlignment="1">
      <alignment vertical="center"/>
    </xf>
    <xf numFmtId="0" fontId="5" fillId="0" borderId="148" xfId="0" applyFont="1" applyFill="1" applyBorder="1" applyAlignment="1">
      <alignment vertical="center"/>
    </xf>
    <xf numFmtId="0" fontId="4" fillId="0" borderId="154" xfId="0" applyFont="1" applyFill="1" applyBorder="1" applyAlignment="1">
      <alignment horizontal="center" vertical="center"/>
    </xf>
    <xf numFmtId="0" fontId="4" fillId="0" borderId="155" xfId="0" applyFont="1" applyFill="1" applyBorder="1" applyAlignment="1">
      <alignment vertical="center"/>
    </xf>
    <xf numFmtId="3" fontId="23" fillId="81" borderId="102" xfId="0" applyNumberFormat="1" applyFont="1" applyFill="1" applyBorder="1"/>
    <xf numFmtId="0" fontId="125" fillId="0" borderId="148" xfId="0" applyFont="1" applyBorder="1" applyAlignment="1">
      <alignment horizontal="left" indent="2"/>
    </xf>
    <xf numFmtId="0" fontId="134" fillId="0" borderId="158" xfId="0" applyNumberFormat="1" applyFont="1" applyFill="1" applyBorder="1" applyAlignment="1">
      <alignment vertical="center" wrapText="1" readingOrder="1"/>
    </xf>
    <xf numFmtId="164" fontId="125" fillId="0" borderId="148" xfId="7" applyNumberFormat="1" applyFont="1" applyBorder="1"/>
    <xf numFmtId="0" fontId="125" fillId="0" borderId="148" xfId="0" applyFont="1" applyBorder="1"/>
    <xf numFmtId="0" fontId="134" fillId="0" borderId="159" xfId="0" applyNumberFormat="1" applyFont="1" applyFill="1" applyBorder="1" applyAlignment="1">
      <alignment vertical="center" wrapText="1" readingOrder="1"/>
    </xf>
    <xf numFmtId="0" fontId="134" fillId="0" borderId="159" xfId="0" applyNumberFormat="1" applyFont="1" applyFill="1" applyBorder="1" applyAlignment="1">
      <alignment horizontal="left" vertical="center" wrapText="1" indent="1" readingOrder="1"/>
    </xf>
    <xf numFmtId="0" fontId="125" fillId="0" borderId="155" xfId="0" applyFont="1" applyBorder="1" applyAlignment="1">
      <alignment horizontal="left" indent="2"/>
    </xf>
    <xf numFmtId="0" fontId="134" fillId="0" borderId="160" xfId="0" applyNumberFormat="1" applyFont="1" applyFill="1" applyBorder="1" applyAlignment="1">
      <alignment vertical="center" wrapText="1" readingOrder="1"/>
    </xf>
    <xf numFmtId="0" fontId="125" fillId="0" borderId="148" xfId="0" applyFont="1" applyFill="1" applyBorder="1" applyAlignment="1">
      <alignment horizontal="left" indent="2"/>
    </xf>
    <xf numFmtId="0" fontId="135" fillId="0" borderId="148" xfId="0" applyNumberFormat="1" applyFont="1" applyFill="1" applyBorder="1" applyAlignment="1">
      <alignment vertical="center" wrapText="1" readingOrder="1"/>
    </xf>
    <xf numFmtId="169" fontId="26" fillId="37" borderId="148" xfId="20" applyBorder="1"/>
    <xf numFmtId="193" fontId="6" fillId="0" borderId="148" xfId="0" applyNumberFormat="1" applyFont="1" applyBorder="1" applyAlignment="1" applyProtection="1">
      <alignment vertical="center" wrapText="1"/>
      <protection locked="0"/>
    </xf>
    <xf numFmtId="0" fontId="8" fillId="0" borderId="0" xfId="0" applyFont="1" applyBorder="1"/>
    <xf numFmtId="0" fontId="9" fillId="0" borderId="0" xfId="0" applyFont="1" applyBorder="1" applyAlignment="1">
      <alignment horizontal="center"/>
    </xf>
    <xf numFmtId="0" fontId="14" fillId="0" borderId="0" xfId="0" applyFont="1" applyBorder="1" applyAlignment="1">
      <alignment horizontal="center" vertical="center"/>
    </xf>
    <xf numFmtId="0" fontId="6" fillId="0" borderId="148" xfId="0" applyFont="1" applyFill="1" applyBorder="1" applyAlignment="1">
      <alignment vertical="center" wrapText="1"/>
    </xf>
    <xf numFmtId="0" fontId="14" fillId="0" borderId="148" xfId="0" applyFont="1" applyFill="1" applyBorder="1" applyAlignment="1">
      <alignment horizontal="center" vertical="center" wrapText="1"/>
    </xf>
    <xf numFmtId="0" fontId="15" fillId="0" borderId="148" xfId="0" applyFont="1" applyFill="1" applyBorder="1" applyAlignment="1">
      <alignment horizontal="left" vertical="center" wrapText="1"/>
    </xf>
    <xf numFmtId="169" fontId="26" fillId="85" borderId="148" xfId="0" applyNumberFormat="1" applyFont="1" applyFill="1" applyBorder="1"/>
    <xf numFmtId="193" fontId="6" fillId="0" borderId="148" xfId="0" applyNumberFormat="1" applyFont="1" applyBorder="1" applyAlignment="1" applyProtection="1">
      <alignment horizontal="right" vertical="center" wrapText="1"/>
      <protection locked="0"/>
    </xf>
    <xf numFmtId="0" fontId="6" fillId="0" borderId="148" xfId="0" applyFont="1" applyBorder="1" applyAlignment="1">
      <alignment vertical="center" wrapText="1"/>
    </xf>
    <xf numFmtId="10" fontId="132" fillId="0" borderId="148" xfId="0" applyNumberFormat="1" applyFont="1" applyBorder="1" applyAlignment="1" applyProtection="1">
      <alignment horizontal="right" vertical="center" wrapText="1"/>
      <protection locked="0"/>
    </xf>
    <xf numFmtId="165" fontId="132" fillId="0" borderId="148" xfId="0" applyNumberFormat="1" applyFont="1" applyBorder="1" applyAlignment="1" applyProtection="1">
      <alignment horizontal="right" vertical="center" wrapText="1"/>
      <protection locked="0"/>
    </xf>
    <xf numFmtId="0" fontId="8" fillId="2" borderId="148" xfId="0" applyFont="1" applyFill="1" applyBorder="1" applyAlignment="1">
      <alignment vertical="center"/>
    </xf>
    <xf numFmtId="10" fontId="8" fillId="84" borderId="148" xfId="0" applyNumberFormat="1" applyFont="1" applyFill="1" applyBorder="1" applyAlignment="1" applyProtection="1">
      <alignment vertical="center"/>
      <protection locked="0"/>
    </xf>
    <xf numFmtId="193" fontId="8" fillId="2" borderId="148" xfId="0" applyNumberFormat="1" applyFont="1" applyFill="1" applyBorder="1" applyAlignment="1" applyProtection="1">
      <alignment vertical="center"/>
      <protection locked="0"/>
    </xf>
    <xf numFmtId="0" fontId="8" fillId="0" borderId="148" xfId="0" applyFont="1" applyFill="1" applyBorder="1" applyAlignment="1">
      <alignment horizontal="left" vertical="center" wrapText="1"/>
    </xf>
    <xf numFmtId="3" fontId="8" fillId="84" borderId="148" xfId="0" applyNumberFormat="1" applyFont="1" applyFill="1" applyBorder="1" applyAlignment="1" applyProtection="1">
      <alignment vertical="center"/>
      <protection locked="0"/>
    </xf>
    <xf numFmtId="0" fontId="2" fillId="0" borderId="21" xfId="0" applyNumberFormat="1" applyFont="1" applyFill="1" applyBorder="1" applyAlignment="1">
      <alignment horizontal="left" vertical="center" wrapText="1" indent="1"/>
    </xf>
    <xf numFmtId="169" fontId="26" fillId="37" borderId="149" xfId="20" applyBorder="1"/>
    <xf numFmtId="166" fontId="117" fillId="0" borderId="0" xfId="0" applyNumberFormat="1" applyFont="1" applyBorder="1"/>
    <xf numFmtId="195" fontId="0" fillId="0" borderId="0" xfId="0" applyNumberFormat="1"/>
    <xf numFmtId="3" fontId="4" fillId="0" borderId="0" xfId="0" applyNumberFormat="1" applyFont="1" applyBorder="1" applyAlignment="1">
      <alignment horizontal="center" vertical="center" wrapText="1"/>
    </xf>
    <xf numFmtId="193" fontId="4" fillId="0" borderId="0" xfId="0" applyNumberFormat="1" applyFont="1"/>
    <xf numFmtId="0" fontId="8" fillId="0" borderId="148" xfId="0" applyFont="1" applyFill="1" applyBorder="1" applyAlignment="1" applyProtection="1">
      <alignment horizontal="center" vertical="center" wrapText="1"/>
    </xf>
    <xf numFmtId="0" fontId="14" fillId="0" borderId="148" xfId="0" applyNumberFormat="1" applyFont="1" applyFill="1" applyBorder="1" applyAlignment="1">
      <alignment vertical="center" wrapText="1"/>
    </xf>
    <xf numFmtId="193" fontId="8" fillId="0" borderId="148" xfId="0" applyNumberFormat="1" applyFont="1" applyFill="1" applyBorder="1" applyAlignment="1" applyProtection="1">
      <alignment horizontal="right"/>
    </xf>
    <xf numFmtId="193" fontId="8" fillId="36" borderId="148" xfId="0" applyNumberFormat="1" applyFont="1" applyFill="1" applyBorder="1" applyAlignment="1" applyProtection="1">
      <alignment horizontal="right"/>
    </xf>
    <xf numFmtId="0" fontId="6" fillId="0" borderId="148" xfId="0" applyNumberFormat="1" applyFont="1" applyFill="1" applyBorder="1" applyAlignment="1">
      <alignment horizontal="left" vertical="center" wrapText="1"/>
    </xf>
    <xf numFmtId="0" fontId="16" fillId="0" borderId="148" xfId="0" applyFont="1" applyFill="1" applyBorder="1" applyAlignment="1" applyProtection="1">
      <alignment horizontal="left" vertical="center" indent="1"/>
      <protection locked="0"/>
    </xf>
    <xf numFmtId="0" fontId="16" fillId="0" borderId="148" xfId="0" applyFont="1" applyFill="1" applyBorder="1" applyAlignment="1" applyProtection="1">
      <alignment horizontal="left" vertical="center"/>
      <protection locked="0"/>
    </xf>
    <xf numFmtId="0" fontId="8" fillId="0" borderId="149" xfId="0" applyFont="1" applyFill="1" applyBorder="1" applyAlignment="1" applyProtection="1">
      <alignment horizontal="center" vertical="center" wrapText="1"/>
    </xf>
    <xf numFmtId="193" fontId="8" fillId="36" borderId="149" xfId="0" applyNumberFormat="1" applyFont="1" applyFill="1" applyBorder="1" applyAlignment="1" applyProtection="1">
      <alignment horizontal="right"/>
    </xf>
    <xf numFmtId="0" fontId="14" fillId="0" borderId="26" xfId="0" applyNumberFormat="1" applyFont="1" applyFill="1" applyBorder="1" applyAlignment="1">
      <alignment vertical="center" wrapText="1"/>
    </xf>
    <xf numFmtId="193" fontId="8" fillId="36" borderId="26" xfId="0" applyNumberFormat="1" applyFont="1" applyFill="1" applyBorder="1" applyAlignment="1" applyProtection="1">
      <alignment horizontal="right"/>
    </xf>
    <xf numFmtId="0" fontId="4" fillId="3" borderId="19" xfId="0" applyFont="1" applyFill="1" applyBorder="1"/>
    <xf numFmtId="0" fontId="4" fillId="3" borderId="20" xfId="0" applyFont="1" applyFill="1" applyBorder="1" applyAlignment="1">
      <alignment wrapText="1"/>
    </xf>
    <xf numFmtId="0" fontId="4" fillId="3" borderId="114" xfId="0" applyFont="1" applyFill="1" applyBorder="1"/>
    <xf numFmtId="0" fontId="3" fillId="3" borderId="114" xfId="0" applyFont="1" applyFill="1" applyBorder="1" applyAlignment="1">
      <alignment horizontal="left"/>
    </xf>
    <xf numFmtId="169" fontId="26" fillId="37" borderId="26" xfId="20" applyBorder="1"/>
    <xf numFmtId="10" fontId="4" fillId="0" borderId="96" xfId="20961" applyNumberFormat="1" applyFont="1" applyFill="1" applyBorder="1" applyAlignment="1">
      <alignment vertical="center"/>
    </xf>
    <xf numFmtId="3" fontId="23" fillId="0" borderId="148" xfId="0" applyNumberFormat="1" applyFont="1" applyBorder="1"/>
    <xf numFmtId="3" fontId="120" fillId="0" borderId="148" xfId="0" applyNumberFormat="1" applyFont="1" applyBorder="1"/>
    <xf numFmtId="196" fontId="117" fillId="0" borderId="102" xfId="0" applyNumberFormat="1" applyFont="1" applyFill="1" applyBorder="1"/>
    <xf numFmtId="3" fontId="4" fillId="0" borderId="0" xfId="0" applyNumberFormat="1" applyFont="1" applyFill="1"/>
    <xf numFmtId="3" fontId="4" fillId="0" borderId="148" xfId="0" applyNumberFormat="1" applyFont="1" applyFill="1" applyBorder="1" applyAlignment="1">
      <alignment horizontal="center" vertical="center" wrapText="1"/>
    </xf>
    <xf numFmtId="3" fontId="4" fillId="0" borderId="149" xfId="0" applyNumberFormat="1" applyFont="1" applyFill="1" applyBorder="1" applyAlignment="1">
      <alignment horizontal="center" vertical="center" wrapText="1"/>
    </xf>
    <xf numFmtId="3" fontId="4" fillId="3" borderId="151" xfId="0" applyNumberFormat="1" applyFont="1" applyFill="1" applyBorder="1" applyAlignment="1">
      <alignment vertical="center"/>
    </xf>
    <xf numFmtId="3" fontId="4" fillId="3" borderId="152" xfId="0" applyNumberFormat="1" applyFont="1" applyFill="1" applyBorder="1" applyAlignment="1">
      <alignment vertical="center"/>
    </xf>
    <xf numFmtId="3" fontId="26" fillId="37" borderId="0" xfId="20" applyNumberFormat="1" applyBorder="1"/>
    <xf numFmtId="3" fontId="4" fillId="0" borderId="55" xfId="0" applyNumberFormat="1" applyFont="1" applyFill="1" applyBorder="1" applyAlignment="1">
      <alignment vertical="center"/>
    </xf>
    <xf numFmtId="3" fontId="4" fillId="0" borderId="68" xfId="0" applyNumberFormat="1" applyFont="1" applyFill="1" applyBorder="1" applyAlignment="1">
      <alignment vertical="center"/>
    </xf>
    <xf numFmtId="3" fontId="4" fillId="0" borderId="148" xfId="0" applyNumberFormat="1" applyFont="1" applyFill="1" applyBorder="1" applyAlignment="1">
      <alignment vertical="center"/>
    </xf>
    <xf numFmtId="3" fontId="4" fillId="0" borderId="153" xfId="0" applyNumberFormat="1" applyFont="1" applyFill="1" applyBorder="1" applyAlignment="1">
      <alignment vertical="center"/>
    </xf>
    <xf numFmtId="3" fontId="4" fillId="0" borderId="149"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28" xfId="0" applyNumberFormat="1" applyFont="1" applyFill="1" applyBorder="1" applyAlignment="1">
      <alignment vertical="center"/>
    </xf>
    <xf numFmtId="3" fontId="4" fillId="0" borderId="27" xfId="0" applyNumberFormat="1" applyFont="1" applyFill="1" applyBorder="1" applyAlignment="1">
      <alignment vertical="center"/>
    </xf>
    <xf numFmtId="3" fontId="4" fillId="3" borderId="0" xfId="0" applyNumberFormat="1" applyFont="1" applyFill="1" applyBorder="1" applyAlignment="1">
      <alignment vertical="center"/>
    </xf>
    <xf numFmtId="3" fontId="26" fillId="37" borderId="57" xfId="20" applyNumberFormat="1" applyBorder="1"/>
    <xf numFmtId="3" fontId="4" fillId="0" borderId="29" xfId="0" applyNumberFormat="1" applyFont="1" applyFill="1" applyBorder="1" applyAlignment="1">
      <alignment vertical="center"/>
    </xf>
    <xf numFmtId="3" fontId="4" fillId="0" borderId="21" xfId="0" applyNumberFormat="1" applyFont="1" applyFill="1" applyBorder="1" applyAlignment="1">
      <alignment vertical="center"/>
    </xf>
    <xf numFmtId="3" fontId="26" fillId="37" borderId="28" xfId="20" applyNumberFormat="1" applyBorder="1"/>
    <xf numFmtId="3" fontId="26" fillId="37" borderId="110" xfId="20" applyNumberFormat="1" applyBorder="1"/>
    <xf numFmtId="3" fontId="26" fillId="37" borderId="115" xfId="20" applyNumberFormat="1" applyBorder="1"/>
    <xf numFmtId="3" fontId="4" fillId="0" borderId="156" xfId="0" applyNumberFormat="1" applyFont="1" applyFill="1" applyBorder="1" applyAlignment="1">
      <alignment vertical="center"/>
    </xf>
    <xf numFmtId="3" fontId="4" fillId="0" borderId="157" xfId="0" applyNumberFormat="1" applyFont="1" applyFill="1" applyBorder="1" applyAlignment="1">
      <alignment vertical="center"/>
    </xf>
    <xf numFmtId="3" fontId="26" fillId="37" borderId="33" xfId="20" applyNumberFormat="1" applyBorder="1"/>
    <xf numFmtId="0" fontId="8" fillId="0" borderId="148" xfId="0" applyFont="1" applyFill="1" applyBorder="1" applyAlignment="1">
      <alignment wrapText="1"/>
    </xf>
    <xf numFmtId="0" fontId="102" fillId="0" borderId="149" xfId="0" applyFont="1" applyFill="1" applyBorder="1" applyAlignment="1">
      <alignment horizontal="left" vertical="center" wrapText="1"/>
    </xf>
    <xf numFmtId="0" fontId="131" fillId="0" borderId="149" xfId="0" applyFont="1" applyFill="1" applyBorder="1" applyAlignment="1">
      <alignment horizontal="left" vertical="center" wrapText="1"/>
    </xf>
    <xf numFmtId="0" fontId="12" fillId="0" borderId="148" xfId="0" applyFont="1" applyFill="1" applyBorder="1" applyAlignment="1">
      <alignment wrapText="1"/>
    </xf>
    <xf numFmtId="0" fontId="8" fillId="0" borderId="148" xfId="0" applyFont="1" applyBorder="1" applyAlignment="1">
      <alignment wrapText="1"/>
    </xf>
    <xf numFmtId="0" fontId="8" fillId="0" borderId="149" xfId="0" applyFont="1" applyBorder="1" applyAlignment="1"/>
    <xf numFmtId="0" fontId="8" fillId="0" borderId="149" xfId="0" applyFont="1" applyBorder="1" applyAlignment="1">
      <alignment wrapText="1"/>
    </xf>
    <xf numFmtId="0" fontId="8" fillId="0" borderId="148" xfId="11" applyFont="1" applyFill="1" applyBorder="1" applyAlignment="1" applyProtection="1">
      <alignment horizontal="left"/>
      <protection locked="0"/>
    </xf>
    <xf numFmtId="10" fontId="130" fillId="0" borderId="149" xfId="0" applyNumberFormat="1" applyFont="1" applyBorder="1" applyAlignment="1">
      <alignment horizontal="right" vertical="center"/>
    </xf>
    <xf numFmtId="0" fontId="18" fillId="0" borderId="148" xfId="0" applyFont="1" applyFill="1" applyBorder="1" applyAlignment="1" applyProtection="1">
      <alignment horizontal="left"/>
      <protection locked="0"/>
    </xf>
    <xf numFmtId="0" fontId="8" fillId="0" borderId="148" xfId="0" applyFont="1" applyBorder="1" applyAlignment="1">
      <alignment horizontal="left" vertical="center" wrapText="1"/>
    </xf>
    <xf numFmtId="164" fontId="0" fillId="0" borderId="7" xfId="7" applyNumberFormat="1" applyFont="1" applyBorder="1"/>
    <xf numFmtId="164" fontId="117" fillId="0" borderId="155" xfId="7" applyNumberFormat="1" applyFont="1" applyFill="1" applyBorder="1" applyAlignment="1">
      <alignment horizontal="center" vertical="center" wrapText="1"/>
    </xf>
    <xf numFmtId="10" fontId="125" fillId="0" borderId="148" xfId="20961" applyNumberFormat="1" applyFont="1" applyBorder="1"/>
    <xf numFmtId="43" fontId="125" fillId="0" borderId="148" xfId="7" applyFont="1" applyBorder="1"/>
    <xf numFmtId="10" fontId="125" fillId="81" borderId="148" xfId="20961" applyNumberFormat="1" applyFont="1" applyFill="1" applyBorder="1"/>
    <xf numFmtId="10" fontId="125" fillId="0" borderId="148" xfId="20961" applyNumberFormat="1" applyFont="1" applyFill="1" applyBorder="1"/>
    <xf numFmtId="164" fontId="136" fillId="0" borderId="148" xfId="7" applyNumberFormat="1" applyFont="1" applyBorder="1"/>
    <xf numFmtId="0" fontId="125" fillId="0" borderId="148" xfId="0" applyFont="1" applyBorder="1" applyAlignment="1">
      <alignment horizontal="left" indent="3"/>
    </xf>
    <xf numFmtId="0" fontId="12" fillId="0" borderId="148" xfId="0" applyFont="1" applyBorder="1" applyAlignment="1">
      <alignment wrapText="1"/>
    </xf>
    <xf numFmtId="0" fontId="4" fillId="0" borderId="149" xfId="0" applyFont="1" applyBorder="1" applyAlignment="1"/>
    <xf numFmtId="0" fontId="9" fillId="0" borderId="148" xfId="0" applyFont="1" applyBorder="1" applyAlignment="1">
      <alignment horizontal="center" vertical="center" wrapText="1"/>
    </xf>
    <xf numFmtId="0" fontId="9" fillId="0" borderId="149" xfId="0" applyFont="1" applyBorder="1" applyAlignment="1">
      <alignment horizontal="center" vertical="center" wrapText="1"/>
    </xf>
    <xf numFmtId="14" fontId="8" fillId="3" borderId="3" xfId="20960" applyNumberFormat="1" applyFont="1" applyFill="1" applyBorder="1" applyAlignment="1" applyProtection="1">
      <alignment horizontal="left" wrapText="1" indent="1"/>
    </xf>
    <xf numFmtId="0" fontId="8" fillId="0" borderId="73" xfId="0" applyFont="1" applyBorder="1"/>
    <xf numFmtId="0" fontId="4" fillId="3" borderId="144" xfId="0" applyFont="1" applyFill="1" applyBorder="1"/>
    <xf numFmtId="0" fontId="4" fillId="3" borderId="144" xfId="0" applyFont="1" applyFill="1" applyBorder="1" applyAlignment="1">
      <alignment wrapText="1"/>
    </xf>
    <xf numFmtId="0" fontId="5" fillId="3" borderId="144" xfId="0" applyFont="1" applyFill="1" applyBorder="1" applyAlignment="1">
      <alignment horizontal="center" wrapText="1"/>
    </xf>
    <xf numFmtId="0" fontId="4" fillId="0" borderId="144" xfId="0" applyFont="1" applyFill="1" applyBorder="1" applyAlignment="1">
      <alignment horizontal="center"/>
    </xf>
    <xf numFmtId="0" fontId="4" fillId="0" borderId="144" xfId="0" applyFont="1" applyBorder="1" applyAlignment="1">
      <alignment horizontal="center"/>
    </xf>
    <xf numFmtId="0" fontId="4" fillId="3" borderId="144" xfId="0" applyFont="1" applyFill="1" applyBorder="1" applyAlignment="1">
      <alignment horizontal="center"/>
    </xf>
    <xf numFmtId="0" fontId="4" fillId="0" borderId="144" xfId="0" applyFont="1" applyBorder="1" applyAlignment="1">
      <alignment wrapText="1"/>
    </xf>
    <xf numFmtId="164" fontId="4" fillId="0" borderId="144" xfId="7" applyNumberFormat="1" applyFont="1" applyBorder="1"/>
    <xf numFmtId="0" fontId="13" fillId="0" borderId="144" xfId="0" applyFont="1" applyBorder="1" applyAlignment="1">
      <alignment horizontal="left" wrapText="1" indent="2"/>
    </xf>
    <xf numFmtId="169" fontId="26" fillId="37" borderId="144" xfId="20" applyBorder="1"/>
    <xf numFmtId="164" fontId="4" fillId="0" borderId="144" xfId="7" applyNumberFormat="1" applyFont="1" applyBorder="1" applyAlignment="1">
      <alignment vertical="center"/>
    </xf>
    <xf numFmtId="0" fontId="5" fillId="0" borderId="144" xfId="0" applyFont="1" applyBorder="1" applyAlignment="1">
      <alignment wrapText="1"/>
    </xf>
    <xf numFmtId="164" fontId="5" fillId="0" borderId="144" xfId="7" applyNumberFormat="1" applyFont="1" applyBorder="1"/>
    <xf numFmtId="0" fontId="5" fillId="3" borderId="144" xfId="0" applyFont="1" applyFill="1" applyBorder="1" applyAlignment="1">
      <alignment horizontal="center"/>
    </xf>
    <xf numFmtId="164" fontId="4" fillId="3" borderId="144" xfId="7" applyNumberFormat="1" applyFont="1" applyFill="1" applyBorder="1"/>
    <xf numFmtId="164" fontId="4" fillId="3" borderId="144" xfId="7" applyNumberFormat="1" applyFont="1" applyFill="1" applyBorder="1" applyAlignment="1">
      <alignment vertical="center"/>
    </xf>
    <xf numFmtId="164" fontId="4" fillId="0" borderId="144" xfId="7" applyNumberFormat="1" applyFont="1" applyFill="1" applyBorder="1"/>
    <xf numFmtId="164" fontId="4" fillId="0" borderId="144" xfId="7" applyNumberFormat="1" applyFont="1" applyFill="1" applyBorder="1" applyAlignment="1">
      <alignment vertical="center"/>
    </xf>
    <xf numFmtId="0" fontId="13" fillId="0" borderId="144" xfId="0" applyFont="1" applyBorder="1" applyAlignment="1">
      <alignment horizontal="left" wrapText="1" indent="4"/>
    </xf>
    <xf numFmtId="0" fontId="4" fillId="3" borderId="112" xfId="0" applyFont="1" applyFill="1" applyBorder="1" applyAlignment="1">
      <alignment horizontal="center" vertical="center" wrapText="1"/>
    </xf>
    <xf numFmtId="164" fontId="4" fillId="0" borderId="112" xfId="7" applyNumberFormat="1" applyFont="1" applyBorder="1"/>
    <xf numFmtId="164" fontId="5" fillId="0" borderId="112" xfId="7" applyNumberFormat="1" applyFont="1" applyBorder="1"/>
    <xf numFmtId="164" fontId="4" fillId="3" borderId="112" xfId="7" applyNumberFormat="1" applyFont="1" applyFill="1" applyBorder="1"/>
    <xf numFmtId="0" fontId="4" fillId="3" borderId="112" xfId="0" applyFont="1" applyFill="1" applyBorder="1"/>
    <xf numFmtId="166" fontId="120" fillId="0" borderId="0" xfId="0" applyNumberFormat="1" applyFont="1"/>
    <xf numFmtId="193" fontId="0" fillId="0" borderId="0" xfId="0" applyNumberFormat="1"/>
    <xf numFmtId="0" fontId="104" fillId="0" borderId="70" xfId="0" applyFont="1" applyBorder="1" applyAlignment="1">
      <alignment horizontal="left" vertical="center" wrapText="1"/>
    </xf>
    <xf numFmtId="0" fontId="104" fillId="0" borderId="69" xfId="0" applyFont="1" applyBorder="1" applyAlignment="1">
      <alignment horizontal="left" vertical="center" wrapText="1"/>
    </xf>
    <xf numFmtId="0" fontId="8" fillId="0" borderId="29" xfId="0" applyFont="1" applyFill="1" applyBorder="1" applyAlignment="1" applyProtection="1">
      <alignment horizontal="center"/>
    </xf>
    <xf numFmtId="0" fontId="8" fillId="0" borderId="30" xfId="0" applyFont="1" applyFill="1" applyBorder="1" applyAlignment="1" applyProtection="1">
      <alignment horizontal="center"/>
    </xf>
    <xf numFmtId="0" fontId="8" fillId="0" borderId="32" xfId="0" applyFont="1" applyFill="1" applyBorder="1" applyAlignment="1" applyProtection="1">
      <alignment horizontal="center"/>
    </xf>
    <xf numFmtId="0" fontId="8" fillId="0" borderId="31" xfId="0" applyFont="1" applyFill="1" applyBorder="1" applyAlignment="1" applyProtection="1">
      <alignment horizontal="center"/>
    </xf>
    <xf numFmtId="0" fontId="5" fillId="0" borderId="19" xfId="0" applyFont="1" applyBorder="1" applyAlignment="1">
      <alignment horizontal="center" vertical="center"/>
    </xf>
    <xf numFmtId="0" fontId="5" fillId="0" borderId="114" xfId="0" applyFont="1" applyBorder="1" applyAlignment="1">
      <alignment horizontal="center" vertical="center"/>
    </xf>
    <xf numFmtId="0" fontId="9" fillId="0" borderId="20" xfId="0" applyFont="1" applyFill="1" applyBorder="1" applyAlignment="1">
      <alignment horizontal="center" vertical="center"/>
    </xf>
    <xf numFmtId="0" fontId="9" fillId="0" borderId="148" xfId="0" applyFont="1" applyFill="1" applyBorder="1" applyAlignment="1">
      <alignment horizontal="center" vertical="center"/>
    </xf>
    <xf numFmtId="0" fontId="9" fillId="0" borderId="20" xfId="0" applyFont="1" applyFill="1" applyBorder="1" applyAlignment="1" applyProtection="1">
      <alignment horizontal="center"/>
    </xf>
    <xf numFmtId="0" fontId="9" fillId="0" borderId="21" xfId="0" applyFont="1" applyFill="1" applyBorder="1" applyAlignment="1" applyProtection="1">
      <alignment horizontal="center"/>
    </xf>
    <xf numFmtId="0" fontId="12" fillId="0" borderId="148" xfId="0" applyFont="1" applyBorder="1" applyAlignment="1">
      <alignment wrapText="1"/>
    </xf>
    <xf numFmtId="0" fontId="4" fillId="0" borderId="149" xfId="0" applyFont="1" applyBorder="1" applyAlignment="1"/>
    <xf numFmtId="0" fontId="9" fillId="0" borderId="148" xfId="0" applyFont="1" applyBorder="1" applyAlignment="1">
      <alignment horizontal="center" vertical="center" wrapText="1"/>
    </xf>
    <xf numFmtId="0" fontId="9" fillId="0" borderId="149" xfId="0" applyFont="1" applyBorder="1" applyAlignment="1">
      <alignment horizontal="center" vertical="center" wrapText="1"/>
    </xf>
    <xf numFmtId="0" fontId="9" fillId="0" borderId="148" xfId="0" applyFont="1" applyBorder="1" applyAlignment="1">
      <alignment horizontal="left" vertical="center" wrapText="1"/>
    </xf>
    <xf numFmtId="0" fontId="9" fillId="0" borderId="149" xfId="0" applyFont="1" applyBorder="1" applyAlignment="1">
      <alignment horizontal="left" vertical="center" wrapText="1"/>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xf>
    <xf numFmtId="0" fontId="4" fillId="0" borderId="24" xfId="0" applyFont="1" applyFill="1" applyBorder="1" applyAlignment="1">
      <alignment horizontal="center"/>
    </xf>
    <xf numFmtId="0" fontId="5" fillId="36" borderId="116" xfId="0" applyFont="1" applyFill="1" applyBorder="1" applyAlignment="1">
      <alignment horizontal="center" vertical="center" wrapText="1"/>
    </xf>
    <xf numFmtId="0" fontId="5" fillId="36" borderId="32" xfId="0" applyFont="1" applyFill="1" applyBorder="1" applyAlignment="1">
      <alignment horizontal="center" vertical="center" wrapText="1"/>
    </xf>
    <xf numFmtId="0" fontId="5" fillId="36" borderId="113" xfId="0" applyFont="1" applyFill="1" applyBorder="1" applyAlignment="1">
      <alignment horizontal="center" vertical="center" wrapText="1"/>
    </xf>
    <xf numFmtId="0" fontId="5" fillId="36" borderId="101" xfId="0" applyFont="1" applyFill="1" applyBorder="1" applyAlignment="1">
      <alignment horizontal="center" vertical="center" wrapText="1"/>
    </xf>
    <xf numFmtId="3" fontId="101" fillId="3" borderId="71" xfId="13" applyNumberFormat="1" applyFont="1" applyFill="1" applyBorder="1" applyAlignment="1" applyProtection="1">
      <alignment horizontal="center" vertical="center" wrapText="1"/>
      <protection locked="0"/>
    </xf>
    <xf numFmtId="3" fontId="101" fillId="3" borderId="68" xfId="13" applyNumberFormat="1" applyFont="1" applyFill="1" applyBorder="1" applyAlignment="1" applyProtection="1">
      <alignment horizontal="center" vertical="center" wrapText="1"/>
      <protection locked="0"/>
    </xf>
    <xf numFmtId="3" fontId="4" fillId="0" borderId="8" xfId="0" applyNumberFormat="1" applyFont="1" applyBorder="1" applyAlignment="1">
      <alignment horizontal="center" vertical="center"/>
    </xf>
    <xf numFmtId="3"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164" fontId="14" fillId="0" borderId="94" xfId="1" applyNumberFormat="1" applyFont="1" applyFill="1" applyBorder="1" applyAlignment="1" applyProtection="1">
      <alignment horizontal="center" vertical="center" wrapText="1"/>
      <protection locked="0"/>
    </xf>
    <xf numFmtId="164" fontId="14" fillId="0" borderId="95" xfId="1" applyNumberFormat="1" applyFont="1" applyFill="1" applyBorder="1" applyAlignment="1" applyProtection="1">
      <alignment horizontal="center" vertical="center" wrapText="1"/>
      <protection locked="0"/>
    </xf>
    <xf numFmtId="0" fontId="13" fillId="0" borderId="56" xfId="0" applyFont="1" applyFill="1" applyBorder="1" applyAlignment="1">
      <alignment horizontal="left" vertical="center"/>
    </xf>
    <xf numFmtId="0" fontId="13" fillId="0" borderId="57" xfId="0" applyFont="1" applyFill="1" applyBorder="1" applyAlignment="1">
      <alignment horizontal="left" vertical="center"/>
    </xf>
    <xf numFmtId="3" fontId="4" fillId="0" borderId="57" xfId="0" applyNumberFormat="1" applyFont="1" applyFill="1" applyBorder="1" applyAlignment="1">
      <alignment horizontal="center" vertical="center" wrapText="1"/>
    </xf>
    <xf numFmtId="3" fontId="4" fillId="0" borderId="108" xfId="0" applyNumberFormat="1" applyFont="1" applyFill="1" applyBorder="1" applyAlignment="1">
      <alignment horizontal="center" vertical="center" wrapText="1"/>
    </xf>
    <xf numFmtId="3" fontId="4" fillId="0" borderId="64" xfId="0" applyNumberFormat="1"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2" xfId="0" applyFont="1" applyBorder="1" applyAlignment="1">
      <alignment horizontal="center" vertical="center" wrapText="1"/>
    </xf>
    <xf numFmtId="0" fontId="119" fillId="0" borderId="117" xfId="0" applyNumberFormat="1" applyFont="1" applyFill="1" applyBorder="1" applyAlignment="1">
      <alignment horizontal="left" vertical="center" wrapText="1"/>
    </xf>
    <xf numFmtId="0" fontId="119" fillId="0" borderId="118" xfId="0" applyNumberFormat="1" applyFont="1" applyFill="1" applyBorder="1" applyAlignment="1">
      <alignment horizontal="left" vertical="center" wrapText="1"/>
    </xf>
    <xf numFmtId="0" fontId="119" fillId="0" borderId="120" xfId="0" applyNumberFormat="1" applyFont="1" applyFill="1" applyBorder="1" applyAlignment="1">
      <alignment horizontal="left" vertical="center" wrapText="1"/>
    </xf>
    <xf numFmtId="0" fontId="119" fillId="0" borderId="121" xfId="0" applyNumberFormat="1" applyFont="1" applyFill="1" applyBorder="1" applyAlignment="1">
      <alignment horizontal="left" vertical="center" wrapText="1"/>
    </xf>
    <xf numFmtId="0" fontId="119" fillId="0" borderId="123" xfId="0" applyNumberFormat="1" applyFont="1" applyFill="1" applyBorder="1" applyAlignment="1">
      <alignment horizontal="left" vertical="center" wrapText="1"/>
    </xf>
    <xf numFmtId="0" fontId="119" fillId="0" borderId="124" xfId="0" applyNumberFormat="1" applyFont="1" applyFill="1" applyBorder="1" applyAlignment="1">
      <alignment horizontal="left" vertical="center" wrapText="1"/>
    </xf>
    <xf numFmtId="4" fontId="120" fillId="0" borderId="98" xfId="0" applyNumberFormat="1" applyFont="1" applyFill="1" applyBorder="1" applyAlignment="1">
      <alignment horizontal="center" vertical="center" wrapText="1"/>
    </xf>
    <xf numFmtId="4" fontId="120" fillId="0" borderId="111" xfId="0" applyNumberFormat="1" applyFont="1" applyFill="1" applyBorder="1" applyAlignment="1">
      <alignment horizontal="center" vertical="center" wrapText="1"/>
    </xf>
    <xf numFmtId="4" fontId="120" fillId="0" borderId="119" xfId="0" applyNumberFormat="1" applyFont="1" applyFill="1" applyBorder="1" applyAlignment="1">
      <alignment horizontal="center" vertical="center" wrapText="1"/>
    </xf>
    <xf numFmtId="4" fontId="120" fillId="0" borderId="55" xfId="0" applyNumberFormat="1" applyFont="1" applyFill="1" applyBorder="1" applyAlignment="1">
      <alignment horizontal="center" vertical="center" wrapText="1"/>
    </xf>
    <xf numFmtId="4" fontId="120" fillId="0" borderId="122" xfId="0" applyNumberFormat="1" applyFont="1" applyFill="1" applyBorder="1" applyAlignment="1">
      <alignment horizontal="center" vertical="center" wrapText="1"/>
    </xf>
    <xf numFmtId="4" fontId="120" fillId="0" borderId="11" xfId="0" applyNumberFormat="1" applyFont="1" applyFill="1" applyBorder="1" applyAlignment="1">
      <alignment horizontal="center" vertical="center" wrapText="1"/>
    </xf>
    <xf numFmtId="3" fontId="117" fillId="0" borderId="102" xfId="0" applyNumberFormat="1" applyFont="1" applyBorder="1" applyAlignment="1">
      <alignment horizontal="center" vertical="center" wrapText="1"/>
    </xf>
    <xf numFmtId="3" fontId="117" fillId="0" borderId="97" xfId="0" applyNumberFormat="1" applyFont="1" applyBorder="1" applyAlignment="1">
      <alignment horizontal="center" vertical="center" wrapText="1"/>
    </xf>
    <xf numFmtId="3" fontId="117" fillId="0" borderId="7" xfId="0" applyNumberFormat="1" applyFont="1" applyBorder="1" applyAlignment="1">
      <alignment horizontal="center" vertical="center" wrapText="1"/>
    </xf>
    <xf numFmtId="0" fontId="124" fillId="0" borderId="102" xfId="0" applyFont="1" applyFill="1" applyBorder="1" applyAlignment="1">
      <alignment horizontal="center" vertical="center"/>
    </xf>
    <xf numFmtId="0" fontId="124" fillId="0" borderId="98" xfId="0" applyFont="1" applyFill="1" applyBorder="1" applyAlignment="1">
      <alignment horizontal="center" vertical="center"/>
    </xf>
    <xf numFmtId="0" fontId="124" fillId="0" borderId="119" xfId="0" applyFont="1" applyFill="1" applyBorder="1" applyAlignment="1">
      <alignment horizontal="center" vertical="center"/>
    </xf>
    <xf numFmtId="0" fontId="124" fillId="0" borderId="55" xfId="0" applyFont="1" applyFill="1" applyBorder="1" applyAlignment="1">
      <alignment horizontal="center" vertical="center"/>
    </xf>
    <xf numFmtId="0" fontId="124" fillId="0" borderId="11" xfId="0" applyFont="1" applyFill="1" applyBorder="1" applyAlignment="1">
      <alignment horizontal="center" vertical="center"/>
    </xf>
    <xf numFmtId="0" fontId="120" fillId="0" borderId="98" xfId="0" applyFont="1" applyFill="1" applyBorder="1" applyAlignment="1">
      <alignment horizontal="center" vertical="center" wrapText="1"/>
    </xf>
    <xf numFmtId="0" fontId="120" fillId="0" borderId="55" xfId="0" applyFont="1" applyFill="1" applyBorder="1" applyAlignment="1">
      <alignment horizontal="center" vertical="center" wrapText="1"/>
    </xf>
    <xf numFmtId="0" fontId="120" fillId="0" borderId="102" xfId="0" applyFont="1" applyFill="1" applyBorder="1" applyAlignment="1">
      <alignment horizontal="center" vertical="center" wrapText="1"/>
    </xf>
    <xf numFmtId="0" fontId="120" fillId="0" borderId="119" xfId="0" applyFont="1" applyFill="1" applyBorder="1" applyAlignment="1">
      <alignment horizontal="center" vertical="center" wrapText="1"/>
    </xf>
    <xf numFmtId="0" fontId="120" fillId="0" borderId="125" xfId="0" applyFont="1" applyFill="1" applyBorder="1" applyAlignment="1">
      <alignment horizontal="center" vertical="center" wrapText="1"/>
    </xf>
    <xf numFmtId="0" fontId="120" fillId="0" borderId="126" xfId="0" applyFont="1" applyFill="1" applyBorder="1" applyAlignment="1">
      <alignment horizontal="center" vertical="center" wrapText="1"/>
    </xf>
    <xf numFmtId="0" fontId="120" fillId="0" borderId="11" xfId="0" applyFont="1" applyFill="1" applyBorder="1" applyAlignment="1">
      <alignment horizontal="center" vertical="center" wrapText="1"/>
    </xf>
    <xf numFmtId="3" fontId="117" fillId="0" borderId="103" xfId="0" applyNumberFormat="1" applyFont="1" applyFill="1" applyBorder="1" applyAlignment="1">
      <alignment horizontal="center" vertical="center" wrapText="1"/>
    </xf>
    <xf numFmtId="3" fontId="117" fillId="0" borderId="100" xfId="0" applyNumberFormat="1" applyFont="1" applyFill="1" applyBorder="1" applyAlignment="1">
      <alignment horizontal="center" vertical="center" wrapText="1"/>
    </xf>
    <xf numFmtId="3" fontId="117" fillId="0" borderId="101" xfId="0" applyNumberFormat="1" applyFont="1" applyFill="1" applyBorder="1" applyAlignment="1">
      <alignment horizontal="center" vertical="center" wrapText="1"/>
    </xf>
    <xf numFmtId="3" fontId="120" fillId="0" borderId="127" xfId="0" applyNumberFormat="1" applyFont="1" applyFill="1" applyBorder="1" applyAlignment="1">
      <alignment horizontal="center" vertical="center" wrapText="1"/>
    </xf>
    <xf numFmtId="3" fontId="120" fillId="0" borderId="7" xfId="0" applyNumberFormat="1" applyFont="1" applyFill="1" applyBorder="1" applyAlignment="1">
      <alignment horizontal="center" vertical="center" wrapText="1"/>
    </xf>
    <xf numFmtId="3" fontId="117" fillId="0" borderId="127" xfId="0" applyNumberFormat="1" applyFont="1" applyFill="1" applyBorder="1" applyAlignment="1">
      <alignment horizontal="center" vertical="center" wrapText="1"/>
    </xf>
    <xf numFmtId="3" fontId="117" fillId="0" borderId="7" xfId="0" applyNumberFormat="1" applyFont="1" applyFill="1" applyBorder="1" applyAlignment="1">
      <alignment horizontal="center" vertical="center" wrapText="1"/>
    </xf>
    <xf numFmtId="3" fontId="117" fillId="0" borderId="125" xfId="0" applyNumberFormat="1" applyFont="1" applyFill="1" applyBorder="1" applyAlignment="1">
      <alignment horizontal="center" vertical="center" wrapText="1"/>
    </xf>
    <xf numFmtId="3" fontId="117" fillId="0" borderId="0" xfId="0" applyNumberFormat="1" applyFont="1" applyFill="1" applyBorder="1" applyAlignment="1">
      <alignment horizontal="center" vertical="center" wrapText="1"/>
    </xf>
    <xf numFmtId="3" fontId="117" fillId="0" borderId="126" xfId="0" applyNumberFormat="1" applyFont="1" applyFill="1" applyBorder="1" applyAlignment="1">
      <alignment horizontal="center" vertical="center" wrapText="1"/>
    </xf>
    <xf numFmtId="3" fontId="117" fillId="0" borderId="11" xfId="0" applyNumberFormat="1" applyFont="1" applyBorder="1" applyAlignment="1">
      <alignment horizontal="center" vertical="center" wrapText="1"/>
    </xf>
    <xf numFmtId="0" fontId="119" fillId="0" borderId="98" xfId="0" applyNumberFormat="1" applyFont="1" applyFill="1" applyBorder="1" applyAlignment="1">
      <alignment horizontal="left" vertical="top" wrapText="1"/>
    </xf>
    <xf numFmtId="0" fontId="119" fillId="0" borderId="119" xfId="0" applyNumberFormat="1" applyFont="1" applyFill="1" applyBorder="1" applyAlignment="1">
      <alignment horizontal="left" vertical="top" wrapText="1"/>
    </xf>
    <xf numFmtId="0" fontId="119" fillId="0" borderId="125" xfId="0" applyNumberFormat="1" applyFont="1" applyFill="1" applyBorder="1" applyAlignment="1">
      <alignment horizontal="left" vertical="top" wrapText="1"/>
    </xf>
    <xf numFmtId="0" fontId="119" fillId="0" borderId="126" xfId="0" applyNumberFormat="1" applyFont="1" applyFill="1" applyBorder="1" applyAlignment="1">
      <alignment horizontal="left" vertical="top" wrapText="1"/>
    </xf>
    <xf numFmtId="0" fontId="119" fillId="0" borderId="55" xfId="0" applyNumberFormat="1" applyFont="1" applyFill="1" applyBorder="1" applyAlignment="1">
      <alignment horizontal="left" vertical="top" wrapText="1"/>
    </xf>
    <xf numFmtId="0" fontId="119" fillId="0" borderId="11" xfId="0" applyNumberFormat="1" applyFont="1" applyFill="1" applyBorder="1" applyAlignment="1">
      <alignment horizontal="left" vertical="top" wrapText="1"/>
    </xf>
    <xf numFmtId="0" fontId="117" fillId="0" borderId="98" xfId="0" applyFont="1" applyFill="1" applyBorder="1" applyAlignment="1">
      <alignment horizontal="center" vertical="center"/>
    </xf>
    <xf numFmtId="0" fontId="117" fillId="0" borderId="111" xfId="0" applyFont="1" applyFill="1" applyBorder="1" applyAlignment="1">
      <alignment horizontal="center" vertical="center"/>
    </xf>
    <xf numFmtId="0" fontId="117" fillId="0" borderId="119" xfId="0" applyFont="1" applyFill="1" applyBorder="1" applyAlignment="1">
      <alignment horizontal="center" vertical="center"/>
    </xf>
    <xf numFmtId="0" fontId="117" fillId="0" borderId="98" xfId="0" applyFont="1" applyFill="1" applyBorder="1" applyAlignment="1">
      <alignment horizontal="center" vertical="center" wrapText="1"/>
    </xf>
    <xf numFmtId="0" fontId="117" fillId="0" borderId="111" xfId="0" applyFont="1" applyFill="1" applyBorder="1" applyAlignment="1">
      <alignment horizontal="center" vertical="center" wrapText="1"/>
    </xf>
    <xf numFmtId="0" fontId="117" fillId="0" borderId="119" xfId="0" applyFont="1" applyFill="1" applyBorder="1" applyAlignment="1">
      <alignment horizontal="center" vertical="center" wrapText="1"/>
    </xf>
    <xf numFmtId="0" fontId="117" fillId="0" borderId="98" xfId="0" applyFont="1" applyBorder="1" applyAlignment="1">
      <alignment horizontal="center" vertical="top" wrapText="1"/>
    </xf>
    <xf numFmtId="0" fontId="117" fillId="0" borderId="111" xfId="0" applyFont="1" applyBorder="1" applyAlignment="1">
      <alignment horizontal="center" vertical="top" wrapText="1"/>
    </xf>
    <xf numFmtId="0" fontId="117" fillId="0" borderId="119" xfId="0" applyFont="1" applyBorder="1" applyAlignment="1">
      <alignment horizontal="center" vertical="top" wrapText="1"/>
    </xf>
    <xf numFmtId="0" fontId="117" fillId="0" borderId="98" xfId="0" applyFont="1" applyFill="1" applyBorder="1" applyAlignment="1">
      <alignment horizontal="center" vertical="top" wrapText="1"/>
    </xf>
    <xf numFmtId="0" fontId="117" fillId="0" borderId="100" xfId="0" applyFont="1" applyFill="1" applyBorder="1" applyAlignment="1">
      <alignment horizontal="center" vertical="top" wrapText="1"/>
    </xf>
    <xf numFmtId="0" fontId="117" fillId="0" borderId="101" xfId="0" applyFont="1" applyFill="1" applyBorder="1" applyAlignment="1">
      <alignment horizontal="center" vertical="top" wrapText="1"/>
    </xf>
    <xf numFmtId="0" fontId="117" fillId="0" borderId="97" xfId="0" applyFont="1" applyBorder="1" applyAlignment="1">
      <alignment horizontal="center" vertical="top" wrapText="1"/>
    </xf>
    <xf numFmtId="0" fontId="117" fillId="0" borderId="7" xfId="0" applyFont="1" applyBorder="1" applyAlignment="1">
      <alignment horizontal="center" vertical="top" wrapText="1"/>
    </xf>
    <xf numFmtId="0" fontId="119" fillId="0" borderId="128" xfId="0" applyNumberFormat="1" applyFont="1" applyFill="1" applyBorder="1" applyAlignment="1">
      <alignment horizontal="left" vertical="top" wrapText="1"/>
    </xf>
    <xf numFmtId="0" fontId="119" fillId="0" borderId="129" xfId="0" applyNumberFormat="1" applyFont="1" applyFill="1" applyBorder="1" applyAlignment="1">
      <alignment horizontal="left" vertical="top" wrapText="1"/>
    </xf>
    <xf numFmtId="0" fontId="125" fillId="0" borderId="148" xfId="0" applyFont="1" applyBorder="1" applyAlignment="1">
      <alignment horizontal="center" vertical="center" wrapText="1"/>
    </xf>
    <xf numFmtId="0" fontId="133" fillId="0" borderId="148" xfId="0" applyFont="1" applyBorder="1" applyAlignment="1">
      <alignment horizontal="center" vertical="center"/>
    </xf>
    <xf numFmtId="164" fontId="125" fillId="0" borderId="155" xfId="7" applyNumberFormat="1" applyFont="1" applyBorder="1" applyAlignment="1">
      <alignment horizontal="center" vertical="center" wrapText="1"/>
    </xf>
    <xf numFmtId="164" fontId="125" fillId="0" borderId="148" xfId="7" applyNumberFormat="1" applyFont="1" applyBorder="1" applyAlignment="1">
      <alignment horizontal="center" vertical="center" wrapText="1"/>
    </xf>
    <xf numFmtId="0" fontId="106" fillId="0" borderId="103" xfId="0" applyFont="1" applyFill="1" applyBorder="1" applyAlignment="1">
      <alignment horizontal="left" vertical="center" wrapText="1"/>
    </xf>
    <xf numFmtId="0" fontId="106" fillId="0" borderId="101" xfId="0" applyFont="1" applyFill="1" applyBorder="1" applyAlignment="1">
      <alignment horizontal="left" vertical="center" wrapText="1"/>
    </xf>
    <xf numFmtId="0" fontId="106" fillId="0" borderId="103" xfId="0" applyFont="1" applyFill="1" applyBorder="1" applyAlignment="1">
      <alignment horizontal="left"/>
    </xf>
    <xf numFmtId="0" fontId="106" fillId="0" borderId="101" xfId="0" applyFont="1" applyFill="1" applyBorder="1" applyAlignment="1">
      <alignment horizontal="left"/>
    </xf>
    <xf numFmtId="0" fontId="106" fillId="3" borderId="103" xfId="0" applyFont="1" applyFill="1" applyBorder="1" applyAlignment="1">
      <alignment vertical="center" wrapText="1"/>
    </xf>
    <xf numFmtId="0" fontId="106" fillId="3" borderId="101" xfId="0" applyFont="1" applyFill="1" applyBorder="1" applyAlignment="1">
      <alignment vertical="center" wrapText="1"/>
    </xf>
    <xf numFmtId="0" fontId="105" fillId="0" borderId="74" xfId="0" applyFont="1" applyFill="1" applyBorder="1" applyAlignment="1">
      <alignment horizontal="center" vertical="center"/>
    </xf>
    <xf numFmtId="0" fontId="105" fillId="0" borderId="75" xfId="0" applyFont="1" applyFill="1" applyBorder="1" applyAlignment="1">
      <alignment horizontal="center" vertical="center"/>
    </xf>
    <xf numFmtId="0" fontId="105" fillId="0" borderId="76" xfId="0" applyFont="1" applyFill="1" applyBorder="1" applyAlignment="1">
      <alignment horizontal="center" vertical="center"/>
    </xf>
    <xf numFmtId="14" fontId="106" fillId="0" borderId="102" xfId="0" applyNumberFormat="1" applyFont="1" applyFill="1" applyBorder="1" applyAlignment="1">
      <alignment horizontal="left" vertical="center" wrapText="1"/>
    </xf>
    <xf numFmtId="0" fontId="106" fillId="0" borderId="102" xfId="0" applyFont="1" applyFill="1" applyBorder="1" applyAlignment="1">
      <alignment horizontal="left" vertical="center" wrapText="1"/>
    </xf>
    <xf numFmtId="0" fontId="105" fillId="76" borderId="77" xfId="0" applyFont="1" applyFill="1" applyBorder="1" applyAlignment="1">
      <alignment horizontal="center" vertical="center" wrapText="1"/>
    </xf>
    <xf numFmtId="0" fontId="105" fillId="76" borderId="78" xfId="0" applyFont="1" applyFill="1" applyBorder="1" applyAlignment="1">
      <alignment horizontal="center" vertical="center" wrapText="1"/>
    </xf>
    <xf numFmtId="0" fontId="105" fillId="76" borderId="79" xfId="0" applyFont="1" applyFill="1" applyBorder="1" applyAlignment="1">
      <alignment horizontal="center" vertical="center" wrapText="1"/>
    </xf>
    <xf numFmtId="0" fontId="106" fillId="0" borderId="55"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103" xfId="0" applyFont="1" applyFill="1" applyBorder="1" applyAlignment="1">
      <alignment vertical="center" wrapText="1"/>
    </xf>
    <xf numFmtId="0" fontId="106" fillId="0" borderId="101" xfId="0" applyFont="1" applyFill="1" applyBorder="1" applyAlignment="1">
      <alignment vertical="center" wrapText="1"/>
    </xf>
    <xf numFmtId="0" fontId="106" fillId="3" borderId="81" xfId="0" applyFont="1" applyFill="1" applyBorder="1" applyAlignment="1">
      <alignment horizontal="left" vertical="center" wrapText="1"/>
    </xf>
    <xf numFmtId="0" fontId="106" fillId="3" borderId="82" xfId="0" applyFont="1" applyFill="1" applyBorder="1" applyAlignment="1">
      <alignment horizontal="left" vertical="center" wrapText="1"/>
    </xf>
    <xf numFmtId="0" fontId="106" fillId="0" borderId="84" xfId="0" applyFont="1" applyFill="1" applyBorder="1" applyAlignment="1">
      <alignment horizontal="left" vertical="center" wrapText="1"/>
    </xf>
    <xf numFmtId="0" fontId="106" fillId="0" borderId="85" xfId="0" applyFont="1" applyFill="1" applyBorder="1" applyAlignment="1">
      <alignment horizontal="left" vertical="center" wrapText="1"/>
    </xf>
    <xf numFmtId="0" fontId="106" fillId="0" borderId="55" xfId="0" applyFont="1" applyFill="1" applyBorder="1" applyAlignment="1">
      <alignment vertical="center" wrapText="1"/>
    </xf>
    <xf numFmtId="0" fontId="106" fillId="0" borderId="11" xfId="0" applyFont="1" applyFill="1" applyBorder="1" applyAlignment="1">
      <alignment vertical="center" wrapText="1"/>
    </xf>
    <xf numFmtId="0" fontId="106" fillId="0" borderId="81" xfId="0" applyFont="1" applyFill="1" applyBorder="1" applyAlignment="1">
      <alignment horizontal="left" vertical="center" wrapText="1"/>
    </xf>
    <xf numFmtId="0" fontId="106" fillId="0" borderId="82" xfId="0" applyFont="1" applyFill="1" applyBorder="1" applyAlignment="1">
      <alignment horizontal="left" vertical="center" wrapText="1"/>
    </xf>
    <xf numFmtId="0" fontId="106" fillId="0" borderId="81" xfId="0" applyFont="1" applyFill="1" applyBorder="1" applyAlignment="1">
      <alignment vertical="center" wrapText="1"/>
    </xf>
    <xf numFmtId="0" fontId="106" fillId="0" borderId="82" xfId="0" applyFont="1" applyFill="1" applyBorder="1" applyAlignment="1">
      <alignment vertical="center" wrapText="1"/>
    </xf>
    <xf numFmtId="0" fontId="106" fillId="3" borderId="103" xfId="0" applyFont="1" applyFill="1" applyBorder="1" applyAlignment="1">
      <alignment horizontal="left" vertical="center" wrapText="1"/>
    </xf>
    <xf numFmtId="0" fontId="106" fillId="3" borderId="101" xfId="0" applyFont="1" applyFill="1" applyBorder="1" applyAlignment="1">
      <alignment horizontal="left" vertical="center" wrapText="1"/>
    </xf>
    <xf numFmtId="0" fontId="105" fillId="76" borderId="86"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87" xfId="0" applyFont="1" applyFill="1" applyBorder="1" applyAlignment="1">
      <alignment horizontal="center" vertical="center" wrapText="1"/>
    </xf>
    <xf numFmtId="0" fontId="106" fillId="78" borderId="103" xfId="0" applyFont="1" applyFill="1" applyBorder="1" applyAlignment="1">
      <alignment vertical="center" wrapText="1"/>
    </xf>
    <xf numFmtId="0" fontId="106" fillId="78" borderId="101" xfId="0" applyFont="1" applyFill="1" applyBorder="1" applyAlignment="1">
      <alignment vertical="center" wrapText="1"/>
    </xf>
    <xf numFmtId="0" fontId="105" fillId="76" borderId="91" xfId="0" applyFont="1" applyFill="1" applyBorder="1" applyAlignment="1">
      <alignment horizontal="center" vertical="center"/>
    </xf>
    <xf numFmtId="0" fontId="105" fillId="76" borderId="92" xfId="0" applyFont="1" applyFill="1" applyBorder="1" applyAlignment="1">
      <alignment horizontal="center" vertical="center"/>
    </xf>
    <xf numFmtId="0" fontId="105" fillId="76" borderId="93" xfId="0" applyFont="1" applyFill="1" applyBorder="1" applyAlignment="1">
      <alignment horizontal="center" vertical="center"/>
    </xf>
    <xf numFmtId="0" fontId="105" fillId="76" borderId="102" xfId="0" applyFont="1" applyFill="1" applyBorder="1" applyAlignment="1">
      <alignment horizontal="center" vertical="center" wrapText="1"/>
    </xf>
    <xf numFmtId="0" fontId="105" fillId="0" borderId="102" xfId="0" applyFont="1" applyFill="1" applyBorder="1" applyAlignment="1">
      <alignment horizontal="center" vertical="center"/>
    </xf>
    <xf numFmtId="0" fontId="106" fillId="0" borderId="103" xfId="13" applyFont="1" applyFill="1" applyBorder="1" applyAlignment="1" applyProtection="1">
      <alignment horizontal="left" vertical="top" wrapText="1"/>
      <protection locked="0"/>
    </xf>
    <xf numFmtId="0" fontId="106" fillId="0" borderId="101" xfId="13" applyFont="1" applyFill="1" applyBorder="1" applyAlignment="1" applyProtection="1">
      <alignment horizontal="left" vertical="top" wrapText="1"/>
      <protection locked="0"/>
    </xf>
    <xf numFmtId="0" fontId="106" fillId="3" borderId="103" xfId="13" applyFont="1" applyFill="1" applyBorder="1" applyAlignment="1" applyProtection="1">
      <alignment horizontal="left" vertical="top" wrapText="1"/>
      <protection locked="0"/>
    </xf>
    <xf numFmtId="0" fontId="106" fillId="3" borderId="101" xfId="13" applyFont="1" applyFill="1" applyBorder="1" applyAlignment="1" applyProtection="1">
      <alignment horizontal="left" vertical="top" wrapText="1"/>
      <protection locked="0"/>
    </xf>
    <xf numFmtId="0" fontId="105" fillId="0" borderId="89" xfId="0" applyFont="1" applyFill="1" applyBorder="1" applyAlignment="1">
      <alignment horizontal="center" vertical="center"/>
    </xf>
    <xf numFmtId="0" fontId="106" fillId="81" borderId="103" xfId="0" applyNumberFormat="1" applyFont="1" applyFill="1" applyBorder="1" applyAlignment="1">
      <alignment horizontal="left" vertical="center" wrapText="1"/>
    </xf>
    <xf numFmtId="0" fontId="106" fillId="81" borderId="101" xfId="0" applyNumberFormat="1" applyFont="1" applyFill="1" applyBorder="1" applyAlignment="1">
      <alignment horizontal="left" vertical="center" wrapText="1"/>
    </xf>
    <xf numFmtId="0" fontId="106" fillId="0" borderId="103" xfId="0" applyNumberFormat="1" applyFont="1" applyFill="1" applyBorder="1" applyAlignment="1">
      <alignment horizontal="left" vertical="center" wrapText="1"/>
    </xf>
    <xf numFmtId="0" fontId="106" fillId="0" borderId="101" xfId="0" applyNumberFormat="1" applyFont="1" applyFill="1" applyBorder="1" applyAlignment="1">
      <alignment horizontal="left" vertical="center" wrapText="1"/>
    </xf>
    <xf numFmtId="0" fontId="105" fillId="76" borderId="103" xfId="0" applyFont="1" applyFill="1" applyBorder="1" applyAlignment="1">
      <alignment horizontal="center" vertical="center" wrapText="1"/>
    </xf>
    <xf numFmtId="0" fontId="105" fillId="76" borderId="101" xfId="0" applyFont="1" applyFill="1" applyBorder="1" applyAlignment="1">
      <alignment horizontal="center" vertical="center" wrapText="1"/>
    </xf>
    <xf numFmtId="0" fontId="106" fillId="81" borderId="103" xfId="0" applyNumberFormat="1" applyFont="1" applyFill="1" applyBorder="1" applyAlignment="1">
      <alignment horizontal="left" vertical="top" wrapText="1"/>
    </xf>
    <xf numFmtId="0" fontId="106" fillId="81" borderId="101" xfId="0" applyNumberFormat="1" applyFont="1" applyFill="1" applyBorder="1" applyAlignment="1">
      <alignment horizontal="left" vertical="top" wrapText="1"/>
    </xf>
    <xf numFmtId="0" fontId="106" fillId="0" borderId="97" xfId="12672" applyFont="1" applyFill="1" applyBorder="1" applyAlignment="1">
      <alignment horizontal="left" vertical="center" wrapText="1"/>
    </xf>
    <xf numFmtId="0" fontId="106" fillId="0" borderId="127" xfId="12672" applyFont="1" applyFill="1" applyBorder="1" applyAlignment="1">
      <alignment horizontal="left" vertical="center" wrapText="1"/>
    </xf>
    <xf numFmtId="0" fontId="106" fillId="0" borderId="7" xfId="12672" applyFont="1" applyFill="1" applyBorder="1" applyAlignment="1">
      <alignment horizontal="left" vertical="center" wrapText="1"/>
    </xf>
    <xf numFmtId="0" fontId="106" fillId="0" borderId="102" xfId="0" applyFont="1" applyFill="1" applyBorder="1" applyAlignment="1">
      <alignment horizontal="left" vertical="top" wrapText="1"/>
    </xf>
    <xf numFmtId="0" fontId="106" fillId="0" borderId="102" xfId="0" applyNumberFormat="1" applyFont="1" applyFill="1" applyBorder="1" applyAlignment="1">
      <alignment horizontal="left" vertical="top" wrapText="1"/>
    </xf>
    <xf numFmtId="0" fontId="106" fillId="0" borderId="103" xfId="0" applyFont="1" applyFill="1" applyBorder="1" applyAlignment="1">
      <alignment horizontal="left" vertical="top" wrapText="1"/>
    </xf>
  </cellXfs>
  <cellStyles count="22269">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2267"/>
    <cellStyle name="Calculation 2 10 2 3" xfId="21415"/>
    <cellStyle name="Calculation 2 10 3" xfId="724"/>
    <cellStyle name="Calculation 2 10 3 2" xfId="21407"/>
    <cellStyle name="Calculation 2 10 3 2 2" xfId="22266"/>
    <cellStyle name="Calculation 2 10 3 3" xfId="21416"/>
    <cellStyle name="Calculation 2 10 4" xfId="725"/>
    <cellStyle name="Calculation 2 10 4 2" xfId="21406"/>
    <cellStyle name="Calculation 2 10 4 2 2" xfId="22265"/>
    <cellStyle name="Calculation 2 10 4 3" xfId="21417"/>
    <cellStyle name="Calculation 2 10 5" xfId="726"/>
    <cellStyle name="Calculation 2 10 5 2" xfId="21405"/>
    <cellStyle name="Calculation 2 10 5 2 2" xfId="22264"/>
    <cellStyle name="Calculation 2 10 5 3" xfId="21418"/>
    <cellStyle name="Calculation 2 11" xfId="727"/>
    <cellStyle name="Calculation 2 11 2" xfId="728"/>
    <cellStyle name="Calculation 2 11 2 2" xfId="21403"/>
    <cellStyle name="Calculation 2 11 2 2 2" xfId="22262"/>
    <cellStyle name="Calculation 2 11 2 3" xfId="21420"/>
    <cellStyle name="Calculation 2 11 3" xfId="729"/>
    <cellStyle name="Calculation 2 11 3 2" xfId="21402"/>
    <cellStyle name="Calculation 2 11 3 2 2" xfId="22261"/>
    <cellStyle name="Calculation 2 11 3 3" xfId="21421"/>
    <cellStyle name="Calculation 2 11 4" xfId="730"/>
    <cellStyle name="Calculation 2 11 4 2" xfId="21401"/>
    <cellStyle name="Calculation 2 11 4 2 2" xfId="22260"/>
    <cellStyle name="Calculation 2 11 4 3" xfId="21422"/>
    <cellStyle name="Calculation 2 11 5" xfId="731"/>
    <cellStyle name="Calculation 2 11 5 2" xfId="21400"/>
    <cellStyle name="Calculation 2 11 5 2 2" xfId="22259"/>
    <cellStyle name="Calculation 2 11 5 3" xfId="21423"/>
    <cellStyle name="Calculation 2 11 6" xfId="21404"/>
    <cellStyle name="Calculation 2 11 6 2" xfId="22263"/>
    <cellStyle name="Calculation 2 11 7" xfId="21419"/>
    <cellStyle name="Calculation 2 12" xfId="732"/>
    <cellStyle name="Calculation 2 12 2" xfId="733"/>
    <cellStyle name="Calculation 2 12 2 2" xfId="21398"/>
    <cellStyle name="Calculation 2 12 2 2 2" xfId="22257"/>
    <cellStyle name="Calculation 2 12 2 3" xfId="21425"/>
    <cellStyle name="Calculation 2 12 3" xfId="734"/>
    <cellStyle name="Calculation 2 12 3 2" xfId="21397"/>
    <cellStyle name="Calculation 2 12 3 2 2" xfId="22256"/>
    <cellStyle name="Calculation 2 12 3 3" xfId="21426"/>
    <cellStyle name="Calculation 2 12 4" xfId="735"/>
    <cellStyle name="Calculation 2 12 4 2" xfId="21396"/>
    <cellStyle name="Calculation 2 12 4 2 2" xfId="22255"/>
    <cellStyle name="Calculation 2 12 4 3" xfId="21427"/>
    <cellStyle name="Calculation 2 12 5" xfId="736"/>
    <cellStyle name="Calculation 2 12 5 2" xfId="21395"/>
    <cellStyle name="Calculation 2 12 5 2 2" xfId="22254"/>
    <cellStyle name="Calculation 2 12 5 3" xfId="21428"/>
    <cellStyle name="Calculation 2 12 6" xfId="21399"/>
    <cellStyle name="Calculation 2 12 6 2" xfId="22258"/>
    <cellStyle name="Calculation 2 12 7" xfId="21424"/>
    <cellStyle name="Calculation 2 13" xfId="737"/>
    <cellStyle name="Calculation 2 13 2" xfId="738"/>
    <cellStyle name="Calculation 2 13 2 2" xfId="21393"/>
    <cellStyle name="Calculation 2 13 2 2 2" xfId="22252"/>
    <cellStyle name="Calculation 2 13 2 3" xfId="21430"/>
    <cellStyle name="Calculation 2 13 3" xfId="739"/>
    <cellStyle name="Calculation 2 13 3 2" xfId="21392"/>
    <cellStyle name="Calculation 2 13 3 2 2" xfId="22251"/>
    <cellStyle name="Calculation 2 13 3 3" xfId="21431"/>
    <cellStyle name="Calculation 2 13 4" xfId="740"/>
    <cellStyle name="Calculation 2 13 4 2" xfId="21391"/>
    <cellStyle name="Calculation 2 13 4 2 2" xfId="22250"/>
    <cellStyle name="Calculation 2 13 4 3" xfId="21432"/>
    <cellStyle name="Calculation 2 13 5" xfId="21394"/>
    <cellStyle name="Calculation 2 13 5 2" xfId="22253"/>
    <cellStyle name="Calculation 2 13 6" xfId="21429"/>
    <cellStyle name="Calculation 2 14" xfId="741"/>
    <cellStyle name="Calculation 2 14 2" xfId="21390"/>
    <cellStyle name="Calculation 2 14 2 2" xfId="22249"/>
    <cellStyle name="Calculation 2 14 3" xfId="21433"/>
    <cellStyle name="Calculation 2 15" xfId="742"/>
    <cellStyle name="Calculation 2 15 2" xfId="21389"/>
    <cellStyle name="Calculation 2 15 2 2" xfId="22248"/>
    <cellStyle name="Calculation 2 15 3" xfId="21434"/>
    <cellStyle name="Calculation 2 16" xfId="743"/>
    <cellStyle name="Calculation 2 16 2" xfId="21388"/>
    <cellStyle name="Calculation 2 16 2 2" xfId="22247"/>
    <cellStyle name="Calculation 2 16 3" xfId="21435"/>
    <cellStyle name="Calculation 2 17" xfId="21409"/>
    <cellStyle name="Calculation 2 17 2" xfId="22268"/>
    <cellStyle name="Calculation 2 18" xfId="21414"/>
    <cellStyle name="Calculation 2 2" xfId="744"/>
    <cellStyle name="Calculation 2 2 10" xfId="21387"/>
    <cellStyle name="Calculation 2 2 10 2" xfId="22246"/>
    <cellStyle name="Calculation 2 2 11" xfId="21436"/>
    <cellStyle name="Calculation 2 2 2" xfId="745"/>
    <cellStyle name="Calculation 2 2 2 2" xfId="746"/>
    <cellStyle name="Calculation 2 2 2 2 2" xfId="21385"/>
    <cellStyle name="Calculation 2 2 2 2 2 2" xfId="22244"/>
    <cellStyle name="Calculation 2 2 2 2 3" xfId="21438"/>
    <cellStyle name="Calculation 2 2 2 3" xfId="747"/>
    <cellStyle name="Calculation 2 2 2 3 2" xfId="21384"/>
    <cellStyle name="Calculation 2 2 2 3 2 2" xfId="22243"/>
    <cellStyle name="Calculation 2 2 2 3 3" xfId="21439"/>
    <cellStyle name="Calculation 2 2 2 4" xfId="748"/>
    <cellStyle name="Calculation 2 2 2 4 2" xfId="21383"/>
    <cellStyle name="Calculation 2 2 2 4 2 2" xfId="22242"/>
    <cellStyle name="Calculation 2 2 2 4 3" xfId="21440"/>
    <cellStyle name="Calculation 2 2 2 5" xfId="21386"/>
    <cellStyle name="Calculation 2 2 2 5 2" xfId="22245"/>
    <cellStyle name="Calculation 2 2 2 6" xfId="21437"/>
    <cellStyle name="Calculation 2 2 3" xfId="749"/>
    <cellStyle name="Calculation 2 2 3 2" xfId="750"/>
    <cellStyle name="Calculation 2 2 3 2 2" xfId="21381"/>
    <cellStyle name="Calculation 2 2 3 2 2 2" xfId="22240"/>
    <cellStyle name="Calculation 2 2 3 2 3" xfId="21442"/>
    <cellStyle name="Calculation 2 2 3 3" xfId="751"/>
    <cellStyle name="Calculation 2 2 3 3 2" xfId="21380"/>
    <cellStyle name="Calculation 2 2 3 3 2 2" xfId="22239"/>
    <cellStyle name="Calculation 2 2 3 3 3" xfId="21443"/>
    <cellStyle name="Calculation 2 2 3 4" xfId="752"/>
    <cellStyle name="Calculation 2 2 3 4 2" xfId="21379"/>
    <cellStyle name="Calculation 2 2 3 4 2 2" xfId="22238"/>
    <cellStyle name="Calculation 2 2 3 4 3" xfId="21444"/>
    <cellStyle name="Calculation 2 2 3 5" xfId="21382"/>
    <cellStyle name="Calculation 2 2 3 5 2" xfId="22241"/>
    <cellStyle name="Calculation 2 2 3 6" xfId="21441"/>
    <cellStyle name="Calculation 2 2 4" xfId="753"/>
    <cellStyle name="Calculation 2 2 4 2" xfId="754"/>
    <cellStyle name="Calculation 2 2 4 2 2" xfId="21377"/>
    <cellStyle name="Calculation 2 2 4 2 2 2" xfId="22236"/>
    <cellStyle name="Calculation 2 2 4 2 3" xfId="21446"/>
    <cellStyle name="Calculation 2 2 4 3" xfId="755"/>
    <cellStyle name="Calculation 2 2 4 3 2" xfId="21376"/>
    <cellStyle name="Calculation 2 2 4 3 2 2" xfId="22235"/>
    <cellStyle name="Calculation 2 2 4 3 3" xfId="21447"/>
    <cellStyle name="Calculation 2 2 4 4" xfId="756"/>
    <cellStyle name="Calculation 2 2 4 4 2" xfId="21375"/>
    <cellStyle name="Calculation 2 2 4 4 2 2" xfId="22234"/>
    <cellStyle name="Calculation 2 2 4 4 3" xfId="21448"/>
    <cellStyle name="Calculation 2 2 4 5" xfId="21378"/>
    <cellStyle name="Calculation 2 2 4 5 2" xfId="22237"/>
    <cellStyle name="Calculation 2 2 4 6" xfId="21445"/>
    <cellStyle name="Calculation 2 2 5" xfId="757"/>
    <cellStyle name="Calculation 2 2 5 2" xfId="758"/>
    <cellStyle name="Calculation 2 2 5 2 2" xfId="21373"/>
    <cellStyle name="Calculation 2 2 5 2 2 2" xfId="22232"/>
    <cellStyle name="Calculation 2 2 5 2 3" xfId="21450"/>
    <cellStyle name="Calculation 2 2 5 3" xfId="759"/>
    <cellStyle name="Calculation 2 2 5 3 2" xfId="21372"/>
    <cellStyle name="Calculation 2 2 5 3 2 2" xfId="22231"/>
    <cellStyle name="Calculation 2 2 5 3 3" xfId="21451"/>
    <cellStyle name="Calculation 2 2 5 4" xfId="760"/>
    <cellStyle name="Calculation 2 2 5 4 2" xfId="21371"/>
    <cellStyle name="Calculation 2 2 5 4 2 2" xfId="22230"/>
    <cellStyle name="Calculation 2 2 5 4 3" xfId="21452"/>
    <cellStyle name="Calculation 2 2 5 5" xfId="21374"/>
    <cellStyle name="Calculation 2 2 5 5 2" xfId="22233"/>
    <cellStyle name="Calculation 2 2 5 6" xfId="21449"/>
    <cellStyle name="Calculation 2 2 6" xfId="761"/>
    <cellStyle name="Calculation 2 2 6 2" xfId="21370"/>
    <cellStyle name="Calculation 2 2 6 2 2" xfId="22229"/>
    <cellStyle name="Calculation 2 2 6 3" xfId="21453"/>
    <cellStyle name="Calculation 2 2 7" xfId="762"/>
    <cellStyle name="Calculation 2 2 7 2" xfId="21369"/>
    <cellStyle name="Calculation 2 2 7 2 2" xfId="22228"/>
    <cellStyle name="Calculation 2 2 7 3" xfId="21454"/>
    <cellStyle name="Calculation 2 2 8" xfId="763"/>
    <cellStyle name="Calculation 2 2 8 2" xfId="21368"/>
    <cellStyle name="Calculation 2 2 8 2 2" xfId="22227"/>
    <cellStyle name="Calculation 2 2 8 3" xfId="21455"/>
    <cellStyle name="Calculation 2 2 9" xfId="764"/>
    <cellStyle name="Calculation 2 2 9 2" xfId="21367"/>
    <cellStyle name="Calculation 2 2 9 2 2" xfId="22226"/>
    <cellStyle name="Calculation 2 2 9 3" xfId="21456"/>
    <cellStyle name="Calculation 2 3" xfId="765"/>
    <cellStyle name="Calculation 2 3 2" xfId="766"/>
    <cellStyle name="Calculation 2 3 2 2" xfId="21366"/>
    <cellStyle name="Calculation 2 3 2 2 2" xfId="22225"/>
    <cellStyle name="Calculation 2 3 2 3" xfId="21457"/>
    <cellStyle name="Calculation 2 3 3" xfId="767"/>
    <cellStyle name="Calculation 2 3 3 2" xfId="21365"/>
    <cellStyle name="Calculation 2 3 3 2 2" xfId="22224"/>
    <cellStyle name="Calculation 2 3 3 3" xfId="21458"/>
    <cellStyle name="Calculation 2 3 4" xfId="768"/>
    <cellStyle name="Calculation 2 3 4 2" xfId="21364"/>
    <cellStyle name="Calculation 2 3 4 2 2" xfId="22223"/>
    <cellStyle name="Calculation 2 3 4 3" xfId="21459"/>
    <cellStyle name="Calculation 2 3 5" xfId="769"/>
    <cellStyle name="Calculation 2 3 5 2" xfId="21363"/>
    <cellStyle name="Calculation 2 3 5 2 2" xfId="22222"/>
    <cellStyle name="Calculation 2 3 5 3" xfId="21460"/>
    <cellStyle name="Calculation 2 4" xfId="770"/>
    <cellStyle name="Calculation 2 4 2" xfId="771"/>
    <cellStyle name="Calculation 2 4 2 2" xfId="21362"/>
    <cellStyle name="Calculation 2 4 2 2 2" xfId="22221"/>
    <cellStyle name="Calculation 2 4 2 3" xfId="21461"/>
    <cellStyle name="Calculation 2 4 3" xfId="772"/>
    <cellStyle name="Calculation 2 4 3 2" xfId="21361"/>
    <cellStyle name="Calculation 2 4 3 2 2" xfId="22220"/>
    <cellStyle name="Calculation 2 4 3 3" xfId="21462"/>
    <cellStyle name="Calculation 2 4 4" xfId="773"/>
    <cellStyle name="Calculation 2 4 4 2" xfId="21360"/>
    <cellStyle name="Calculation 2 4 4 2 2" xfId="22219"/>
    <cellStyle name="Calculation 2 4 4 3" xfId="21463"/>
    <cellStyle name="Calculation 2 4 5" xfId="774"/>
    <cellStyle name="Calculation 2 4 5 2" xfId="21359"/>
    <cellStyle name="Calculation 2 4 5 2 2" xfId="22218"/>
    <cellStyle name="Calculation 2 4 5 3" xfId="21464"/>
    <cellStyle name="Calculation 2 5" xfId="775"/>
    <cellStyle name="Calculation 2 5 2" xfId="776"/>
    <cellStyle name="Calculation 2 5 2 2" xfId="21358"/>
    <cellStyle name="Calculation 2 5 2 2 2" xfId="22217"/>
    <cellStyle name="Calculation 2 5 2 3" xfId="21465"/>
    <cellStyle name="Calculation 2 5 3" xfId="777"/>
    <cellStyle name="Calculation 2 5 3 2" xfId="21357"/>
    <cellStyle name="Calculation 2 5 3 2 2" xfId="22216"/>
    <cellStyle name="Calculation 2 5 3 3" xfId="21466"/>
    <cellStyle name="Calculation 2 5 4" xfId="778"/>
    <cellStyle name="Calculation 2 5 4 2" xfId="21356"/>
    <cellStyle name="Calculation 2 5 4 2 2" xfId="22215"/>
    <cellStyle name="Calculation 2 5 4 3" xfId="21467"/>
    <cellStyle name="Calculation 2 5 5" xfId="779"/>
    <cellStyle name="Calculation 2 5 5 2" xfId="21355"/>
    <cellStyle name="Calculation 2 5 5 2 2" xfId="22214"/>
    <cellStyle name="Calculation 2 5 5 3" xfId="21468"/>
    <cellStyle name="Calculation 2 6" xfId="780"/>
    <cellStyle name="Calculation 2 6 2" xfId="781"/>
    <cellStyle name="Calculation 2 6 2 2" xfId="21354"/>
    <cellStyle name="Calculation 2 6 2 2 2" xfId="22213"/>
    <cellStyle name="Calculation 2 6 2 3" xfId="21469"/>
    <cellStyle name="Calculation 2 6 3" xfId="782"/>
    <cellStyle name="Calculation 2 6 3 2" xfId="21353"/>
    <cellStyle name="Calculation 2 6 3 2 2" xfId="22212"/>
    <cellStyle name="Calculation 2 6 3 3" xfId="21470"/>
    <cellStyle name="Calculation 2 6 4" xfId="783"/>
    <cellStyle name="Calculation 2 6 4 2" xfId="21352"/>
    <cellStyle name="Calculation 2 6 4 2 2" xfId="22211"/>
    <cellStyle name="Calculation 2 6 4 3" xfId="21471"/>
    <cellStyle name="Calculation 2 6 5" xfId="784"/>
    <cellStyle name="Calculation 2 6 5 2" xfId="21351"/>
    <cellStyle name="Calculation 2 6 5 2 2" xfId="22210"/>
    <cellStyle name="Calculation 2 6 5 3" xfId="21472"/>
    <cellStyle name="Calculation 2 7" xfId="785"/>
    <cellStyle name="Calculation 2 7 2" xfId="786"/>
    <cellStyle name="Calculation 2 7 2 2" xfId="21350"/>
    <cellStyle name="Calculation 2 7 2 2 2" xfId="22209"/>
    <cellStyle name="Calculation 2 7 2 3" xfId="21473"/>
    <cellStyle name="Calculation 2 7 3" xfId="787"/>
    <cellStyle name="Calculation 2 7 3 2" xfId="21349"/>
    <cellStyle name="Calculation 2 7 3 2 2" xfId="22208"/>
    <cellStyle name="Calculation 2 7 3 3" xfId="21474"/>
    <cellStyle name="Calculation 2 7 4" xfId="788"/>
    <cellStyle name="Calculation 2 7 4 2" xfId="21348"/>
    <cellStyle name="Calculation 2 7 4 2 2" xfId="22207"/>
    <cellStyle name="Calculation 2 7 4 3" xfId="21475"/>
    <cellStyle name="Calculation 2 7 5" xfId="789"/>
    <cellStyle name="Calculation 2 7 5 2" xfId="21347"/>
    <cellStyle name="Calculation 2 7 5 2 2" xfId="22206"/>
    <cellStyle name="Calculation 2 7 5 3" xfId="21476"/>
    <cellStyle name="Calculation 2 8" xfId="790"/>
    <cellStyle name="Calculation 2 8 2" xfId="791"/>
    <cellStyle name="Calculation 2 8 2 2" xfId="21346"/>
    <cellStyle name="Calculation 2 8 2 2 2" xfId="22205"/>
    <cellStyle name="Calculation 2 8 2 3" xfId="21477"/>
    <cellStyle name="Calculation 2 8 3" xfId="792"/>
    <cellStyle name="Calculation 2 8 3 2" xfId="21345"/>
    <cellStyle name="Calculation 2 8 3 2 2" xfId="22204"/>
    <cellStyle name="Calculation 2 8 3 3" xfId="21478"/>
    <cellStyle name="Calculation 2 8 4" xfId="793"/>
    <cellStyle name="Calculation 2 8 4 2" xfId="21344"/>
    <cellStyle name="Calculation 2 8 4 2 2" xfId="22203"/>
    <cellStyle name="Calculation 2 8 4 3" xfId="21479"/>
    <cellStyle name="Calculation 2 8 5" xfId="794"/>
    <cellStyle name="Calculation 2 8 5 2" xfId="21343"/>
    <cellStyle name="Calculation 2 8 5 2 2" xfId="22202"/>
    <cellStyle name="Calculation 2 8 5 3" xfId="21480"/>
    <cellStyle name="Calculation 2 9" xfId="795"/>
    <cellStyle name="Calculation 2 9 2" xfId="796"/>
    <cellStyle name="Calculation 2 9 2 2" xfId="21342"/>
    <cellStyle name="Calculation 2 9 2 2 2" xfId="22201"/>
    <cellStyle name="Calculation 2 9 2 3" xfId="21481"/>
    <cellStyle name="Calculation 2 9 3" xfId="797"/>
    <cellStyle name="Calculation 2 9 3 2" xfId="21341"/>
    <cellStyle name="Calculation 2 9 3 2 2" xfId="22200"/>
    <cellStyle name="Calculation 2 9 3 3" xfId="21482"/>
    <cellStyle name="Calculation 2 9 4" xfId="798"/>
    <cellStyle name="Calculation 2 9 4 2" xfId="21340"/>
    <cellStyle name="Calculation 2 9 4 2 2" xfId="22199"/>
    <cellStyle name="Calculation 2 9 4 3" xfId="21483"/>
    <cellStyle name="Calculation 2 9 5" xfId="799"/>
    <cellStyle name="Calculation 2 9 5 2" xfId="21339"/>
    <cellStyle name="Calculation 2 9 5 2 2" xfId="22198"/>
    <cellStyle name="Calculation 2 9 5 3" xfId="21484"/>
    <cellStyle name="Calculation 3" xfId="800"/>
    <cellStyle name="Calculation 3 2" xfId="801"/>
    <cellStyle name="Calculation 3 2 2" xfId="21337"/>
    <cellStyle name="Calculation 3 2 2 2" xfId="22196"/>
    <cellStyle name="Calculation 3 2 3" xfId="21486"/>
    <cellStyle name="Calculation 3 3" xfId="802"/>
    <cellStyle name="Calculation 3 3 2" xfId="21336"/>
    <cellStyle name="Calculation 3 3 2 2" xfId="22195"/>
    <cellStyle name="Calculation 3 3 3" xfId="21487"/>
    <cellStyle name="Calculation 3 4" xfId="21338"/>
    <cellStyle name="Calculation 3 4 2" xfId="22197"/>
    <cellStyle name="Calculation 3 5" xfId="21485"/>
    <cellStyle name="Calculation 4" xfId="803"/>
    <cellStyle name="Calculation 4 2" xfId="804"/>
    <cellStyle name="Calculation 4 2 2" xfId="21334"/>
    <cellStyle name="Calculation 4 2 2 2" xfId="22193"/>
    <cellStyle name="Calculation 4 2 3" xfId="21489"/>
    <cellStyle name="Calculation 4 3" xfId="805"/>
    <cellStyle name="Calculation 4 3 2" xfId="21333"/>
    <cellStyle name="Calculation 4 3 2 2" xfId="22192"/>
    <cellStyle name="Calculation 4 3 3" xfId="21490"/>
    <cellStyle name="Calculation 4 4" xfId="21335"/>
    <cellStyle name="Calculation 4 4 2" xfId="22194"/>
    <cellStyle name="Calculation 4 5" xfId="21488"/>
    <cellStyle name="Calculation 5" xfId="806"/>
    <cellStyle name="Calculation 5 2" xfId="807"/>
    <cellStyle name="Calculation 5 2 2" xfId="21331"/>
    <cellStyle name="Calculation 5 2 2 2" xfId="22190"/>
    <cellStyle name="Calculation 5 2 3" xfId="21492"/>
    <cellStyle name="Calculation 5 3" xfId="808"/>
    <cellStyle name="Calculation 5 3 2" xfId="21330"/>
    <cellStyle name="Calculation 5 3 2 2" xfId="22189"/>
    <cellStyle name="Calculation 5 3 3" xfId="21493"/>
    <cellStyle name="Calculation 5 4" xfId="21332"/>
    <cellStyle name="Calculation 5 4 2" xfId="22191"/>
    <cellStyle name="Calculation 5 5" xfId="21491"/>
    <cellStyle name="Calculation 6" xfId="809"/>
    <cellStyle name="Calculation 6 2" xfId="810"/>
    <cellStyle name="Calculation 6 2 2" xfId="21328"/>
    <cellStyle name="Calculation 6 2 2 2" xfId="22187"/>
    <cellStyle name="Calculation 6 2 3" xfId="21495"/>
    <cellStyle name="Calculation 6 3" xfId="811"/>
    <cellStyle name="Calculation 6 3 2" xfId="21327"/>
    <cellStyle name="Calculation 6 3 2 2" xfId="22186"/>
    <cellStyle name="Calculation 6 3 3" xfId="21496"/>
    <cellStyle name="Calculation 6 4" xfId="21329"/>
    <cellStyle name="Calculation 6 4 2" xfId="22188"/>
    <cellStyle name="Calculation 6 5" xfId="21494"/>
    <cellStyle name="Calculation 7" xfId="812"/>
    <cellStyle name="Calculation 7 2" xfId="21326"/>
    <cellStyle name="Calculation 7 2 2" xfId="22185"/>
    <cellStyle name="Calculation 7 3" xfId="21497"/>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2 2 2" xfId="22183"/>
    <cellStyle name="Header2 3" xfId="9227"/>
    <cellStyle name="Header2 3 2" xfId="21312"/>
    <cellStyle name="Header2 3 2 2" xfId="22182"/>
    <cellStyle name="Header2 4" xfId="21314"/>
    <cellStyle name="Header2 4 2" xfId="2218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2180"/>
    <cellStyle name="Input 2 10 2 3" xfId="21499"/>
    <cellStyle name="Input 2 10 3" xfId="9336"/>
    <cellStyle name="Input 2 10 3 2" xfId="21305"/>
    <cellStyle name="Input 2 10 3 2 2" xfId="22179"/>
    <cellStyle name="Input 2 10 3 3" xfId="21500"/>
    <cellStyle name="Input 2 10 4" xfId="9337"/>
    <cellStyle name="Input 2 10 4 2" xfId="21304"/>
    <cellStyle name="Input 2 10 4 2 2" xfId="22178"/>
    <cellStyle name="Input 2 10 4 3" xfId="21501"/>
    <cellStyle name="Input 2 10 5" xfId="9338"/>
    <cellStyle name="Input 2 10 5 2" xfId="21303"/>
    <cellStyle name="Input 2 10 5 2 2" xfId="22177"/>
    <cellStyle name="Input 2 10 5 3" xfId="21502"/>
    <cellStyle name="Input 2 11" xfId="9339"/>
    <cellStyle name="Input 2 11 2" xfId="9340"/>
    <cellStyle name="Input 2 11 2 2" xfId="21301"/>
    <cellStyle name="Input 2 11 2 2 2" xfId="22175"/>
    <cellStyle name="Input 2 11 2 3" xfId="21504"/>
    <cellStyle name="Input 2 11 3" xfId="9341"/>
    <cellStyle name="Input 2 11 3 2" xfId="21300"/>
    <cellStyle name="Input 2 11 3 2 2" xfId="22174"/>
    <cellStyle name="Input 2 11 3 3" xfId="21505"/>
    <cellStyle name="Input 2 11 4" xfId="9342"/>
    <cellStyle name="Input 2 11 4 2" xfId="21299"/>
    <cellStyle name="Input 2 11 4 2 2" xfId="22173"/>
    <cellStyle name="Input 2 11 4 3" xfId="21506"/>
    <cellStyle name="Input 2 11 5" xfId="9343"/>
    <cellStyle name="Input 2 11 5 2" xfId="21298"/>
    <cellStyle name="Input 2 11 5 2 2" xfId="22172"/>
    <cellStyle name="Input 2 11 5 3" xfId="21507"/>
    <cellStyle name="Input 2 11 6" xfId="21302"/>
    <cellStyle name="Input 2 11 6 2" xfId="22176"/>
    <cellStyle name="Input 2 11 7" xfId="21503"/>
    <cellStyle name="Input 2 12" xfId="9344"/>
    <cellStyle name="Input 2 12 2" xfId="9345"/>
    <cellStyle name="Input 2 12 2 2" xfId="21296"/>
    <cellStyle name="Input 2 12 2 2 2" xfId="22170"/>
    <cellStyle name="Input 2 12 2 3" xfId="21509"/>
    <cellStyle name="Input 2 12 3" xfId="9346"/>
    <cellStyle name="Input 2 12 3 2" xfId="21295"/>
    <cellStyle name="Input 2 12 3 2 2" xfId="22169"/>
    <cellStyle name="Input 2 12 3 3" xfId="21510"/>
    <cellStyle name="Input 2 12 4" xfId="9347"/>
    <cellStyle name="Input 2 12 4 2" xfId="21294"/>
    <cellStyle name="Input 2 12 4 2 2" xfId="22168"/>
    <cellStyle name="Input 2 12 4 3" xfId="21511"/>
    <cellStyle name="Input 2 12 5" xfId="9348"/>
    <cellStyle name="Input 2 12 5 2" xfId="21293"/>
    <cellStyle name="Input 2 12 5 2 2" xfId="22167"/>
    <cellStyle name="Input 2 12 5 3" xfId="21512"/>
    <cellStyle name="Input 2 12 6" xfId="21297"/>
    <cellStyle name="Input 2 12 6 2" xfId="22171"/>
    <cellStyle name="Input 2 12 7" xfId="21508"/>
    <cellStyle name="Input 2 13" xfId="9349"/>
    <cellStyle name="Input 2 13 2" xfId="9350"/>
    <cellStyle name="Input 2 13 2 2" xfId="21291"/>
    <cellStyle name="Input 2 13 2 2 2" xfId="22165"/>
    <cellStyle name="Input 2 13 2 3" xfId="21514"/>
    <cellStyle name="Input 2 13 3" xfId="9351"/>
    <cellStyle name="Input 2 13 3 2" xfId="21290"/>
    <cellStyle name="Input 2 13 3 2 2" xfId="22164"/>
    <cellStyle name="Input 2 13 3 3" xfId="21515"/>
    <cellStyle name="Input 2 13 4" xfId="9352"/>
    <cellStyle name="Input 2 13 4 2" xfId="21289"/>
    <cellStyle name="Input 2 13 4 2 2" xfId="22163"/>
    <cellStyle name="Input 2 13 4 3" xfId="21516"/>
    <cellStyle name="Input 2 13 5" xfId="21292"/>
    <cellStyle name="Input 2 13 5 2" xfId="22166"/>
    <cellStyle name="Input 2 13 6" xfId="21513"/>
    <cellStyle name="Input 2 14" xfId="9353"/>
    <cellStyle name="Input 2 14 2" xfId="21288"/>
    <cellStyle name="Input 2 14 2 2" xfId="22162"/>
    <cellStyle name="Input 2 14 3" xfId="21517"/>
    <cellStyle name="Input 2 15" xfId="9354"/>
    <cellStyle name="Input 2 15 2" xfId="21287"/>
    <cellStyle name="Input 2 15 2 2" xfId="22161"/>
    <cellStyle name="Input 2 15 3" xfId="21518"/>
    <cellStyle name="Input 2 16" xfId="9355"/>
    <cellStyle name="Input 2 16 2" xfId="21286"/>
    <cellStyle name="Input 2 16 2 2" xfId="22160"/>
    <cellStyle name="Input 2 16 3" xfId="21519"/>
    <cellStyle name="Input 2 17" xfId="21307"/>
    <cellStyle name="Input 2 17 2" xfId="22181"/>
    <cellStyle name="Input 2 18" xfId="21498"/>
    <cellStyle name="Input 2 2" xfId="9356"/>
    <cellStyle name="Input 2 2 10" xfId="21285"/>
    <cellStyle name="Input 2 2 10 2" xfId="22159"/>
    <cellStyle name="Input 2 2 11" xfId="21520"/>
    <cellStyle name="Input 2 2 2" xfId="9357"/>
    <cellStyle name="Input 2 2 2 2" xfId="9358"/>
    <cellStyle name="Input 2 2 2 2 2" xfId="21283"/>
    <cellStyle name="Input 2 2 2 2 2 2" xfId="22157"/>
    <cellStyle name="Input 2 2 2 2 3" xfId="21522"/>
    <cellStyle name="Input 2 2 2 3" xfId="9359"/>
    <cellStyle name="Input 2 2 2 3 2" xfId="21282"/>
    <cellStyle name="Input 2 2 2 3 2 2" xfId="22156"/>
    <cellStyle name="Input 2 2 2 3 3" xfId="21523"/>
    <cellStyle name="Input 2 2 2 4" xfId="9360"/>
    <cellStyle name="Input 2 2 2 4 2" xfId="21281"/>
    <cellStyle name="Input 2 2 2 4 2 2" xfId="22155"/>
    <cellStyle name="Input 2 2 2 4 3" xfId="21524"/>
    <cellStyle name="Input 2 2 2 5" xfId="21284"/>
    <cellStyle name="Input 2 2 2 5 2" xfId="22158"/>
    <cellStyle name="Input 2 2 2 6" xfId="21521"/>
    <cellStyle name="Input 2 2 3" xfId="9361"/>
    <cellStyle name="Input 2 2 3 2" xfId="9362"/>
    <cellStyle name="Input 2 2 3 2 2" xfId="21279"/>
    <cellStyle name="Input 2 2 3 2 2 2" xfId="22153"/>
    <cellStyle name="Input 2 2 3 2 3" xfId="21526"/>
    <cellStyle name="Input 2 2 3 3" xfId="9363"/>
    <cellStyle name="Input 2 2 3 3 2" xfId="21278"/>
    <cellStyle name="Input 2 2 3 3 2 2" xfId="22152"/>
    <cellStyle name="Input 2 2 3 3 3" xfId="21527"/>
    <cellStyle name="Input 2 2 3 4" xfId="9364"/>
    <cellStyle name="Input 2 2 3 4 2" xfId="21277"/>
    <cellStyle name="Input 2 2 3 4 2 2" xfId="22151"/>
    <cellStyle name="Input 2 2 3 4 3" xfId="21528"/>
    <cellStyle name="Input 2 2 3 5" xfId="21280"/>
    <cellStyle name="Input 2 2 3 5 2" xfId="22154"/>
    <cellStyle name="Input 2 2 3 6" xfId="21525"/>
    <cellStyle name="Input 2 2 4" xfId="9365"/>
    <cellStyle name="Input 2 2 4 2" xfId="9366"/>
    <cellStyle name="Input 2 2 4 2 2" xfId="21275"/>
    <cellStyle name="Input 2 2 4 2 2 2" xfId="22149"/>
    <cellStyle name="Input 2 2 4 2 3" xfId="21530"/>
    <cellStyle name="Input 2 2 4 3" xfId="9367"/>
    <cellStyle name="Input 2 2 4 3 2" xfId="21274"/>
    <cellStyle name="Input 2 2 4 3 2 2" xfId="22148"/>
    <cellStyle name="Input 2 2 4 3 3" xfId="21531"/>
    <cellStyle name="Input 2 2 4 4" xfId="9368"/>
    <cellStyle name="Input 2 2 4 4 2" xfId="21273"/>
    <cellStyle name="Input 2 2 4 4 2 2" xfId="22147"/>
    <cellStyle name="Input 2 2 4 4 3" xfId="21532"/>
    <cellStyle name="Input 2 2 4 5" xfId="21276"/>
    <cellStyle name="Input 2 2 4 5 2" xfId="22150"/>
    <cellStyle name="Input 2 2 4 6" xfId="21529"/>
    <cellStyle name="Input 2 2 5" xfId="9369"/>
    <cellStyle name="Input 2 2 5 2" xfId="9370"/>
    <cellStyle name="Input 2 2 5 2 2" xfId="21271"/>
    <cellStyle name="Input 2 2 5 2 2 2" xfId="22145"/>
    <cellStyle name="Input 2 2 5 2 3" xfId="21534"/>
    <cellStyle name="Input 2 2 5 3" xfId="9371"/>
    <cellStyle name="Input 2 2 5 3 2" xfId="21270"/>
    <cellStyle name="Input 2 2 5 3 2 2" xfId="22144"/>
    <cellStyle name="Input 2 2 5 3 3" xfId="21535"/>
    <cellStyle name="Input 2 2 5 4" xfId="9372"/>
    <cellStyle name="Input 2 2 5 4 2" xfId="21269"/>
    <cellStyle name="Input 2 2 5 4 2 2" xfId="22143"/>
    <cellStyle name="Input 2 2 5 4 3" xfId="21536"/>
    <cellStyle name="Input 2 2 5 5" xfId="21272"/>
    <cellStyle name="Input 2 2 5 5 2" xfId="22146"/>
    <cellStyle name="Input 2 2 5 6" xfId="21533"/>
    <cellStyle name="Input 2 2 6" xfId="9373"/>
    <cellStyle name="Input 2 2 6 2" xfId="21268"/>
    <cellStyle name="Input 2 2 6 2 2" xfId="22142"/>
    <cellStyle name="Input 2 2 6 3" xfId="21537"/>
    <cellStyle name="Input 2 2 7" xfId="9374"/>
    <cellStyle name="Input 2 2 7 2" xfId="21267"/>
    <cellStyle name="Input 2 2 7 2 2" xfId="22141"/>
    <cellStyle name="Input 2 2 7 3" xfId="21538"/>
    <cellStyle name="Input 2 2 8" xfId="9375"/>
    <cellStyle name="Input 2 2 8 2" xfId="21266"/>
    <cellStyle name="Input 2 2 8 2 2" xfId="22140"/>
    <cellStyle name="Input 2 2 8 3" xfId="21539"/>
    <cellStyle name="Input 2 2 9" xfId="9376"/>
    <cellStyle name="Input 2 2 9 2" xfId="21265"/>
    <cellStyle name="Input 2 2 9 2 2" xfId="22139"/>
    <cellStyle name="Input 2 2 9 3" xfId="21540"/>
    <cellStyle name="Input 2 3" xfId="9377"/>
    <cellStyle name="Input 2 3 2" xfId="9378"/>
    <cellStyle name="Input 2 3 2 2" xfId="21264"/>
    <cellStyle name="Input 2 3 2 2 2" xfId="22138"/>
    <cellStyle name="Input 2 3 2 3" xfId="21541"/>
    <cellStyle name="Input 2 3 3" xfId="9379"/>
    <cellStyle name="Input 2 3 3 2" xfId="21263"/>
    <cellStyle name="Input 2 3 3 2 2" xfId="22137"/>
    <cellStyle name="Input 2 3 3 3" xfId="21542"/>
    <cellStyle name="Input 2 3 4" xfId="9380"/>
    <cellStyle name="Input 2 3 4 2" xfId="21262"/>
    <cellStyle name="Input 2 3 4 2 2" xfId="22136"/>
    <cellStyle name="Input 2 3 4 3" xfId="21543"/>
    <cellStyle name="Input 2 3 5" xfId="9381"/>
    <cellStyle name="Input 2 3 5 2" xfId="21261"/>
    <cellStyle name="Input 2 3 5 2 2" xfId="22135"/>
    <cellStyle name="Input 2 3 5 3" xfId="21544"/>
    <cellStyle name="Input 2 4" xfId="9382"/>
    <cellStyle name="Input 2 4 2" xfId="9383"/>
    <cellStyle name="Input 2 4 2 2" xfId="21260"/>
    <cellStyle name="Input 2 4 2 2 2" xfId="22134"/>
    <cellStyle name="Input 2 4 2 3" xfId="21545"/>
    <cellStyle name="Input 2 4 3" xfId="9384"/>
    <cellStyle name="Input 2 4 3 2" xfId="21259"/>
    <cellStyle name="Input 2 4 3 2 2" xfId="22133"/>
    <cellStyle name="Input 2 4 3 3" xfId="21546"/>
    <cellStyle name="Input 2 4 4" xfId="9385"/>
    <cellStyle name="Input 2 4 4 2" xfId="21258"/>
    <cellStyle name="Input 2 4 4 2 2" xfId="22132"/>
    <cellStyle name="Input 2 4 4 3" xfId="21547"/>
    <cellStyle name="Input 2 4 5" xfId="9386"/>
    <cellStyle name="Input 2 4 5 2" xfId="21257"/>
    <cellStyle name="Input 2 4 5 2 2" xfId="22131"/>
    <cellStyle name="Input 2 4 5 3" xfId="21548"/>
    <cellStyle name="Input 2 5" xfId="9387"/>
    <cellStyle name="Input 2 5 2" xfId="9388"/>
    <cellStyle name="Input 2 5 2 2" xfId="21256"/>
    <cellStyle name="Input 2 5 2 2 2" xfId="22130"/>
    <cellStyle name="Input 2 5 2 3" xfId="21549"/>
    <cellStyle name="Input 2 5 3" xfId="9389"/>
    <cellStyle name="Input 2 5 3 2" xfId="21255"/>
    <cellStyle name="Input 2 5 3 2 2" xfId="22129"/>
    <cellStyle name="Input 2 5 3 3" xfId="21550"/>
    <cellStyle name="Input 2 5 4" xfId="9390"/>
    <cellStyle name="Input 2 5 4 2" xfId="21254"/>
    <cellStyle name="Input 2 5 4 2 2" xfId="22128"/>
    <cellStyle name="Input 2 5 4 3" xfId="21551"/>
    <cellStyle name="Input 2 5 5" xfId="9391"/>
    <cellStyle name="Input 2 5 5 2" xfId="21253"/>
    <cellStyle name="Input 2 5 5 2 2" xfId="22127"/>
    <cellStyle name="Input 2 5 5 3" xfId="21552"/>
    <cellStyle name="Input 2 6" xfId="9392"/>
    <cellStyle name="Input 2 6 2" xfId="9393"/>
    <cellStyle name="Input 2 6 2 2" xfId="21252"/>
    <cellStyle name="Input 2 6 2 2 2" xfId="22126"/>
    <cellStyle name="Input 2 6 2 3" xfId="21553"/>
    <cellStyle name="Input 2 6 3" xfId="9394"/>
    <cellStyle name="Input 2 6 3 2" xfId="21251"/>
    <cellStyle name="Input 2 6 3 2 2" xfId="22125"/>
    <cellStyle name="Input 2 6 3 3" xfId="21554"/>
    <cellStyle name="Input 2 6 4" xfId="9395"/>
    <cellStyle name="Input 2 6 4 2" xfId="21250"/>
    <cellStyle name="Input 2 6 4 2 2" xfId="22124"/>
    <cellStyle name="Input 2 6 4 3" xfId="21555"/>
    <cellStyle name="Input 2 6 5" xfId="9396"/>
    <cellStyle name="Input 2 6 5 2" xfId="21249"/>
    <cellStyle name="Input 2 6 5 2 2" xfId="22123"/>
    <cellStyle name="Input 2 6 5 3" xfId="21556"/>
    <cellStyle name="Input 2 7" xfId="9397"/>
    <cellStyle name="Input 2 7 2" xfId="9398"/>
    <cellStyle name="Input 2 7 2 2" xfId="21248"/>
    <cellStyle name="Input 2 7 2 2 2" xfId="22122"/>
    <cellStyle name="Input 2 7 2 3" xfId="21557"/>
    <cellStyle name="Input 2 7 3" xfId="9399"/>
    <cellStyle name="Input 2 7 3 2" xfId="21247"/>
    <cellStyle name="Input 2 7 3 2 2" xfId="22121"/>
    <cellStyle name="Input 2 7 3 3" xfId="21558"/>
    <cellStyle name="Input 2 7 4" xfId="9400"/>
    <cellStyle name="Input 2 7 4 2" xfId="21246"/>
    <cellStyle name="Input 2 7 4 2 2" xfId="22120"/>
    <cellStyle name="Input 2 7 4 3" xfId="21559"/>
    <cellStyle name="Input 2 7 5" xfId="9401"/>
    <cellStyle name="Input 2 7 5 2" xfId="21245"/>
    <cellStyle name="Input 2 7 5 2 2" xfId="22119"/>
    <cellStyle name="Input 2 7 5 3" xfId="21560"/>
    <cellStyle name="Input 2 8" xfId="9402"/>
    <cellStyle name="Input 2 8 2" xfId="9403"/>
    <cellStyle name="Input 2 8 2 2" xfId="21244"/>
    <cellStyle name="Input 2 8 2 2 2" xfId="22118"/>
    <cellStyle name="Input 2 8 2 3" xfId="21561"/>
    <cellStyle name="Input 2 8 3" xfId="9404"/>
    <cellStyle name="Input 2 8 3 2" xfId="21243"/>
    <cellStyle name="Input 2 8 3 2 2" xfId="22117"/>
    <cellStyle name="Input 2 8 3 3" xfId="21562"/>
    <cellStyle name="Input 2 8 4" xfId="9405"/>
    <cellStyle name="Input 2 8 4 2" xfId="21242"/>
    <cellStyle name="Input 2 8 4 2 2" xfId="22116"/>
    <cellStyle name="Input 2 8 4 3" xfId="21563"/>
    <cellStyle name="Input 2 8 5" xfId="9406"/>
    <cellStyle name="Input 2 8 5 2" xfId="21241"/>
    <cellStyle name="Input 2 8 5 2 2" xfId="22115"/>
    <cellStyle name="Input 2 8 5 3" xfId="21564"/>
    <cellStyle name="Input 2 9" xfId="9407"/>
    <cellStyle name="Input 2 9 2" xfId="9408"/>
    <cellStyle name="Input 2 9 2 2" xfId="21240"/>
    <cellStyle name="Input 2 9 2 2 2" xfId="22114"/>
    <cellStyle name="Input 2 9 2 3" xfId="21565"/>
    <cellStyle name="Input 2 9 3" xfId="9409"/>
    <cellStyle name="Input 2 9 3 2" xfId="21239"/>
    <cellStyle name="Input 2 9 3 2 2" xfId="22113"/>
    <cellStyle name="Input 2 9 3 3" xfId="21566"/>
    <cellStyle name="Input 2 9 4" xfId="9410"/>
    <cellStyle name="Input 2 9 4 2" xfId="21238"/>
    <cellStyle name="Input 2 9 4 2 2" xfId="22112"/>
    <cellStyle name="Input 2 9 4 3" xfId="21567"/>
    <cellStyle name="Input 2 9 5" xfId="9411"/>
    <cellStyle name="Input 2 9 5 2" xfId="21237"/>
    <cellStyle name="Input 2 9 5 2 2" xfId="22111"/>
    <cellStyle name="Input 2 9 5 3" xfId="21568"/>
    <cellStyle name="Input 3" xfId="9412"/>
    <cellStyle name="Input 3 2" xfId="9413"/>
    <cellStyle name="Input 3 2 2" xfId="21235"/>
    <cellStyle name="Input 3 2 2 2" xfId="22109"/>
    <cellStyle name="Input 3 2 3" xfId="21570"/>
    <cellStyle name="Input 3 3" xfId="9414"/>
    <cellStyle name="Input 3 3 2" xfId="21234"/>
    <cellStyle name="Input 3 3 2 2" xfId="22108"/>
    <cellStyle name="Input 3 3 3" xfId="21571"/>
    <cellStyle name="Input 3 4" xfId="21236"/>
    <cellStyle name="Input 3 4 2" xfId="22110"/>
    <cellStyle name="Input 3 5" xfId="21569"/>
    <cellStyle name="Input 4" xfId="9415"/>
    <cellStyle name="Input 4 2" xfId="9416"/>
    <cellStyle name="Input 4 2 2" xfId="21232"/>
    <cellStyle name="Input 4 2 2 2" xfId="22106"/>
    <cellStyle name="Input 4 2 3" xfId="21573"/>
    <cellStyle name="Input 4 3" xfId="9417"/>
    <cellStyle name="Input 4 3 2" xfId="21231"/>
    <cellStyle name="Input 4 3 2 2" xfId="22105"/>
    <cellStyle name="Input 4 3 3" xfId="21574"/>
    <cellStyle name="Input 4 4" xfId="21233"/>
    <cellStyle name="Input 4 4 2" xfId="22107"/>
    <cellStyle name="Input 4 5" xfId="21572"/>
    <cellStyle name="Input 5" xfId="9418"/>
    <cellStyle name="Input 5 2" xfId="9419"/>
    <cellStyle name="Input 5 2 2" xfId="21229"/>
    <cellStyle name="Input 5 2 2 2" xfId="22103"/>
    <cellStyle name="Input 5 2 3" xfId="21576"/>
    <cellStyle name="Input 5 3" xfId="9420"/>
    <cellStyle name="Input 5 3 2" xfId="21228"/>
    <cellStyle name="Input 5 3 2 2" xfId="22102"/>
    <cellStyle name="Input 5 3 3" xfId="21577"/>
    <cellStyle name="Input 5 4" xfId="21230"/>
    <cellStyle name="Input 5 4 2" xfId="22104"/>
    <cellStyle name="Input 5 5" xfId="21575"/>
    <cellStyle name="Input 6" xfId="9421"/>
    <cellStyle name="Input 6 2" xfId="9422"/>
    <cellStyle name="Input 6 2 2" xfId="21226"/>
    <cellStyle name="Input 6 2 2 2" xfId="22100"/>
    <cellStyle name="Input 6 2 3" xfId="21579"/>
    <cellStyle name="Input 6 3" xfId="9423"/>
    <cellStyle name="Input 6 3 2" xfId="21225"/>
    <cellStyle name="Input 6 3 2 2" xfId="22099"/>
    <cellStyle name="Input 6 3 3" xfId="21580"/>
    <cellStyle name="Input 6 4" xfId="21227"/>
    <cellStyle name="Input 6 4 2" xfId="22101"/>
    <cellStyle name="Input 6 5" xfId="21578"/>
    <cellStyle name="Input 7" xfId="9424"/>
    <cellStyle name="Input 7 2" xfId="21224"/>
    <cellStyle name="Input 7 2 2" xfId="22098"/>
    <cellStyle name="Input 7 3" xfId="21581"/>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096"/>
    <cellStyle name="Note 2 10 2 3" xfId="21583"/>
    <cellStyle name="Note 2 10 3" xfId="20386"/>
    <cellStyle name="Note 2 10 3 2" xfId="21220"/>
    <cellStyle name="Note 2 10 3 2 2" xfId="22095"/>
    <cellStyle name="Note 2 10 3 3" xfId="21584"/>
    <cellStyle name="Note 2 10 4" xfId="20387"/>
    <cellStyle name="Note 2 10 4 2" xfId="21219"/>
    <cellStyle name="Note 2 10 4 2 2" xfId="22094"/>
    <cellStyle name="Note 2 10 4 3" xfId="21585"/>
    <cellStyle name="Note 2 10 5" xfId="20388"/>
    <cellStyle name="Note 2 10 5 2" xfId="21218"/>
    <cellStyle name="Note 2 10 5 2 2" xfId="22093"/>
    <cellStyle name="Note 2 10 5 3" xfId="21586"/>
    <cellStyle name="Note 2 11" xfId="20389"/>
    <cellStyle name="Note 2 11 2" xfId="20390"/>
    <cellStyle name="Note 2 11 2 2" xfId="21217"/>
    <cellStyle name="Note 2 11 2 2 2" xfId="22092"/>
    <cellStyle name="Note 2 11 2 3" xfId="21587"/>
    <cellStyle name="Note 2 11 3" xfId="20391"/>
    <cellStyle name="Note 2 11 3 2" xfId="21216"/>
    <cellStyle name="Note 2 11 3 2 2" xfId="22091"/>
    <cellStyle name="Note 2 11 3 3" xfId="21588"/>
    <cellStyle name="Note 2 11 4" xfId="20392"/>
    <cellStyle name="Note 2 11 4 2" xfId="21215"/>
    <cellStyle name="Note 2 11 4 2 2" xfId="22090"/>
    <cellStyle name="Note 2 11 4 3" xfId="21589"/>
    <cellStyle name="Note 2 11 5" xfId="20393"/>
    <cellStyle name="Note 2 11 5 2" xfId="21214"/>
    <cellStyle name="Note 2 11 5 2 2" xfId="22089"/>
    <cellStyle name="Note 2 11 5 3" xfId="21590"/>
    <cellStyle name="Note 2 12" xfId="20394"/>
    <cellStyle name="Note 2 12 2" xfId="20395"/>
    <cellStyle name="Note 2 12 2 2" xfId="21213"/>
    <cellStyle name="Note 2 12 2 2 2" xfId="22088"/>
    <cellStyle name="Note 2 12 2 3" xfId="21591"/>
    <cellStyle name="Note 2 12 3" xfId="20396"/>
    <cellStyle name="Note 2 12 3 2" xfId="21212"/>
    <cellStyle name="Note 2 12 3 2 2" xfId="22087"/>
    <cellStyle name="Note 2 12 3 3" xfId="21592"/>
    <cellStyle name="Note 2 12 4" xfId="20397"/>
    <cellStyle name="Note 2 12 4 2" xfId="21211"/>
    <cellStyle name="Note 2 12 4 2 2" xfId="22086"/>
    <cellStyle name="Note 2 12 4 3" xfId="21593"/>
    <cellStyle name="Note 2 12 5" xfId="20398"/>
    <cellStyle name="Note 2 12 5 2" xfId="21210"/>
    <cellStyle name="Note 2 12 5 2 2" xfId="22085"/>
    <cellStyle name="Note 2 12 5 3" xfId="21594"/>
    <cellStyle name="Note 2 13" xfId="20399"/>
    <cellStyle name="Note 2 13 2" xfId="20400"/>
    <cellStyle name="Note 2 13 2 2" xfId="21209"/>
    <cellStyle name="Note 2 13 2 2 2" xfId="22084"/>
    <cellStyle name="Note 2 13 2 3" xfId="21595"/>
    <cellStyle name="Note 2 13 3" xfId="20401"/>
    <cellStyle name="Note 2 13 3 2" xfId="21208"/>
    <cellStyle name="Note 2 13 3 2 2" xfId="22083"/>
    <cellStyle name="Note 2 13 3 3" xfId="21596"/>
    <cellStyle name="Note 2 13 4" xfId="20402"/>
    <cellStyle name="Note 2 13 4 2" xfId="21207"/>
    <cellStyle name="Note 2 13 4 2 2" xfId="22082"/>
    <cellStyle name="Note 2 13 4 3" xfId="21597"/>
    <cellStyle name="Note 2 13 5" xfId="20403"/>
    <cellStyle name="Note 2 13 5 2" xfId="21206"/>
    <cellStyle name="Note 2 13 5 2 2" xfId="22081"/>
    <cellStyle name="Note 2 13 5 3" xfId="21598"/>
    <cellStyle name="Note 2 14" xfId="20404"/>
    <cellStyle name="Note 2 14 2" xfId="20405"/>
    <cellStyle name="Note 2 14 2 2" xfId="21204"/>
    <cellStyle name="Note 2 14 2 2 2" xfId="22079"/>
    <cellStyle name="Note 2 14 2 3" xfId="21600"/>
    <cellStyle name="Note 2 14 3" xfId="21205"/>
    <cellStyle name="Note 2 14 3 2" xfId="22080"/>
    <cellStyle name="Note 2 14 4" xfId="21599"/>
    <cellStyle name="Note 2 15" xfId="20406"/>
    <cellStyle name="Note 2 15 2" xfId="20407"/>
    <cellStyle name="Note 2 15 2 2" xfId="21203"/>
    <cellStyle name="Note 2 15 2 2 2" xfId="22078"/>
    <cellStyle name="Note 2 15 2 3" xfId="21601"/>
    <cellStyle name="Note 2 16" xfId="20408"/>
    <cellStyle name="Note 2 16 2" xfId="21202"/>
    <cellStyle name="Note 2 16 2 2" xfId="22077"/>
    <cellStyle name="Note 2 16 3" xfId="21602"/>
    <cellStyle name="Note 2 17" xfId="20409"/>
    <cellStyle name="Note 2 17 2" xfId="21201"/>
    <cellStyle name="Note 2 17 2 2" xfId="22076"/>
    <cellStyle name="Note 2 17 3" xfId="21603"/>
    <cellStyle name="Note 2 18" xfId="21222"/>
    <cellStyle name="Note 2 18 2" xfId="22097"/>
    <cellStyle name="Note 2 19" xfId="21582"/>
    <cellStyle name="Note 2 2" xfId="20410"/>
    <cellStyle name="Note 2 2 10" xfId="20411"/>
    <cellStyle name="Note 2 2 10 2" xfId="21199"/>
    <cellStyle name="Note 2 2 10 2 2" xfId="22074"/>
    <cellStyle name="Note 2 2 10 3" xfId="21605"/>
    <cellStyle name="Note 2 2 11" xfId="21200"/>
    <cellStyle name="Note 2 2 11 2" xfId="22075"/>
    <cellStyle name="Note 2 2 12" xfId="21604"/>
    <cellStyle name="Note 2 2 2" xfId="20412"/>
    <cellStyle name="Note 2 2 2 2" xfId="20413"/>
    <cellStyle name="Note 2 2 2 2 2" xfId="21197"/>
    <cellStyle name="Note 2 2 2 2 2 2" xfId="22072"/>
    <cellStyle name="Note 2 2 2 2 3" xfId="21607"/>
    <cellStyle name="Note 2 2 2 3" xfId="20414"/>
    <cellStyle name="Note 2 2 2 3 2" xfId="21196"/>
    <cellStyle name="Note 2 2 2 3 2 2" xfId="22071"/>
    <cellStyle name="Note 2 2 2 3 3" xfId="21608"/>
    <cellStyle name="Note 2 2 2 4" xfId="20415"/>
    <cellStyle name="Note 2 2 2 4 2" xfId="21195"/>
    <cellStyle name="Note 2 2 2 4 2 2" xfId="22070"/>
    <cellStyle name="Note 2 2 2 4 3" xfId="21609"/>
    <cellStyle name="Note 2 2 2 5" xfId="20416"/>
    <cellStyle name="Note 2 2 2 5 2" xfId="21194"/>
    <cellStyle name="Note 2 2 2 5 2 2" xfId="22069"/>
    <cellStyle name="Note 2 2 2 5 3" xfId="21610"/>
    <cellStyle name="Note 2 2 2 6" xfId="21198"/>
    <cellStyle name="Note 2 2 2 6 2" xfId="22073"/>
    <cellStyle name="Note 2 2 2 7" xfId="21606"/>
    <cellStyle name="Note 2 2 3" xfId="20417"/>
    <cellStyle name="Note 2 2 3 2" xfId="20418"/>
    <cellStyle name="Note 2 2 3 2 2" xfId="21193"/>
    <cellStyle name="Note 2 2 3 2 2 2" xfId="22068"/>
    <cellStyle name="Note 2 2 3 2 3" xfId="21611"/>
    <cellStyle name="Note 2 2 3 3" xfId="20419"/>
    <cellStyle name="Note 2 2 3 3 2" xfId="21192"/>
    <cellStyle name="Note 2 2 3 3 2 2" xfId="22067"/>
    <cellStyle name="Note 2 2 3 3 3" xfId="21612"/>
    <cellStyle name="Note 2 2 3 4" xfId="20420"/>
    <cellStyle name="Note 2 2 3 4 2" xfId="21191"/>
    <cellStyle name="Note 2 2 3 4 2 2" xfId="22066"/>
    <cellStyle name="Note 2 2 3 4 3" xfId="21613"/>
    <cellStyle name="Note 2 2 3 5" xfId="20421"/>
    <cellStyle name="Note 2 2 3 5 2" xfId="21190"/>
    <cellStyle name="Note 2 2 3 5 2 2" xfId="22065"/>
    <cellStyle name="Note 2 2 3 5 3" xfId="21614"/>
    <cellStyle name="Note 2 2 4" xfId="20422"/>
    <cellStyle name="Note 2 2 4 2" xfId="20423"/>
    <cellStyle name="Note 2 2 4 2 2" xfId="21188"/>
    <cellStyle name="Note 2 2 4 2 2 2" xfId="22063"/>
    <cellStyle name="Note 2 2 4 2 3" xfId="21616"/>
    <cellStyle name="Note 2 2 4 3" xfId="20424"/>
    <cellStyle name="Note 2 2 4 3 2" xfId="21187"/>
    <cellStyle name="Note 2 2 4 3 2 2" xfId="22062"/>
    <cellStyle name="Note 2 2 4 3 3" xfId="21617"/>
    <cellStyle name="Note 2 2 4 4" xfId="20425"/>
    <cellStyle name="Note 2 2 4 4 2" xfId="21186"/>
    <cellStyle name="Note 2 2 4 4 2 2" xfId="22061"/>
    <cellStyle name="Note 2 2 4 4 3" xfId="21618"/>
    <cellStyle name="Note 2 2 4 5" xfId="21189"/>
    <cellStyle name="Note 2 2 4 5 2" xfId="22064"/>
    <cellStyle name="Note 2 2 4 6" xfId="21615"/>
    <cellStyle name="Note 2 2 5" xfId="20426"/>
    <cellStyle name="Note 2 2 5 2" xfId="20427"/>
    <cellStyle name="Note 2 2 5 2 2" xfId="21184"/>
    <cellStyle name="Note 2 2 5 2 2 2" xfId="22059"/>
    <cellStyle name="Note 2 2 5 2 3" xfId="21620"/>
    <cellStyle name="Note 2 2 5 3" xfId="20428"/>
    <cellStyle name="Note 2 2 5 3 2" xfId="21183"/>
    <cellStyle name="Note 2 2 5 3 2 2" xfId="22058"/>
    <cellStyle name="Note 2 2 5 3 3" xfId="21621"/>
    <cellStyle name="Note 2 2 5 4" xfId="20429"/>
    <cellStyle name="Note 2 2 5 4 2" xfId="21182"/>
    <cellStyle name="Note 2 2 5 4 2 2" xfId="22057"/>
    <cellStyle name="Note 2 2 5 4 3" xfId="21622"/>
    <cellStyle name="Note 2 2 5 5" xfId="21185"/>
    <cellStyle name="Note 2 2 5 5 2" xfId="22060"/>
    <cellStyle name="Note 2 2 5 6" xfId="21619"/>
    <cellStyle name="Note 2 2 6" xfId="20430"/>
    <cellStyle name="Note 2 2 6 2" xfId="21181"/>
    <cellStyle name="Note 2 2 6 2 2" xfId="22056"/>
    <cellStyle name="Note 2 2 6 3" xfId="21623"/>
    <cellStyle name="Note 2 2 7" xfId="20431"/>
    <cellStyle name="Note 2 2 7 2" xfId="21180"/>
    <cellStyle name="Note 2 2 7 2 2" xfId="22055"/>
    <cellStyle name="Note 2 2 7 3" xfId="21624"/>
    <cellStyle name="Note 2 2 8" xfId="20432"/>
    <cellStyle name="Note 2 2 8 2" xfId="21179"/>
    <cellStyle name="Note 2 2 8 2 2" xfId="22054"/>
    <cellStyle name="Note 2 2 8 3" xfId="21625"/>
    <cellStyle name="Note 2 2 9" xfId="20433"/>
    <cellStyle name="Note 2 2 9 2" xfId="21178"/>
    <cellStyle name="Note 2 2 9 2 2" xfId="22053"/>
    <cellStyle name="Note 2 2 9 3" xfId="21626"/>
    <cellStyle name="Note 2 3" xfId="20434"/>
    <cellStyle name="Note 2 3 2" xfId="20435"/>
    <cellStyle name="Note 2 3 2 2" xfId="21177"/>
    <cellStyle name="Note 2 3 2 2 2" xfId="22052"/>
    <cellStyle name="Note 2 3 2 3" xfId="21627"/>
    <cellStyle name="Note 2 3 3" xfId="20436"/>
    <cellStyle name="Note 2 3 3 2" xfId="21176"/>
    <cellStyle name="Note 2 3 3 2 2" xfId="22051"/>
    <cellStyle name="Note 2 3 3 3" xfId="21628"/>
    <cellStyle name="Note 2 3 4" xfId="20437"/>
    <cellStyle name="Note 2 3 4 2" xfId="21175"/>
    <cellStyle name="Note 2 3 4 2 2" xfId="22050"/>
    <cellStyle name="Note 2 3 4 3" xfId="21629"/>
    <cellStyle name="Note 2 3 5" xfId="20438"/>
    <cellStyle name="Note 2 3 5 2" xfId="21174"/>
    <cellStyle name="Note 2 3 5 2 2" xfId="22049"/>
    <cellStyle name="Note 2 3 5 3" xfId="21630"/>
    <cellStyle name="Note 2 4" xfId="20439"/>
    <cellStyle name="Note 2 4 2" xfId="20440"/>
    <cellStyle name="Note 2 4 2 2" xfId="20441"/>
    <cellStyle name="Note 2 4 2 2 2" xfId="21173"/>
    <cellStyle name="Note 2 4 2 2 2 2" xfId="22048"/>
    <cellStyle name="Note 2 4 2 2 3" xfId="21631"/>
    <cellStyle name="Note 2 4 3" xfId="20442"/>
    <cellStyle name="Note 2 4 3 2" xfId="20443"/>
    <cellStyle name="Note 2 4 3 2 2" xfId="21172"/>
    <cellStyle name="Note 2 4 3 2 2 2" xfId="22047"/>
    <cellStyle name="Note 2 4 3 2 3" xfId="21632"/>
    <cellStyle name="Note 2 4 4" xfId="20444"/>
    <cellStyle name="Note 2 4 4 2" xfId="20445"/>
    <cellStyle name="Note 2 4 4 2 2" xfId="21171"/>
    <cellStyle name="Note 2 4 4 2 2 2" xfId="22046"/>
    <cellStyle name="Note 2 4 4 2 3" xfId="21633"/>
    <cellStyle name="Note 2 4 5" xfId="20446"/>
    <cellStyle name="Note 2 4 6" xfId="20447"/>
    <cellStyle name="Note 2 4 7" xfId="20448"/>
    <cellStyle name="Note 2 4 7 2" xfId="21170"/>
    <cellStyle name="Note 2 4 7 2 2" xfId="22045"/>
    <cellStyle name="Note 2 4 7 3" xfId="21634"/>
    <cellStyle name="Note 2 5" xfId="20449"/>
    <cellStyle name="Note 2 5 2" xfId="20450"/>
    <cellStyle name="Note 2 5 2 2" xfId="20451"/>
    <cellStyle name="Note 2 5 2 2 2" xfId="21169"/>
    <cellStyle name="Note 2 5 2 2 2 2" xfId="22044"/>
    <cellStyle name="Note 2 5 2 2 3" xfId="21635"/>
    <cellStyle name="Note 2 5 3" xfId="20452"/>
    <cellStyle name="Note 2 5 3 2" xfId="20453"/>
    <cellStyle name="Note 2 5 3 2 2" xfId="21168"/>
    <cellStyle name="Note 2 5 3 2 2 2" xfId="22043"/>
    <cellStyle name="Note 2 5 3 2 3" xfId="21636"/>
    <cellStyle name="Note 2 5 4" xfId="20454"/>
    <cellStyle name="Note 2 5 4 2" xfId="20455"/>
    <cellStyle name="Note 2 5 4 2 2" xfId="21167"/>
    <cellStyle name="Note 2 5 4 2 2 2" xfId="22042"/>
    <cellStyle name="Note 2 5 4 2 3" xfId="21637"/>
    <cellStyle name="Note 2 5 5" xfId="20456"/>
    <cellStyle name="Note 2 5 6" xfId="20457"/>
    <cellStyle name="Note 2 5 7" xfId="20458"/>
    <cellStyle name="Note 2 5 7 2" xfId="21166"/>
    <cellStyle name="Note 2 5 7 2 2" xfId="22041"/>
    <cellStyle name="Note 2 5 7 3" xfId="21638"/>
    <cellStyle name="Note 2 6" xfId="20459"/>
    <cellStyle name="Note 2 6 2" xfId="20460"/>
    <cellStyle name="Note 2 6 2 2" xfId="20461"/>
    <cellStyle name="Note 2 6 2 2 2" xfId="21165"/>
    <cellStyle name="Note 2 6 2 2 2 2" xfId="22040"/>
    <cellStyle name="Note 2 6 2 2 3" xfId="21639"/>
    <cellStyle name="Note 2 6 3" xfId="20462"/>
    <cellStyle name="Note 2 6 3 2" xfId="20463"/>
    <cellStyle name="Note 2 6 3 2 2" xfId="21164"/>
    <cellStyle name="Note 2 6 3 2 2 2" xfId="22039"/>
    <cellStyle name="Note 2 6 3 2 3" xfId="21640"/>
    <cellStyle name="Note 2 6 4" xfId="20464"/>
    <cellStyle name="Note 2 6 4 2" xfId="20465"/>
    <cellStyle name="Note 2 6 4 2 2" xfId="21163"/>
    <cellStyle name="Note 2 6 4 2 2 2" xfId="22038"/>
    <cellStyle name="Note 2 6 4 2 3" xfId="21641"/>
    <cellStyle name="Note 2 6 5" xfId="20466"/>
    <cellStyle name="Note 2 6 6" xfId="20467"/>
    <cellStyle name="Note 2 6 7" xfId="20468"/>
    <cellStyle name="Note 2 6 7 2" xfId="21162"/>
    <cellStyle name="Note 2 6 7 2 2" xfId="22037"/>
    <cellStyle name="Note 2 6 7 3" xfId="21642"/>
    <cellStyle name="Note 2 7" xfId="20469"/>
    <cellStyle name="Note 2 7 2" xfId="20470"/>
    <cellStyle name="Note 2 7 2 2" xfId="20471"/>
    <cellStyle name="Note 2 7 2 2 2" xfId="21161"/>
    <cellStyle name="Note 2 7 2 2 2 2" xfId="22036"/>
    <cellStyle name="Note 2 7 2 2 3" xfId="21643"/>
    <cellStyle name="Note 2 7 3" xfId="20472"/>
    <cellStyle name="Note 2 7 3 2" xfId="20473"/>
    <cellStyle name="Note 2 7 3 2 2" xfId="21160"/>
    <cellStyle name="Note 2 7 3 2 2 2" xfId="22035"/>
    <cellStyle name="Note 2 7 3 2 3" xfId="21644"/>
    <cellStyle name="Note 2 7 4" xfId="20474"/>
    <cellStyle name="Note 2 7 4 2" xfId="20475"/>
    <cellStyle name="Note 2 7 4 2 2" xfId="21159"/>
    <cellStyle name="Note 2 7 4 2 2 2" xfId="22034"/>
    <cellStyle name="Note 2 7 4 2 3" xfId="21645"/>
    <cellStyle name="Note 2 7 5" xfId="20476"/>
    <cellStyle name="Note 2 7 6" xfId="20477"/>
    <cellStyle name="Note 2 7 7" xfId="20478"/>
    <cellStyle name="Note 2 7 7 2" xfId="21158"/>
    <cellStyle name="Note 2 7 7 2 2" xfId="22033"/>
    <cellStyle name="Note 2 7 7 3" xfId="21646"/>
    <cellStyle name="Note 2 8" xfId="20479"/>
    <cellStyle name="Note 2 8 2" xfId="20480"/>
    <cellStyle name="Note 2 8 2 2" xfId="21157"/>
    <cellStyle name="Note 2 8 2 2 2" xfId="22032"/>
    <cellStyle name="Note 2 8 2 3" xfId="21647"/>
    <cellStyle name="Note 2 8 3" xfId="20481"/>
    <cellStyle name="Note 2 8 3 2" xfId="21156"/>
    <cellStyle name="Note 2 8 3 2 2" xfId="22031"/>
    <cellStyle name="Note 2 8 3 3" xfId="21648"/>
    <cellStyle name="Note 2 8 4" xfId="20482"/>
    <cellStyle name="Note 2 8 4 2" xfId="21155"/>
    <cellStyle name="Note 2 8 4 2 2" xfId="22030"/>
    <cellStyle name="Note 2 8 4 3" xfId="21649"/>
    <cellStyle name="Note 2 8 5" xfId="20483"/>
    <cellStyle name="Note 2 8 5 2" xfId="21154"/>
    <cellStyle name="Note 2 8 5 2 2" xfId="22029"/>
    <cellStyle name="Note 2 8 5 3" xfId="21650"/>
    <cellStyle name="Note 2 9" xfId="20484"/>
    <cellStyle name="Note 2 9 2" xfId="20485"/>
    <cellStyle name="Note 2 9 2 2" xfId="21153"/>
    <cellStyle name="Note 2 9 2 2 2" xfId="22028"/>
    <cellStyle name="Note 2 9 2 3" xfId="21651"/>
    <cellStyle name="Note 2 9 3" xfId="20486"/>
    <cellStyle name="Note 2 9 3 2" xfId="21152"/>
    <cellStyle name="Note 2 9 3 2 2" xfId="22027"/>
    <cellStyle name="Note 2 9 3 3" xfId="21652"/>
    <cellStyle name="Note 2 9 4" xfId="20487"/>
    <cellStyle name="Note 2 9 4 2" xfId="21151"/>
    <cellStyle name="Note 2 9 4 2 2" xfId="22026"/>
    <cellStyle name="Note 2 9 4 3" xfId="21653"/>
    <cellStyle name="Note 2 9 5" xfId="20488"/>
    <cellStyle name="Note 2 9 5 2" xfId="21150"/>
    <cellStyle name="Note 2 9 5 2 2" xfId="22025"/>
    <cellStyle name="Note 2 9 5 3" xfId="21654"/>
    <cellStyle name="Note 3 2" xfId="20489"/>
    <cellStyle name="Note 3 2 2" xfId="20490"/>
    <cellStyle name="Note 3 2 2 2" xfId="21148"/>
    <cellStyle name="Note 3 2 2 2 2" xfId="22023"/>
    <cellStyle name="Note 3 2 2 3" xfId="21656"/>
    <cellStyle name="Note 3 2 3" xfId="20491"/>
    <cellStyle name="Note 3 2 4" xfId="21149"/>
    <cellStyle name="Note 3 2 4 2" xfId="22024"/>
    <cellStyle name="Note 3 2 5" xfId="21655"/>
    <cellStyle name="Note 3 3" xfId="20492"/>
    <cellStyle name="Note 3 3 2" xfId="20493"/>
    <cellStyle name="Note 3 3 3" xfId="21147"/>
    <cellStyle name="Note 3 3 3 2" xfId="22022"/>
    <cellStyle name="Note 3 3 4" xfId="21657"/>
    <cellStyle name="Note 3 4" xfId="20494"/>
    <cellStyle name="Note 3 4 2" xfId="21146"/>
    <cellStyle name="Note 3 4 2 2" xfId="22021"/>
    <cellStyle name="Note 3 4 3" xfId="21658"/>
    <cellStyle name="Note 3 5" xfId="20495"/>
    <cellStyle name="Note 4 2" xfId="20496"/>
    <cellStyle name="Note 4 2 2" xfId="20497"/>
    <cellStyle name="Note 4 2 2 2" xfId="21144"/>
    <cellStyle name="Note 4 2 2 2 2" xfId="22019"/>
    <cellStyle name="Note 4 2 2 3" xfId="21660"/>
    <cellStyle name="Note 4 2 3" xfId="20498"/>
    <cellStyle name="Note 4 2 4" xfId="21145"/>
    <cellStyle name="Note 4 2 4 2" xfId="22020"/>
    <cellStyle name="Note 4 2 5" xfId="21659"/>
    <cellStyle name="Note 4 3" xfId="20499"/>
    <cellStyle name="Note 4 4" xfId="20500"/>
    <cellStyle name="Note 4 4 2" xfId="21143"/>
    <cellStyle name="Note 4 4 2 2" xfId="22018"/>
    <cellStyle name="Note 4 4 3" xfId="21661"/>
    <cellStyle name="Note 4 5" xfId="20501"/>
    <cellStyle name="Note 5" xfId="20502"/>
    <cellStyle name="Note 5 2" xfId="20503"/>
    <cellStyle name="Note 5 2 2" xfId="20504"/>
    <cellStyle name="Note 5 2 3" xfId="21141"/>
    <cellStyle name="Note 5 2 3 2" xfId="22016"/>
    <cellStyle name="Note 5 2 4" xfId="21663"/>
    <cellStyle name="Note 5 3" xfId="20505"/>
    <cellStyle name="Note 5 3 2" xfId="20506"/>
    <cellStyle name="Note 5 3 3" xfId="21140"/>
    <cellStyle name="Note 5 3 3 2" xfId="22015"/>
    <cellStyle name="Note 5 3 4" xfId="21664"/>
    <cellStyle name="Note 5 4" xfId="20507"/>
    <cellStyle name="Note 5 4 2" xfId="21139"/>
    <cellStyle name="Note 5 4 2 2" xfId="22014"/>
    <cellStyle name="Note 5 4 3" xfId="21665"/>
    <cellStyle name="Note 5 5" xfId="20508"/>
    <cellStyle name="Note 5 6" xfId="21142"/>
    <cellStyle name="Note 5 6 2" xfId="22017"/>
    <cellStyle name="Note 5 7" xfId="21662"/>
    <cellStyle name="Note 6" xfId="20509"/>
    <cellStyle name="Note 6 2" xfId="20510"/>
    <cellStyle name="Note 6 2 2" xfId="20511"/>
    <cellStyle name="Note 6 2 3" xfId="21137"/>
    <cellStyle name="Note 6 2 3 2" xfId="22012"/>
    <cellStyle name="Note 6 2 4" xfId="21667"/>
    <cellStyle name="Note 6 3" xfId="20512"/>
    <cellStyle name="Note 6 4" xfId="20513"/>
    <cellStyle name="Note 6 5" xfId="21138"/>
    <cellStyle name="Note 6 5 2" xfId="22013"/>
    <cellStyle name="Note 6 6" xfId="21666"/>
    <cellStyle name="Note 7" xfId="20514"/>
    <cellStyle name="Note 7 2" xfId="21136"/>
    <cellStyle name="Note 7 2 2" xfId="22011"/>
    <cellStyle name="Note 7 3" xfId="21668"/>
    <cellStyle name="Note 8" xfId="20515"/>
    <cellStyle name="Note 8 2" xfId="20516"/>
    <cellStyle name="Note 8 2 2" xfId="21134"/>
    <cellStyle name="Note 8 2 2 2" xfId="22009"/>
    <cellStyle name="Note 8 2 3" xfId="21670"/>
    <cellStyle name="Note 8 3" xfId="21135"/>
    <cellStyle name="Note 8 3 2" xfId="22010"/>
    <cellStyle name="Note 8 4" xfId="21669"/>
    <cellStyle name="Note 9" xfId="20517"/>
    <cellStyle name="Note 9 2" xfId="21133"/>
    <cellStyle name="Note 9 2 2" xfId="22008"/>
    <cellStyle name="Note 9 3" xfId="21671"/>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006"/>
    <cellStyle name="Output 2 10 2 3" xfId="21673"/>
    <cellStyle name="Output 2 10 3" xfId="20531"/>
    <cellStyle name="Output 2 10 3 2" xfId="21129"/>
    <cellStyle name="Output 2 10 3 2 2" xfId="22005"/>
    <cellStyle name="Output 2 10 3 3" xfId="21674"/>
    <cellStyle name="Output 2 10 4" xfId="20532"/>
    <cellStyle name="Output 2 10 4 2" xfId="21128"/>
    <cellStyle name="Output 2 10 4 2 2" xfId="22004"/>
    <cellStyle name="Output 2 10 4 3" xfId="21675"/>
    <cellStyle name="Output 2 10 5" xfId="20533"/>
    <cellStyle name="Output 2 10 5 2" xfId="21127"/>
    <cellStyle name="Output 2 10 5 2 2" xfId="22003"/>
    <cellStyle name="Output 2 10 5 3" xfId="21676"/>
    <cellStyle name="Output 2 11" xfId="20534"/>
    <cellStyle name="Output 2 11 2" xfId="20535"/>
    <cellStyle name="Output 2 11 2 2" xfId="21125"/>
    <cellStyle name="Output 2 11 2 2 2" xfId="22001"/>
    <cellStyle name="Output 2 11 2 3" xfId="21678"/>
    <cellStyle name="Output 2 11 3" xfId="20536"/>
    <cellStyle name="Output 2 11 3 2" xfId="21124"/>
    <cellStyle name="Output 2 11 3 2 2" xfId="22000"/>
    <cellStyle name="Output 2 11 3 3" xfId="21679"/>
    <cellStyle name="Output 2 11 4" xfId="20537"/>
    <cellStyle name="Output 2 11 4 2" xfId="21123"/>
    <cellStyle name="Output 2 11 4 2 2" xfId="21999"/>
    <cellStyle name="Output 2 11 4 3" xfId="21680"/>
    <cellStyle name="Output 2 11 5" xfId="20538"/>
    <cellStyle name="Output 2 11 5 2" xfId="21122"/>
    <cellStyle name="Output 2 11 5 2 2" xfId="21998"/>
    <cellStyle name="Output 2 11 5 3" xfId="21681"/>
    <cellStyle name="Output 2 11 6" xfId="21126"/>
    <cellStyle name="Output 2 11 6 2" xfId="22002"/>
    <cellStyle name="Output 2 11 7" xfId="21677"/>
    <cellStyle name="Output 2 12" xfId="20539"/>
    <cellStyle name="Output 2 12 2" xfId="20540"/>
    <cellStyle name="Output 2 12 2 2" xfId="21120"/>
    <cellStyle name="Output 2 12 2 2 2" xfId="21996"/>
    <cellStyle name="Output 2 12 2 3" xfId="21683"/>
    <cellStyle name="Output 2 12 3" xfId="20541"/>
    <cellStyle name="Output 2 12 3 2" xfId="21119"/>
    <cellStyle name="Output 2 12 3 2 2" xfId="21995"/>
    <cellStyle name="Output 2 12 3 3" xfId="21684"/>
    <cellStyle name="Output 2 12 4" xfId="20542"/>
    <cellStyle name="Output 2 12 4 2" xfId="21118"/>
    <cellStyle name="Output 2 12 4 2 2" xfId="21994"/>
    <cellStyle name="Output 2 12 4 3" xfId="21685"/>
    <cellStyle name="Output 2 12 5" xfId="20543"/>
    <cellStyle name="Output 2 12 5 2" xfId="21117"/>
    <cellStyle name="Output 2 12 5 2 2" xfId="21993"/>
    <cellStyle name="Output 2 12 5 3" xfId="21686"/>
    <cellStyle name="Output 2 12 6" xfId="21121"/>
    <cellStyle name="Output 2 12 6 2" xfId="21997"/>
    <cellStyle name="Output 2 12 7" xfId="21682"/>
    <cellStyle name="Output 2 13" xfId="20544"/>
    <cellStyle name="Output 2 13 2" xfId="20545"/>
    <cellStyle name="Output 2 13 2 2" xfId="21115"/>
    <cellStyle name="Output 2 13 2 2 2" xfId="21991"/>
    <cellStyle name="Output 2 13 2 3" xfId="21688"/>
    <cellStyle name="Output 2 13 3" xfId="20546"/>
    <cellStyle name="Output 2 13 3 2" xfId="21114"/>
    <cellStyle name="Output 2 13 3 2 2" xfId="21990"/>
    <cellStyle name="Output 2 13 3 3" xfId="21689"/>
    <cellStyle name="Output 2 13 4" xfId="20547"/>
    <cellStyle name="Output 2 13 4 2" xfId="21113"/>
    <cellStyle name="Output 2 13 4 2 2" xfId="21989"/>
    <cellStyle name="Output 2 13 4 3" xfId="21690"/>
    <cellStyle name="Output 2 13 5" xfId="21116"/>
    <cellStyle name="Output 2 13 5 2" xfId="21992"/>
    <cellStyle name="Output 2 13 6" xfId="21687"/>
    <cellStyle name="Output 2 14" xfId="20548"/>
    <cellStyle name="Output 2 14 2" xfId="21112"/>
    <cellStyle name="Output 2 14 2 2" xfId="21988"/>
    <cellStyle name="Output 2 14 3" xfId="21691"/>
    <cellStyle name="Output 2 15" xfId="20549"/>
    <cellStyle name="Output 2 15 2" xfId="21111"/>
    <cellStyle name="Output 2 15 2 2" xfId="21987"/>
    <cellStyle name="Output 2 15 3" xfId="21692"/>
    <cellStyle name="Output 2 16" xfId="20550"/>
    <cellStyle name="Output 2 16 2" xfId="21110"/>
    <cellStyle name="Output 2 16 2 2" xfId="21986"/>
    <cellStyle name="Output 2 16 3" xfId="21693"/>
    <cellStyle name="Output 2 17" xfId="21131"/>
    <cellStyle name="Output 2 17 2" xfId="22007"/>
    <cellStyle name="Output 2 18" xfId="21672"/>
    <cellStyle name="Output 2 2" xfId="20551"/>
    <cellStyle name="Output 2 2 10" xfId="21109"/>
    <cellStyle name="Output 2 2 10 2" xfId="21985"/>
    <cellStyle name="Output 2 2 11" xfId="21694"/>
    <cellStyle name="Output 2 2 2" xfId="20552"/>
    <cellStyle name="Output 2 2 2 2" xfId="20553"/>
    <cellStyle name="Output 2 2 2 2 2" xfId="21107"/>
    <cellStyle name="Output 2 2 2 2 2 2" xfId="21983"/>
    <cellStyle name="Output 2 2 2 2 3" xfId="21696"/>
    <cellStyle name="Output 2 2 2 3" xfId="20554"/>
    <cellStyle name="Output 2 2 2 3 2" xfId="21106"/>
    <cellStyle name="Output 2 2 2 3 2 2" xfId="21982"/>
    <cellStyle name="Output 2 2 2 3 3" xfId="21697"/>
    <cellStyle name="Output 2 2 2 4" xfId="20555"/>
    <cellStyle name="Output 2 2 2 4 2" xfId="21105"/>
    <cellStyle name="Output 2 2 2 4 2 2" xfId="21981"/>
    <cellStyle name="Output 2 2 2 4 3" xfId="21698"/>
    <cellStyle name="Output 2 2 2 5" xfId="21108"/>
    <cellStyle name="Output 2 2 2 5 2" xfId="21984"/>
    <cellStyle name="Output 2 2 2 6" xfId="21695"/>
    <cellStyle name="Output 2 2 3" xfId="20556"/>
    <cellStyle name="Output 2 2 3 2" xfId="20557"/>
    <cellStyle name="Output 2 2 3 2 2" xfId="21103"/>
    <cellStyle name="Output 2 2 3 2 2 2" xfId="21979"/>
    <cellStyle name="Output 2 2 3 2 3" xfId="21700"/>
    <cellStyle name="Output 2 2 3 3" xfId="20558"/>
    <cellStyle name="Output 2 2 3 3 2" xfId="21102"/>
    <cellStyle name="Output 2 2 3 3 2 2" xfId="21978"/>
    <cellStyle name="Output 2 2 3 3 3" xfId="21701"/>
    <cellStyle name="Output 2 2 3 4" xfId="20559"/>
    <cellStyle name="Output 2 2 3 4 2" xfId="21101"/>
    <cellStyle name="Output 2 2 3 4 2 2" xfId="21977"/>
    <cellStyle name="Output 2 2 3 4 3" xfId="21702"/>
    <cellStyle name="Output 2 2 3 5" xfId="21104"/>
    <cellStyle name="Output 2 2 3 5 2" xfId="21980"/>
    <cellStyle name="Output 2 2 3 6" xfId="21699"/>
    <cellStyle name="Output 2 2 4" xfId="20560"/>
    <cellStyle name="Output 2 2 4 2" xfId="20561"/>
    <cellStyle name="Output 2 2 4 2 2" xfId="21099"/>
    <cellStyle name="Output 2 2 4 2 2 2" xfId="21975"/>
    <cellStyle name="Output 2 2 4 2 3" xfId="21704"/>
    <cellStyle name="Output 2 2 4 3" xfId="20562"/>
    <cellStyle name="Output 2 2 4 3 2" xfId="21098"/>
    <cellStyle name="Output 2 2 4 3 2 2" xfId="21974"/>
    <cellStyle name="Output 2 2 4 3 3" xfId="21705"/>
    <cellStyle name="Output 2 2 4 4" xfId="20563"/>
    <cellStyle name="Output 2 2 4 4 2" xfId="21097"/>
    <cellStyle name="Output 2 2 4 4 2 2" xfId="21973"/>
    <cellStyle name="Output 2 2 4 4 3" xfId="21706"/>
    <cellStyle name="Output 2 2 4 5" xfId="21100"/>
    <cellStyle name="Output 2 2 4 5 2" xfId="21976"/>
    <cellStyle name="Output 2 2 4 6" xfId="21703"/>
    <cellStyle name="Output 2 2 5" xfId="20564"/>
    <cellStyle name="Output 2 2 5 2" xfId="20565"/>
    <cellStyle name="Output 2 2 5 2 2" xfId="21095"/>
    <cellStyle name="Output 2 2 5 2 2 2" xfId="21971"/>
    <cellStyle name="Output 2 2 5 2 3" xfId="21708"/>
    <cellStyle name="Output 2 2 5 3" xfId="20566"/>
    <cellStyle name="Output 2 2 5 3 2" xfId="21094"/>
    <cellStyle name="Output 2 2 5 3 2 2" xfId="21970"/>
    <cellStyle name="Output 2 2 5 3 3" xfId="21709"/>
    <cellStyle name="Output 2 2 5 4" xfId="20567"/>
    <cellStyle name="Output 2 2 5 4 2" xfId="21093"/>
    <cellStyle name="Output 2 2 5 4 2 2" xfId="21969"/>
    <cellStyle name="Output 2 2 5 4 3" xfId="21710"/>
    <cellStyle name="Output 2 2 5 5" xfId="21096"/>
    <cellStyle name="Output 2 2 5 5 2" xfId="21972"/>
    <cellStyle name="Output 2 2 5 6" xfId="21707"/>
    <cellStyle name="Output 2 2 6" xfId="20568"/>
    <cellStyle name="Output 2 2 6 2" xfId="21092"/>
    <cellStyle name="Output 2 2 6 2 2" xfId="21968"/>
    <cellStyle name="Output 2 2 6 3" xfId="21711"/>
    <cellStyle name="Output 2 2 7" xfId="20569"/>
    <cellStyle name="Output 2 2 7 2" xfId="21091"/>
    <cellStyle name="Output 2 2 7 2 2" xfId="21967"/>
    <cellStyle name="Output 2 2 7 3" xfId="21712"/>
    <cellStyle name="Output 2 2 8" xfId="20570"/>
    <cellStyle name="Output 2 2 8 2" xfId="21090"/>
    <cellStyle name="Output 2 2 8 2 2" xfId="21966"/>
    <cellStyle name="Output 2 2 8 3" xfId="21713"/>
    <cellStyle name="Output 2 2 9" xfId="20571"/>
    <cellStyle name="Output 2 2 9 2" xfId="21089"/>
    <cellStyle name="Output 2 2 9 2 2" xfId="21965"/>
    <cellStyle name="Output 2 2 9 3" xfId="21714"/>
    <cellStyle name="Output 2 3" xfId="20572"/>
    <cellStyle name="Output 2 3 2" xfId="20573"/>
    <cellStyle name="Output 2 3 2 2" xfId="21088"/>
    <cellStyle name="Output 2 3 2 2 2" xfId="21964"/>
    <cellStyle name="Output 2 3 2 3" xfId="21715"/>
    <cellStyle name="Output 2 3 3" xfId="20574"/>
    <cellStyle name="Output 2 3 3 2" xfId="21087"/>
    <cellStyle name="Output 2 3 3 2 2" xfId="21963"/>
    <cellStyle name="Output 2 3 3 3" xfId="21716"/>
    <cellStyle name="Output 2 3 4" xfId="20575"/>
    <cellStyle name="Output 2 3 4 2" xfId="21086"/>
    <cellStyle name="Output 2 3 4 2 2" xfId="21962"/>
    <cellStyle name="Output 2 3 4 3" xfId="21717"/>
    <cellStyle name="Output 2 3 5" xfId="20576"/>
    <cellStyle name="Output 2 3 5 2" xfId="21085"/>
    <cellStyle name="Output 2 3 5 2 2" xfId="21961"/>
    <cellStyle name="Output 2 3 5 3" xfId="21718"/>
    <cellStyle name="Output 2 4" xfId="20577"/>
    <cellStyle name="Output 2 4 2" xfId="20578"/>
    <cellStyle name="Output 2 4 2 2" xfId="21084"/>
    <cellStyle name="Output 2 4 2 2 2" xfId="21960"/>
    <cellStyle name="Output 2 4 2 3" xfId="21719"/>
    <cellStyle name="Output 2 4 3" xfId="20579"/>
    <cellStyle name="Output 2 4 3 2" xfId="21083"/>
    <cellStyle name="Output 2 4 3 2 2" xfId="21959"/>
    <cellStyle name="Output 2 4 3 3" xfId="21720"/>
    <cellStyle name="Output 2 4 4" xfId="20580"/>
    <cellStyle name="Output 2 4 4 2" xfId="21082"/>
    <cellStyle name="Output 2 4 4 2 2" xfId="21958"/>
    <cellStyle name="Output 2 4 4 3" xfId="21721"/>
    <cellStyle name="Output 2 4 5" xfId="20581"/>
    <cellStyle name="Output 2 4 5 2" xfId="21081"/>
    <cellStyle name="Output 2 4 5 2 2" xfId="21957"/>
    <cellStyle name="Output 2 4 5 3" xfId="21722"/>
    <cellStyle name="Output 2 5" xfId="20582"/>
    <cellStyle name="Output 2 5 2" xfId="20583"/>
    <cellStyle name="Output 2 5 2 2" xfId="21080"/>
    <cellStyle name="Output 2 5 2 2 2" xfId="21956"/>
    <cellStyle name="Output 2 5 2 3" xfId="21723"/>
    <cellStyle name="Output 2 5 3" xfId="20584"/>
    <cellStyle name="Output 2 5 3 2" xfId="21079"/>
    <cellStyle name="Output 2 5 3 2 2" xfId="21955"/>
    <cellStyle name="Output 2 5 3 3" xfId="21724"/>
    <cellStyle name="Output 2 5 4" xfId="20585"/>
    <cellStyle name="Output 2 5 4 2" xfId="21078"/>
    <cellStyle name="Output 2 5 4 2 2" xfId="21954"/>
    <cellStyle name="Output 2 5 4 3" xfId="21725"/>
    <cellStyle name="Output 2 5 5" xfId="20586"/>
    <cellStyle name="Output 2 5 5 2" xfId="21077"/>
    <cellStyle name="Output 2 5 5 2 2" xfId="21953"/>
    <cellStyle name="Output 2 5 5 3" xfId="21726"/>
    <cellStyle name="Output 2 6" xfId="20587"/>
    <cellStyle name="Output 2 6 2" xfId="20588"/>
    <cellStyle name="Output 2 6 2 2" xfId="21076"/>
    <cellStyle name="Output 2 6 2 2 2" xfId="21952"/>
    <cellStyle name="Output 2 6 2 3" xfId="21727"/>
    <cellStyle name="Output 2 6 3" xfId="20589"/>
    <cellStyle name="Output 2 6 3 2" xfId="21075"/>
    <cellStyle name="Output 2 6 3 2 2" xfId="21951"/>
    <cellStyle name="Output 2 6 3 3" xfId="21728"/>
    <cellStyle name="Output 2 6 4" xfId="20590"/>
    <cellStyle name="Output 2 6 4 2" xfId="21074"/>
    <cellStyle name="Output 2 6 4 2 2" xfId="21950"/>
    <cellStyle name="Output 2 6 4 3" xfId="21729"/>
    <cellStyle name="Output 2 6 5" xfId="20591"/>
    <cellStyle name="Output 2 6 5 2" xfId="21073"/>
    <cellStyle name="Output 2 6 5 2 2" xfId="21949"/>
    <cellStyle name="Output 2 6 5 3" xfId="21730"/>
    <cellStyle name="Output 2 7" xfId="20592"/>
    <cellStyle name="Output 2 7 2" xfId="20593"/>
    <cellStyle name="Output 2 7 2 2" xfId="21072"/>
    <cellStyle name="Output 2 7 2 2 2" xfId="21948"/>
    <cellStyle name="Output 2 7 2 3" xfId="21731"/>
    <cellStyle name="Output 2 7 3" xfId="20594"/>
    <cellStyle name="Output 2 7 3 2" xfId="21071"/>
    <cellStyle name="Output 2 7 3 2 2" xfId="21947"/>
    <cellStyle name="Output 2 7 3 3" xfId="21732"/>
    <cellStyle name="Output 2 7 4" xfId="20595"/>
    <cellStyle name="Output 2 7 4 2" xfId="21070"/>
    <cellStyle name="Output 2 7 4 2 2" xfId="21946"/>
    <cellStyle name="Output 2 7 4 3" xfId="21733"/>
    <cellStyle name="Output 2 7 5" xfId="20596"/>
    <cellStyle name="Output 2 7 5 2" xfId="21069"/>
    <cellStyle name="Output 2 7 5 2 2" xfId="21945"/>
    <cellStyle name="Output 2 7 5 3" xfId="21734"/>
    <cellStyle name="Output 2 8" xfId="20597"/>
    <cellStyle name="Output 2 8 2" xfId="20598"/>
    <cellStyle name="Output 2 8 2 2" xfId="21068"/>
    <cellStyle name="Output 2 8 2 2 2" xfId="21944"/>
    <cellStyle name="Output 2 8 2 3" xfId="21735"/>
    <cellStyle name="Output 2 8 3" xfId="20599"/>
    <cellStyle name="Output 2 8 3 2" xfId="21067"/>
    <cellStyle name="Output 2 8 3 2 2" xfId="21943"/>
    <cellStyle name="Output 2 8 3 3" xfId="21736"/>
    <cellStyle name="Output 2 8 4" xfId="20600"/>
    <cellStyle name="Output 2 8 4 2" xfId="21066"/>
    <cellStyle name="Output 2 8 4 2 2" xfId="21942"/>
    <cellStyle name="Output 2 8 4 3" xfId="21737"/>
    <cellStyle name="Output 2 8 5" xfId="20601"/>
    <cellStyle name="Output 2 8 5 2" xfId="21065"/>
    <cellStyle name="Output 2 8 5 2 2" xfId="21941"/>
    <cellStyle name="Output 2 8 5 3" xfId="21738"/>
    <cellStyle name="Output 2 9" xfId="20602"/>
    <cellStyle name="Output 2 9 2" xfId="20603"/>
    <cellStyle name="Output 2 9 2 2" xfId="21064"/>
    <cellStyle name="Output 2 9 2 2 2" xfId="21940"/>
    <cellStyle name="Output 2 9 2 3" xfId="21739"/>
    <cellStyle name="Output 2 9 3" xfId="20604"/>
    <cellStyle name="Output 2 9 3 2" xfId="21063"/>
    <cellStyle name="Output 2 9 3 2 2" xfId="21939"/>
    <cellStyle name="Output 2 9 3 3" xfId="21740"/>
    <cellStyle name="Output 2 9 4" xfId="20605"/>
    <cellStyle name="Output 2 9 4 2" xfId="21062"/>
    <cellStyle name="Output 2 9 4 2 2" xfId="21938"/>
    <cellStyle name="Output 2 9 4 3" xfId="21741"/>
    <cellStyle name="Output 2 9 5" xfId="20606"/>
    <cellStyle name="Output 2 9 5 2" xfId="21061"/>
    <cellStyle name="Output 2 9 5 2 2" xfId="21937"/>
    <cellStyle name="Output 2 9 5 3" xfId="21742"/>
    <cellStyle name="Output 3" xfId="20607"/>
    <cellStyle name="Output 3 2" xfId="20608"/>
    <cellStyle name="Output 3 2 2" xfId="21059"/>
    <cellStyle name="Output 3 2 2 2" xfId="21935"/>
    <cellStyle name="Output 3 2 3" xfId="21744"/>
    <cellStyle name="Output 3 3" xfId="20609"/>
    <cellStyle name="Output 3 3 2" xfId="21058"/>
    <cellStyle name="Output 3 3 2 2" xfId="21934"/>
    <cellStyle name="Output 3 3 3" xfId="21745"/>
    <cellStyle name="Output 3 4" xfId="21060"/>
    <cellStyle name="Output 3 4 2" xfId="21936"/>
    <cellStyle name="Output 3 5" xfId="21743"/>
    <cellStyle name="Output 4" xfId="20610"/>
    <cellStyle name="Output 4 2" xfId="20611"/>
    <cellStyle name="Output 4 2 2" xfId="21056"/>
    <cellStyle name="Output 4 2 2 2" xfId="21932"/>
    <cellStyle name="Output 4 2 3" xfId="21747"/>
    <cellStyle name="Output 4 3" xfId="20612"/>
    <cellStyle name="Output 4 3 2" xfId="21055"/>
    <cellStyle name="Output 4 3 2 2" xfId="21931"/>
    <cellStyle name="Output 4 3 3" xfId="21748"/>
    <cellStyle name="Output 4 4" xfId="21057"/>
    <cellStyle name="Output 4 4 2" xfId="21933"/>
    <cellStyle name="Output 4 5" xfId="21746"/>
    <cellStyle name="Output 5" xfId="20613"/>
    <cellStyle name="Output 5 2" xfId="20614"/>
    <cellStyle name="Output 5 2 2" xfId="21053"/>
    <cellStyle name="Output 5 2 2 2" xfId="21929"/>
    <cellStyle name="Output 5 2 3" xfId="21750"/>
    <cellStyle name="Output 5 3" xfId="20615"/>
    <cellStyle name="Output 5 3 2" xfId="21052"/>
    <cellStyle name="Output 5 3 2 2" xfId="21928"/>
    <cellStyle name="Output 5 3 3" xfId="21751"/>
    <cellStyle name="Output 5 4" xfId="21054"/>
    <cellStyle name="Output 5 4 2" xfId="21930"/>
    <cellStyle name="Output 5 5" xfId="21749"/>
    <cellStyle name="Output 6" xfId="20616"/>
    <cellStyle name="Output 6 2" xfId="20617"/>
    <cellStyle name="Output 6 2 2" xfId="21050"/>
    <cellStyle name="Output 6 2 2 2" xfId="21926"/>
    <cellStyle name="Output 6 2 3" xfId="21753"/>
    <cellStyle name="Output 6 3" xfId="20618"/>
    <cellStyle name="Output 6 3 2" xfId="21049"/>
    <cellStyle name="Output 6 3 2 2" xfId="21925"/>
    <cellStyle name="Output 6 3 3" xfId="21754"/>
    <cellStyle name="Output 6 4" xfId="21051"/>
    <cellStyle name="Output 6 4 2" xfId="21927"/>
    <cellStyle name="Output 6 5" xfId="21752"/>
    <cellStyle name="Output 7" xfId="20619"/>
    <cellStyle name="Output 7 2" xfId="21048"/>
    <cellStyle name="Output 7 2 2" xfId="21924"/>
    <cellStyle name="Output 7 3" xfId="21755"/>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1922"/>
    <cellStyle name="Total 2 10 2 3" xfId="21757"/>
    <cellStyle name="Total 2 10 3" xfId="20826"/>
    <cellStyle name="Total 2 10 3 2" xfId="21043"/>
    <cellStyle name="Total 2 10 3 2 2" xfId="21921"/>
    <cellStyle name="Total 2 10 3 3" xfId="21758"/>
    <cellStyle name="Total 2 10 4" xfId="20827"/>
    <cellStyle name="Total 2 10 4 2" xfId="21042"/>
    <cellStyle name="Total 2 10 4 2 2" xfId="21920"/>
    <cellStyle name="Total 2 10 4 3" xfId="21759"/>
    <cellStyle name="Total 2 10 5" xfId="20828"/>
    <cellStyle name="Total 2 10 5 2" xfId="21041"/>
    <cellStyle name="Total 2 10 5 2 2" xfId="21919"/>
    <cellStyle name="Total 2 10 5 3" xfId="21760"/>
    <cellStyle name="Total 2 11" xfId="20829"/>
    <cellStyle name="Total 2 11 2" xfId="20830"/>
    <cellStyle name="Total 2 11 2 2" xfId="21039"/>
    <cellStyle name="Total 2 11 2 2 2" xfId="21917"/>
    <cellStyle name="Total 2 11 2 3" xfId="21762"/>
    <cellStyle name="Total 2 11 3" xfId="20831"/>
    <cellStyle name="Total 2 11 3 2" xfId="21038"/>
    <cellStyle name="Total 2 11 3 2 2" xfId="21916"/>
    <cellStyle name="Total 2 11 3 3" xfId="21763"/>
    <cellStyle name="Total 2 11 4" xfId="20832"/>
    <cellStyle name="Total 2 11 4 2" xfId="21037"/>
    <cellStyle name="Total 2 11 4 2 2" xfId="21915"/>
    <cellStyle name="Total 2 11 4 3" xfId="21764"/>
    <cellStyle name="Total 2 11 5" xfId="20833"/>
    <cellStyle name="Total 2 11 5 2" xfId="21036"/>
    <cellStyle name="Total 2 11 5 2 2" xfId="21914"/>
    <cellStyle name="Total 2 11 5 3" xfId="21765"/>
    <cellStyle name="Total 2 11 6" xfId="21040"/>
    <cellStyle name="Total 2 11 6 2" xfId="21918"/>
    <cellStyle name="Total 2 11 7" xfId="21761"/>
    <cellStyle name="Total 2 12" xfId="20834"/>
    <cellStyle name="Total 2 12 2" xfId="20835"/>
    <cellStyle name="Total 2 12 2 2" xfId="21034"/>
    <cellStyle name="Total 2 12 2 2 2" xfId="21912"/>
    <cellStyle name="Total 2 12 2 3" xfId="21767"/>
    <cellStyle name="Total 2 12 3" xfId="20836"/>
    <cellStyle name="Total 2 12 3 2" xfId="21033"/>
    <cellStyle name="Total 2 12 3 2 2" xfId="21911"/>
    <cellStyle name="Total 2 12 3 3" xfId="21768"/>
    <cellStyle name="Total 2 12 4" xfId="20837"/>
    <cellStyle name="Total 2 12 4 2" xfId="21032"/>
    <cellStyle name="Total 2 12 4 2 2" xfId="21910"/>
    <cellStyle name="Total 2 12 4 3" xfId="21769"/>
    <cellStyle name="Total 2 12 5" xfId="20838"/>
    <cellStyle name="Total 2 12 5 2" xfId="21031"/>
    <cellStyle name="Total 2 12 5 2 2" xfId="21909"/>
    <cellStyle name="Total 2 12 5 3" xfId="21770"/>
    <cellStyle name="Total 2 12 6" xfId="21035"/>
    <cellStyle name="Total 2 12 6 2" xfId="21913"/>
    <cellStyle name="Total 2 12 7" xfId="21766"/>
    <cellStyle name="Total 2 13" xfId="20839"/>
    <cellStyle name="Total 2 13 2" xfId="20840"/>
    <cellStyle name="Total 2 13 2 2" xfId="21029"/>
    <cellStyle name="Total 2 13 2 2 2" xfId="21907"/>
    <cellStyle name="Total 2 13 2 3" xfId="21772"/>
    <cellStyle name="Total 2 13 3" xfId="20841"/>
    <cellStyle name="Total 2 13 3 2" xfId="21028"/>
    <cellStyle name="Total 2 13 3 2 2" xfId="21906"/>
    <cellStyle name="Total 2 13 3 3" xfId="21773"/>
    <cellStyle name="Total 2 13 4" xfId="20842"/>
    <cellStyle name="Total 2 13 4 2" xfId="21027"/>
    <cellStyle name="Total 2 13 4 2 2" xfId="21905"/>
    <cellStyle name="Total 2 13 4 3" xfId="21774"/>
    <cellStyle name="Total 2 13 5" xfId="21030"/>
    <cellStyle name="Total 2 13 5 2" xfId="21908"/>
    <cellStyle name="Total 2 13 6" xfId="21771"/>
    <cellStyle name="Total 2 14" xfId="20843"/>
    <cellStyle name="Total 2 14 2" xfId="21026"/>
    <cellStyle name="Total 2 14 2 2" xfId="21904"/>
    <cellStyle name="Total 2 14 3" xfId="21775"/>
    <cellStyle name="Total 2 15" xfId="20844"/>
    <cellStyle name="Total 2 15 2" xfId="21025"/>
    <cellStyle name="Total 2 15 2 2" xfId="21903"/>
    <cellStyle name="Total 2 15 3" xfId="21776"/>
    <cellStyle name="Total 2 16" xfId="20845"/>
    <cellStyle name="Total 2 16 2" xfId="21024"/>
    <cellStyle name="Total 2 16 2 2" xfId="21902"/>
    <cellStyle name="Total 2 16 3" xfId="21777"/>
    <cellStyle name="Total 2 17" xfId="21045"/>
    <cellStyle name="Total 2 17 2" xfId="21923"/>
    <cellStyle name="Total 2 18" xfId="21756"/>
    <cellStyle name="Total 2 2" xfId="20846"/>
    <cellStyle name="Total 2 2 10" xfId="21023"/>
    <cellStyle name="Total 2 2 10 2" xfId="21901"/>
    <cellStyle name="Total 2 2 11" xfId="21778"/>
    <cellStyle name="Total 2 2 2" xfId="20847"/>
    <cellStyle name="Total 2 2 2 2" xfId="20848"/>
    <cellStyle name="Total 2 2 2 2 2" xfId="21021"/>
    <cellStyle name="Total 2 2 2 2 2 2" xfId="21899"/>
    <cellStyle name="Total 2 2 2 2 3" xfId="21780"/>
    <cellStyle name="Total 2 2 2 3" xfId="20849"/>
    <cellStyle name="Total 2 2 2 3 2" xfId="21020"/>
    <cellStyle name="Total 2 2 2 3 2 2" xfId="21898"/>
    <cellStyle name="Total 2 2 2 3 3" xfId="21781"/>
    <cellStyle name="Total 2 2 2 4" xfId="20850"/>
    <cellStyle name="Total 2 2 2 4 2" xfId="21019"/>
    <cellStyle name="Total 2 2 2 4 2 2" xfId="21897"/>
    <cellStyle name="Total 2 2 2 4 3" xfId="21782"/>
    <cellStyle name="Total 2 2 2 5" xfId="21022"/>
    <cellStyle name="Total 2 2 2 5 2" xfId="21900"/>
    <cellStyle name="Total 2 2 2 6" xfId="21779"/>
    <cellStyle name="Total 2 2 3" xfId="20851"/>
    <cellStyle name="Total 2 2 3 2" xfId="20852"/>
    <cellStyle name="Total 2 2 3 2 2" xfId="21017"/>
    <cellStyle name="Total 2 2 3 2 2 2" xfId="21895"/>
    <cellStyle name="Total 2 2 3 2 3" xfId="21784"/>
    <cellStyle name="Total 2 2 3 3" xfId="20853"/>
    <cellStyle name="Total 2 2 3 3 2" xfId="21016"/>
    <cellStyle name="Total 2 2 3 3 2 2" xfId="21894"/>
    <cellStyle name="Total 2 2 3 3 3" xfId="21785"/>
    <cellStyle name="Total 2 2 3 4" xfId="20854"/>
    <cellStyle name="Total 2 2 3 4 2" xfId="21015"/>
    <cellStyle name="Total 2 2 3 4 2 2" xfId="21893"/>
    <cellStyle name="Total 2 2 3 4 3" xfId="21786"/>
    <cellStyle name="Total 2 2 3 5" xfId="21018"/>
    <cellStyle name="Total 2 2 3 5 2" xfId="21896"/>
    <cellStyle name="Total 2 2 3 6" xfId="21783"/>
    <cellStyle name="Total 2 2 4" xfId="20855"/>
    <cellStyle name="Total 2 2 4 2" xfId="20856"/>
    <cellStyle name="Total 2 2 4 2 2" xfId="21013"/>
    <cellStyle name="Total 2 2 4 2 2 2" xfId="21891"/>
    <cellStyle name="Total 2 2 4 2 3" xfId="21788"/>
    <cellStyle name="Total 2 2 4 3" xfId="20857"/>
    <cellStyle name="Total 2 2 4 3 2" xfId="21012"/>
    <cellStyle name="Total 2 2 4 3 2 2" xfId="21890"/>
    <cellStyle name="Total 2 2 4 3 3" xfId="21789"/>
    <cellStyle name="Total 2 2 4 4" xfId="20858"/>
    <cellStyle name="Total 2 2 4 4 2" xfId="21011"/>
    <cellStyle name="Total 2 2 4 4 2 2" xfId="21889"/>
    <cellStyle name="Total 2 2 4 4 3" xfId="21790"/>
    <cellStyle name="Total 2 2 4 5" xfId="21014"/>
    <cellStyle name="Total 2 2 4 5 2" xfId="21892"/>
    <cellStyle name="Total 2 2 4 6" xfId="21787"/>
    <cellStyle name="Total 2 2 5" xfId="20859"/>
    <cellStyle name="Total 2 2 5 2" xfId="20860"/>
    <cellStyle name="Total 2 2 5 2 2" xfId="21009"/>
    <cellStyle name="Total 2 2 5 2 2 2" xfId="21887"/>
    <cellStyle name="Total 2 2 5 2 3" xfId="21792"/>
    <cellStyle name="Total 2 2 5 3" xfId="20861"/>
    <cellStyle name="Total 2 2 5 3 2" xfId="21008"/>
    <cellStyle name="Total 2 2 5 3 2 2" xfId="21886"/>
    <cellStyle name="Total 2 2 5 3 3" xfId="21793"/>
    <cellStyle name="Total 2 2 5 4" xfId="20862"/>
    <cellStyle name="Total 2 2 5 4 2" xfId="21007"/>
    <cellStyle name="Total 2 2 5 4 2 2" xfId="21885"/>
    <cellStyle name="Total 2 2 5 4 3" xfId="21794"/>
    <cellStyle name="Total 2 2 5 5" xfId="21010"/>
    <cellStyle name="Total 2 2 5 5 2" xfId="21888"/>
    <cellStyle name="Total 2 2 5 6" xfId="21791"/>
    <cellStyle name="Total 2 2 6" xfId="20863"/>
    <cellStyle name="Total 2 2 6 2" xfId="21006"/>
    <cellStyle name="Total 2 2 6 2 2" xfId="21884"/>
    <cellStyle name="Total 2 2 6 3" xfId="21795"/>
    <cellStyle name="Total 2 2 7" xfId="20864"/>
    <cellStyle name="Total 2 2 7 2" xfId="21005"/>
    <cellStyle name="Total 2 2 7 2 2" xfId="21883"/>
    <cellStyle name="Total 2 2 7 3" xfId="21796"/>
    <cellStyle name="Total 2 2 8" xfId="20865"/>
    <cellStyle name="Total 2 2 8 2" xfId="21004"/>
    <cellStyle name="Total 2 2 8 2 2" xfId="21882"/>
    <cellStyle name="Total 2 2 8 3" xfId="21797"/>
    <cellStyle name="Total 2 2 9" xfId="20866"/>
    <cellStyle name="Total 2 2 9 2" xfId="21003"/>
    <cellStyle name="Total 2 2 9 2 2" xfId="21881"/>
    <cellStyle name="Total 2 2 9 3" xfId="21798"/>
    <cellStyle name="Total 2 3" xfId="20867"/>
    <cellStyle name="Total 2 3 2" xfId="20868"/>
    <cellStyle name="Total 2 3 2 2" xfId="21002"/>
    <cellStyle name="Total 2 3 2 2 2" xfId="21880"/>
    <cellStyle name="Total 2 3 2 3" xfId="21799"/>
    <cellStyle name="Total 2 3 3" xfId="20869"/>
    <cellStyle name="Total 2 3 3 2" xfId="21001"/>
    <cellStyle name="Total 2 3 3 2 2" xfId="21879"/>
    <cellStyle name="Total 2 3 3 3" xfId="21800"/>
    <cellStyle name="Total 2 3 4" xfId="20870"/>
    <cellStyle name="Total 2 3 4 2" xfId="21000"/>
    <cellStyle name="Total 2 3 4 2 2" xfId="21878"/>
    <cellStyle name="Total 2 3 4 3" xfId="21801"/>
    <cellStyle name="Total 2 3 5" xfId="20871"/>
    <cellStyle name="Total 2 3 5 2" xfId="20999"/>
    <cellStyle name="Total 2 3 5 2 2" xfId="21877"/>
    <cellStyle name="Total 2 3 5 3" xfId="21802"/>
    <cellStyle name="Total 2 4" xfId="20872"/>
    <cellStyle name="Total 2 4 2" xfId="20873"/>
    <cellStyle name="Total 2 4 2 2" xfId="20998"/>
    <cellStyle name="Total 2 4 2 2 2" xfId="21876"/>
    <cellStyle name="Total 2 4 2 3" xfId="21803"/>
    <cellStyle name="Total 2 4 3" xfId="20874"/>
    <cellStyle name="Total 2 4 3 2" xfId="20997"/>
    <cellStyle name="Total 2 4 3 2 2" xfId="21875"/>
    <cellStyle name="Total 2 4 3 3" xfId="21804"/>
    <cellStyle name="Total 2 4 4" xfId="20875"/>
    <cellStyle name="Total 2 4 4 2" xfId="20996"/>
    <cellStyle name="Total 2 4 4 2 2" xfId="21874"/>
    <cellStyle name="Total 2 4 4 3" xfId="21805"/>
    <cellStyle name="Total 2 4 5" xfId="20876"/>
    <cellStyle name="Total 2 4 5 2" xfId="20995"/>
    <cellStyle name="Total 2 4 5 2 2" xfId="21873"/>
    <cellStyle name="Total 2 4 5 3" xfId="21806"/>
    <cellStyle name="Total 2 5" xfId="20877"/>
    <cellStyle name="Total 2 5 2" xfId="20878"/>
    <cellStyle name="Total 2 5 2 2" xfId="20994"/>
    <cellStyle name="Total 2 5 2 2 2" xfId="21872"/>
    <cellStyle name="Total 2 5 2 3" xfId="21807"/>
    <cellStyle name="Total 2 5 3" xfId="20879"/>
    <cellStyle name="Total 2 5 3 2" xfId="20993"/>
    <cellStyle name="Total 2 5 3 2 2" xfId="21871"/>
    <cellStyle name="Total 2 5 3 3" xfId="21808"/>
    <cellStyle name="Total 2 5 4" xfId="20880"/>
    <cellStyle name="Total 2 5 4 2" xfId="20992"/>
    <cellStyle name="Total 2 5 4 2 2" xfId="21870"/>
    <cellStyle name="Total 2 5 4 3" xfId="21809"/>
    <cellStyle name="Total 2 5 5" xfId="20881"/>
    <cellStyle name="Total 2 5 5 2" xfId="20991"/>
    <cellStyle name="Total 2 5 5 2 2" xfId="21869"/>
    <cellStyle name="Total 2 5 5 3" xfId="21810"/>
    <cellStyle name="Total 2 6" xfId="20882"/>
    <cellStyle name="Total 2 6 2" xfId="20883"/>
    <cellStyle name="Total 2 6 2 2" xfId="20990"/>
    <cellStyle name="Total 2 6 2 2 2" xfId="21868"/>
    <cellStyle name="Total 2 6 2 3" xfId="21811"/>
    <cellStyle name="Total 2 6 3" xfId="20884"/>
    <cellStyle name="Total 2 6 3 2" xfId="20989"/>
    <cellStyle name="Total 2 6 3 2 2" xfId="21867"/>
    <cellStyle name="Total 2 6 3 3" xfId="21812"/>
    <cellStyle name="Total 2 6 4" xfId="20885"/>
    <cellStyle name="Total 2 6 4 2" xfId="20988"/>
    <cellStyle name="Total 2 6 4 2 2" xfId="21866"/>
    <cellStyle name="Total 2 6 4 3" xfId="21813"/>
    <cellStyle name="Total 2 6 5" xfId="20886"/>
    <cellStyle name="Total 2 6 5 2" xfId="20987"/>
    <cellStyle name="Total 2 6 5 2 2" xfId="21865"/>
    <cellStyle name="Total 2 6 5 3" xfId="21814"/>
    <cellStyle name="Total 2 7" xfId="20887"/>
    <cellStyle name="Total 2 7 2" xfId="20888"/>
    <cellStyle name="Total 2 7 2 2" xfId="20986"/>
    <cellStyle name="Total 2 7 2 2 2" xfId="21864"/>
    <cellStyle name="Total 2 7 2 3" xfId="21815"/>
    <cellStyle name="Total 2 7 3" xfId="20889"/>
    <cellStyle name="Total 2 7 3 2" xfId="20985"/>
    <cellStyle name="Total 2 7 3 2 2" xfId="21863"/>
    <cellStyle name="Total 2 7 3 3" xfId="21816"/>
    <cellStyle name="Total 2 7 4" xfId="20890"/>
    <cellStyle name="Total 2 7 4 2" xfId="20984"/>
    <cellStyle name="Total 2 7 4 2 2" xfId="21862"/>
    <cellStyle name="Total 2 7 4 3" xfId="21817"/>
    <cellStyle name="Total 2 7 5" xfId="20891"/>
    <cellStyle name="Total 2 7 5 2" xfId="20983"/>
    <cellStyle name="Total 2 7 5 2 2" xfId="21861"/>
    <cellStyle name="Total 2 7 5 3" xfId="21818"/>
    <cellStyle name="Total 2 8" xfId="20892"/>
    <cellStyle name="Total 2 8 2" xfId="20893"/>
    <cellStyle name="Total 2 8 2 2" xfId="20982"/>
    <cellStyle name="Total 2 8 2 2 2" xfId="21860"/>
    <cellStyle name="Total 2 8 2 3" xfId="21819"/>
    <cellStyle name="Total 2 8 3" xfId="20894"/>
    <cellStyle name="Total 2 8 3 2" xfId="20981"/>
    <cellStyle name="Total 2 8 3 2 2" xfId="21859"/>
    <cellStyle name="Total 2 8 3 3" xfId="21820"/>
    <cellStyle name="Total 2 8 4" xfId="20895"/>
    <cellStyle name="Total 2 8 4 2" xfId="20980"/>
    <cellStyle name="Total 2 8 4 2 2" xfId="21858"/>
    <cellStyle name="Total 2 8 4 3" xfId="21821"/>
    <cellStyle name="Total 2 8 5" xfId="20896"/>
    <cellStyle name="Total 2 8 5 2" xfId="20979"/>
    <cellStyle name="Total 2 8 5 2 2" xfId="21857"/>
    <cellStyle name="Total 2 8 5 3" xfId="21822"/>
    <cellStyle name="Total 2 9" xfId="20897"/>
    <cellStyle name="Total 2 9 2" xfId="20898"/>
    <cellStyle name="Total 2 9 2 2" xfId="20978"/>
    <cellStyle name="Total 2 9 2 2 2" xfId="21856"/>
    <cellStyle name="Total 2 9 2 3" xfId="21823"/>
    <cellStyle name="Total 2 9 3" xfId="20899"/>
    <cellStyle name="Total 2 9 3 2" xfId="20977"/>
    <cellStyle name="Total 2 9 3 2 2" xfId="21855"/>
    <cellStyle name="Total 2 9 3 3" xfId="21824"/>
    <cellStyle name="Total 2 9 4" xfId="20900"/>
    <cellStyle name="Total 2 9 4 2" xfId="20976"/>
    <cellStyle name="Total 2 9 4 2 2" xfId="21854"/>
    <cellStyle name="Total 2 9 4 3" xfId="21825"/>
    <cellStyle name="Total 2 9 5" xfId="20901"/>
    <cellStyle name="Total 2 9 5 2" xfId="20975"/>
    <cellStyle name="Total 2 9 5 2 2" xfId="21853"/>
    <cellStyle name="Total 2 9 5 3" xfId="21826"/>
    <cellStyle name="Total 3" xfId="20902"/>
    <cellStyle name="Total 3 2" xfId="20903"/>
    <cellStyle name="Total 3 2 2" xfId="20973"/>
    <cellStyle name="Total 3 2 2 2" xfId="21851"/>
    <cellStyle name="Total 3 2 3" xfId="21828"/>
    <cellStyle name="Total 3 3" xfId="20904"/>
    <cellStyle name="Total 3 3 2" xfId="20972"/>
    <cellStyle name="Total 3 3 2 2" xfId="21850"/>
    <cellStyle name="Total 3 3 3" xfId="21829"/>
    <cellStyle name="Total 3 4" xfId="20974"/>
    <cellStyle name="Total 3 4 2" xfId="21852"/>
    <cellStyle name="Total 3 5" xfId="21827"/>
    <cellStyle name="Total 4" xfId="20905"/>
    <cellStyle name="Total 4 2" xfId="20906"/>
    <cellStyle name="Total 4 2 2" xfId="20970"/>
    <cellStyle name="Total 4 2 2 2" xfId="21848"/>
    <cellStyle name="Total 4 2 3" xfId="21831"/>
    <cellStyle name="Total 4 3" xfId="20907"/>
    <cellStyle name="Total 4 3 2" xfId="20969"/>
    <cellStyle name="Total 4 3 2 2" xfId="21847"/>
    <cellStyle name="Total 4 3 3" xfId="21832"/>
    <cellStyle name="Total 4 4" xfId="20971"/>
    <cellStyle name="Total 4 4 2" xfId="21849"/>
    <cellStyle name="Total 4 5" xfId="21830"/>
    <cellStyle name="Total 5" xfId="20908"/>
    <cellStyle name="Total 5 2" xfId="20909"/>
    <cellStyle name="Total 5 2 2" xfId="20967"/>
    <cellStyle name="Total 5 2 2 2" xfId="21845"/>
    <cellStyle name="Total 5 2 3" xfId="21834"/>
    <cellStyle name="Total 5 3" xfId="20910"/>
    <cellStyle name="Total 5 3 2" xfId="20966"/>
    <cellStyle name="Total 5 3 2 2" xfId="21844"/>
    <cellStyle name="Total 5 3 3" xfId="21835"/>
    <cellStyle name="Total 5 4" xfId="20968"/>
    <cellStyle name="Total 5 4 2" xfId="21846"/>
    <cellStyle name="Total 5 5" xfId="21833"/>
    <cellStyle name="Total 6" xfId="20911"/>
    <cellStyle name="Total 6 2" xfId="20912"/>
    <cellStyle name="Total 6 2 2" xfId="20964"/>
    <cellStyle name="Total 6 2 2 2" xfId="21842"/>
    <cellStyle name="Total 6 2 3" xfId="21837"/>
    <cellStyle name="Total 6 3" xfId="20913"/>
    <cellStyle name="Total 6 3 2" xfId="20963"/>
    <cellStyle name="Total 6 3 2 2" xfId="21841"/>
    <cellStyle name="Total 6 3 3" xfId="21838"/>
    <cellStyle name="Total 6 4" xfId="20965"/>
    <cellStyle name="Total 6 4 2" xfId="21843"/>
    <cellStyle name="Total 6 5" xfId="21836"/>
    <cellStyle name="Total 7" xfId="20914"/>
    <cellStyle name="Total 7 2" xfId="20962"/>
    <cellStyle name="Total 7 2 2" xfId="21840"/>
    <cellStyle name="Total 7 3" xfId="21839"/>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4"/>
  <sheetViews>
    <sheetView tabSelected="1" zoomScaleNormal="100" workbookViewId="0">
      <pane xSplit="1" ySplit="7" topLeftCell="B8" activePane="bottomRight" state="frozen"/>
      <selection sqref="A1:C1"/>
      <selection pane="topRight" sqref="A1:C1"/>
      <selection pane="bottomLeft" sqref="A1:C1"/>
      <selection pane="bottomRight" activeCell="B8" sqref="B8"/>
    </sheetView>
  </sheetViews>
  <sheetFormatPr defaultRowHeight="15"/>
  <cols>
    <col min="1" max="1" width="10.28515625" style="1" customWidth="1"/>
    <col min="2" max="2" width="153" bestFit="1" customWidth="1"/>
    <col min="3" max="3" width="39.42578125" customWidth="1"/>
    <col min="7" max="7" width="25" customWidth="1"/>
  </cols>
  <sheetData>
    <row r="1" spans="1:3" ht="15.75">
      <c r="A1" s="5"/>
      <c r="B1" s="152" t="s">
        <v>253</v>
      </c>
      <c r="C1" s="71"/>
    </row>
    <row r="2" spans="1:3" s="150" customFormat="1" ht="15.75">
      <c r="A2" s="187">
        <v>1</v>
      </c>
      <c r="B2" s="720">
        <v>44742</v>
      </c>
      <c r="C2" s="558" t="s">
        <v>995</v>
      </c>
    </row>
    <row r="3" spans="1:3" s="150" customFormat="1" ht="15.75">
      <c r="A3" s="187">
        <v>2</v>
      </c>
      <c r="B3" s="151" t="s">
        <v>254</v>
      </c>
      <c r="C3" s="558" t="s">
        <v>965</v>
      </c>
    </row>
    <row r="4" spans="1:3" s="150" customFormat="1" ht="15.75">
      <c r="A4" s="187">
        <v>3</v>
      </c>
      <c r="B4" s="151" t="s">
        <v>255</v>
      </c>
      <c r="C4" s="558" t="s">
        <v>996</v>
      </c>
    </row>
    <row r="5" spans="1:3" s="150" customFormat="1" ht="15.75">
      <c r="A5" s="188">
        <v>4</v>
      </c>
      <c r="B5" s="154" t="s">
        <v>256</v>
      </c>
      <c r="C5" s="558" t="s">
        <v>997</v>
      </c>
    </row>
    <row r="6" spans="1:3" s="153" customFormat="1" ht="65.25" customHeight="1">
      <c r="A6" s="748" t="s">
        <v>487</v>
      </c>
      <c r="B6" s="749"/>
      <c r="C6" s="749"/>
    </row>
    <row r="7" spans="1:3">
      <c r="A7" s="281" t="s">
        <v>400</v>
      </c>
      <c r="B7" s="282" t="s">
        <v>257</v>
      </c>
    </row>
    <row r="8" spans="1:3">
      <c r="A8" s="283">
        <v>1</v>
      </c>
      <c r="B8" s="279" t="s">
        <v>223</v>
      </c>
    </row>
    <row r="9" spans="1:3">
      <c r="A9" s="283">
        <v>2</v>
      </c>
      <c r="B9" s="279" t="s">
        <v>258</v>
      </c>
    </row>
    <row r="10" spans="1:3">
      <c r="A10" s="283">
        <v>3</v>
      </c>
      <c r="B10" s="279" t="s">
        <v>259</v>
      </c>
    </row>
    <row r="11" spans="1:3">
      <c r="A11" s="283">
        <v>4</v>
      </c>
      <c r="B11" s="279" t="s">
        <v>260</v>
      </c>
      <c r="C11" s="149"/>
    </row>
    <row r="12" spans="1:3">
      <c r="A12" s="283">
        <v>5</v>
      </c>
      <c r="B12" s="279" t="s">
        <v>187</v>
      </c>
    </row>
    <row r="13" spans="1:3">
      <c r="A13" s="283">
        <v>6</v>
      </c>
      <c r="B13" s="284" t="s">
        <v>149</v>
      </c>
      <c r="C13">
        <v>0</v>
      </c>
    </row>
    <row r="14" spans="1:3">
      <c r="A14" s="283">
        <v>7</v>
      </c>
      <c r="B14" s="279" t="s">
        <v>261</v>
      </c>
    </row>
    <row r="15" spans="1:3">
      <c r="A15" s="283">
        <v>8</v>
      </c>
      <c r="B15" s="279" t="s">
        <v>264</v>
      </c>
    </row>
    <row r="16" spans="1:3">
      <c r="A16" s="283">
        <v>9</v>
      </c>
      <c r="B16" s="279" t="s">
        <v>88</v>
      </c>
    </row>
    <row r="17" spans="1:9">
      <c r="A17" s="285" t="s">
        <v>543</v>
      </c>
      <c r="B17" s="279" t="s">
        <v>523</v>
      </c>
      <c r="I17">
        <v>13398257.688100001</v>
      </c>
    </row>
    <row r="18" spans="1:9">
      <c r="A18" s="283">
        <v>10</v>
      </c>
      <c r="B18" s="279" t="s">
        <v>267</v>
      </c>
    </row>
    <row r="19" spans="1:9">
      <c r="A19" s="283">
        <v>11</v>
      </c>
      <c r="B19" s="284" t="s">
        <v>249</v>
      </c>
    </row>
    <row r="20" spans="1:9">
      <c r="A20" s="283">
        <v>12</v>
      </c>
      <c r="B20" s="284" t="s">
        <v>246</v>
      </c>
    </row>
    <row r="21" spans="1:9">
      <c r="A21" s="283">
        <v>13</v>
      </c>
      <c r="B21" s="286" t="s">
        <v>457</v>
      </c>
    </row>
    <row r="22" spans="1:9">
      <c r="A22" s="283">
        <v>14</v>
      </c>
      <c r="B22" s="287" t="s">
        <v>517</v>
      </c>
    </row>
    <row r="23" spans="1:9">
      <c r="A23" s="288">
        <v>15</v>
      </c>
      <c r="B23" s="284" t="s">
        <v>77</v>
      </c>
    </row>
    <row r="24" spans="1:9">
      <c r="A24" s="288">
        <v>15.1</v>
      </c>
      <c r="B24" s="279" t="s">
        <v>552</v>
      </c>
    </row>
    <row r="25" spans="1:9">
      <c r="A25" s="288">
        <v>16</v>
      </c>
      <c r="B25" s="279" t="s">
        <v>619</v>
      </c>
    </row>
    <row r="26" spans="1:9">
      <c r="A26" s="288">
        <v>17</v>
      </c>
      <c r="B26" s="279" t="s">
        <v>932</v>
      </c>
    </row>
    <row r="27" spans="1:9">
      <c r="A27" s="288">
        <v>18</v>
      </c>
      <c r="B27" s="279" t="s">
        <v>953</v>
      </c>
    </row>
    <row r="28" spans="1:9">
      <c r="A28" s="288">
        <v>19</v>
      </c>
      <c r="B28" s="279" t="s">
        <v>954</v>
      </c>
    </row>
    <row r="29" spans="1:9">
      <c r="A29" s="288">
        <v>20</v>
      </c>
      <c r="B29" s="287" t="s">
        <v>718</v>
      </c>
    </row>
    <row r="30" spans="1:9">
      <c r="A30" s="288">
        <v>21</v>
      </c>
      <c r="B30" s="279" t="s">
        <v>736</v>
      </c>
    </row>
    <row r="31" spans="1:9">
      <c r="A31" s="288">
        <v>22</v>
      </c>
      <c r="B31" s="443" t="s">
        <v>753</v>
      </c>
    </row>
    <row r="32" spans="1:9" ht="26.25">
      <c r="A32" s="288">
        <v>23</v>
      </c>
      <c r="B32" s="443" t="s">
        <v>933</v>
      </c>
    </row>
    <row r="33" spans="1:3">
      <c r="A33" s="288">
        <v>24</v>
      </c>
      <c r="B33" s="279" t="s">
        <v>934</v>
      </c>
      <c r="C33">
        <v>0</v>
      </c>
    </row>
    <row r="34" spans="1:3">
      <c r="A34" s="288">
        <v>25</v>
      </c>
      <c r="B34" s="279" t="s">
        <v>935</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23"/>
  <sheetViews>
    <sheetView zoomScaleNormal="100" workbookViewId="0"/>
  </sheetViews>
  <sheetFormatPr defaultColWidth="9.140625" defaultRowHeight="12.75"/>
  <cols>
    <col min="1" max="1" width="10.85546875" style="242" bestFit="1" customWidth="1"/>
    <col min="2" max="2" width="59" style="242" customWidth="1"/>
    <col min="3" max="3" width="16.7109375" style="242" bestFit="1" customWidth="1"/>
    <col min="4" max="4" width="22.140625" style="548" customWidth="1"/>
    <col min="5" max="16384" width="9.140625" style="242"/>
  </cols>
  <sheetData>
    <row r="1" spans="1:4" ht="15">
      <c r="A1" s="9" t="s">
        <v>188</v>
      </c>
      <c r="B1" s="8" t="str">
        <f>Info!C2</f>
        <v>სს ”საქართველოს ბანკი”</v>
      </c>
    </row>
    <row r="2" spans="1:4" s="13" customFormat="1" ht="15.75" customHeight="1">
      <c r="A2" s="13" t="s">
        <v>189</v>
      </c>
      <c r="B2" s="335">
        <v>44742</v>
      </c>
      <c r="D2" s="547"/>
    </row>
    <row r="3" spans="1:4" s="13" customFormat="1" ht="15.75" customHeight="1">
      <c r="D3" s="547"/>
    </row>
    <row r="4" spans="1:4" ht="13.5" thickBot="1">
      <c r="A4" s="243" t="s">
        <v>522</v>
      </c>
      <c r="B4" s="267" t="s">
        <v>523</v>
      </c>
    </row>
    <row r="5" spans="1:4" s="268" customFormat="1">
      <c r="A5" s="769" t="s">
        <v>524</v>
      </c>
      <c r="B5" s="770"/>
      <c r="C5" s="259" t="s">
        <v>525</v>
      </c>
      <c r="D5" s="546" t="s">
        <v>526</v>
      </c>
    </row>
    <row r="6" spans="1:4" s="269" customFormat="1">
      <c r="A6" s="260">
        <v>1</v>
      </c>
      <c r="B6" s="261" t="s">
        <v>527</v>
      </c>
      <c r="C6" s="261"/>
      <c r="D6" s="545"/>
    </row>
    <row r="7" spans="1:4" s="269" customFormat="1">
      <c r="A7" s="262" t="s">
        <v>528</v>
      </c>
      <c r="B7" s="263" t="s">
        <v>529</v>
      </c>
      <c r="C7" s="315">
        <v>4.4999999999999998E-2</v>
      </c>
      <c r="D7" s="544">
        <f>C7*'5. RWA'!$C$13</f>
        <v>831704333.28839195</v>
      </c>
    </row>
    <row r="8" spans="1:4" s="269" customFormat="1">
      <c r="A8" s="262" t="s">
        <v>530</v>
      </c>
      <c r="B8" s="263" t="s">
        <v>531</v>
      </c>
      <c r="C8" s="316">
        <v>0.06</v>
      </c>
      <c r="D8" s="544">
        <f>C8*'5. RWA'!$C$13</f>
        <v>1108939111.0511892</v>
      </c>
    </row>
    <row r="9" spans="1:4" s="269" customFormat="1">
      <c r="A9" s="262" t="s">
        <v>532</v>
      </c>
      <c r="B9" s="263" t="s">
        <v>533</v>
      </c>
      <c r="C9" s="316">
        <v>0.08</v>
      </c>
      <c r="D9" s="544">
        <f>C9*'5. RWA'!$C$13</f>
        <v>1478585481.4015858</v>
      </c>
    </row>
    <row r="10" spans="1:4" s="269" customFormat="1">
      <c r="A10" s="260" t="s">
        <v>534</v>
      </c>
      <c r="B10" s="261" t="s">
        <v>535</v>
      </c>
      <c r="C10" s="317"/>
      <c r="D10" s="543"/>
    </row>
    <row r="11" spans="1:4" s="270" customFormat="1">
      <c r="A11" s="264" t="s">
        <v>536</v>
      </c>
      <c r="B11" s="265" t="s">
        <v>598</v>
      </c>
      <c r="C11" s="563">
        <v>2.5000000000000001E-2</v>
      </c>
      <c r="D11" s="542">
        <f>C11*'5. RWA'!$C$13</f>
        <v>462057962.93799555</v>
      </c>
    </row>
    <row r="12" spans="1:4" s="270" customFormat="1">
      <c r="A12" s="264" t="s">
        <v>537</v>
      </c>
      <c r="B12" s="265" t="s">
        <v>538</v>
      </c>
      <c r="C12" s="318">
        <v>0</v>
      </c>
      <c r="D12" s="542">
        <f>C12*'5. RWA'!$C$13</f>
        <v>0</v>
      </c>
    </row>
    <row r="13" spans="1:4" s="270" customFormat="1">
      <c r="A13" s="264" t="s">
        <v>539</v>
      </c>
      <c r="B13" s="265" t="s">
        <v>540</v>
      </c>
      <c r="C13" s="318">
        <v>2.5000000000000001E-2</v>
      </c>
      <c r="D13" s="542">
        <f>C13*'5. RWA'!$C$13</f>
        <v>462057962.93799555</v>
      </c>
    </row>
    <row r="14" spans="1:4" s="269" customFormat="1">
      <c r="A14" s="260" t="s">
        <v>541</v>
      </c>
      <c r="B14" s="261" t="s">
        <v>596</v>
      </c>
      <c r="C14" s="319"/>
      <c r="D14" s="543"/>
    </row>
    <row r="15" spans="1:4" s="269" customFormat="1">
      <c r="A15" s="280" t="s">
        <v>544</v>
      </c>
      <c r="B15" s="265" t="s">
        <v>597</v>
      </c>
      <c r="C15" s="318">
        <v>2.2453376686497939E-2</v>
      </c>
      <c r="D15" s="542">
        <f>C15*'5. RWA'!$C$13</f>
        <v>414990459.7137087</v>
      </c>
    </row>
    <row r="16" spans="1:4" s="269" customFormat="1">
      <c r="A16" s="280" t="s">
        <v>545</v>
      </c>
      <c r="B16" s="265" t="s">
        <v>547</v>
      </c>
      <c r="C16" s="318">
        <v>3.0007996452653479E-2</v>
      </c>
      <c r="D16" s="542">
        <f>C16*'5. RWA'!$C$13</f>
        <v>554617348.51054645</v>
      </c>
    </row>
    <row r="17" spans="1:4" s="269" customFormat="1">
      <c r="A17" s="280" t="s">
        <v>546</v>
      </c>
      <c r="B17" s="265" t="s">
        <v>594</v>
      </c>
      <c r="C17" s="318">
        <v>4.4751262121871888E-2</v>
      </c>
      <c r="D17" s="542">
        <f>C17*'5. RWA'!$C$13</f>
        <v>827107080.5974561</v>
      </c>
    </row>
    <row r="18" spans="1:4" s="268" customFormat="1">
      <c r="A18" s="771" t="s">
        <v>595</v>
      </c>
      <c r="B18" s="772"/>
      <c r="C18" s="320" t="s">
        <v>525</v>
      </c>
      <c r="D18" s="541" t="s">
        <v>526</v>
      </c>
    </row>
    <row r="19" spans="1:4" s="269" customFormat="1">
      <c r="A19" s="266">
        <v>4</v>
      </c>
      <c r="B19" s="265" t="s">
        <v>23</v>
      </c>
      <c r="C19" s="318">
        <f>C7+C11+C12+C13+C15</f>
        <v>0.11745337668649794</v>
      </c>
      <c r="D19" s="544">
        <f>C19*'5. RWA'!$C$13</f>
        <v>2170810718.8780918</v>
      </c>
    </row>
    <row r="20" spans="1:4" s="269" customFormat="1">
      <c r="A20" s="266">
        <v>5</v>
      </c>
      <c r="B20" s="265" t="s">
        <v>89</v>
      </c>
      <c r="C20" s="318">
        <f>C8+C11+C12+C13+C16</f>
        <v>0.14000799645265347</v>
      </c>
      <c r="D20" s="544">
        <f>C20*'5. RWA'!$C$13</f>
        <v>2587672385.4377265</v>
      </c>
    </row>
    <row r="21" spans="1:4" s="269" customFormat="1" ht="13.5" thickBot="1">
      <c r="A21" s="271" t="s">
        <v>542</v>
      </c>
      <c r="B21" s="272" t="s">
        <v>88</v>
      </c>
      <c r="C21" s="321">
        <f>C9+C11+C12+C13+C17</f>
        <v>0.17475126212187189</v>
      </c>
      <c r="D21" s="540">
        <f>C21*'5. RWA'!$C$13</f>
        <v>3229808487.8750329</v>
      </c>
    </row>
    <row r="23" spans="1:4">
      <c r="B23" s="15"/>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55"/>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5"/>
  <cols>
    <col min="1" max="1" width="9.5703125" style="4" bestFit="1" customWidth="1"/>
    <col min="2" max="2" width="132.42578125" style="1" customWidth="1"/>
    <col min="3" max="3" width="18.42578125" style="1" customWidth="1"/>
  </cols>
  <sheetData>
    <row r="1" spans="1:3" ht="15.75">
      <c r="A1" s="9" t="s">
        <v>188</v>
      </c>
      <c r="B1" s="8" t="str">
        <f>Info!C2</f>
        <v>სს ”საქართველოს ბანკი”</v>
      </c>
    </row>
    <row r="2" spans="1:3" s="13" customFormat="1" ht="15.75" customHeight="1">
      <c r="A2" s="13" t="s">
        <v>189</v>
      </c>
      <c r="B2" s="335">
        <v>44742</v>
      </c>
    </row>
    <row r="3" spans="1:3" s="13" customFormat="1" ht="15.75" customHeight="1"/>
    <row r="4" spans="1:3" ht="15.75" thickBot="1">
      <c r="A4" s="4" t="s">
        <v>409</v>
      </c>
      <c r="B4" s="49" t="s">
        <v>88</v>
      </c>
    </row>
    <row r="5" spans="1:3">
      <c r="A5" s="108" t="s">
        <v>26</v>
      </c>
      <c r="B5" s="109"/>
      <c r="C5" s="110" t="s">
        <v>27</v>
      </c>
    </row>
    <row r="6" spans="1:3">
      <c r="A6" s="111">
        <v>1</v>
      </c>
      <c r="B6" s="67" t="s">
        <v>28</v>
      </c>
      <c r="C6" s="482">
        <f>SUM(C7:C11)</f>
        <v>2719470820.96</v>
      </c>
    </row>
    <row r="7" spans="1:3">
      <c r="A7" s="111">
        <v>2</v>
      </c>
      <c r="B7" s="64" t="s">
        <v>29</v>
      </c>
      <c r="C7" s="483">
        <f>'2. RC'!E33</f>
        <v>27993660.18</v>
      </c>
    </row>
    <row r="8" spans="1:3">
      <c r="A8" s="111">
        <v>3</v>
      </c>
      <c r="B8" s="58" t="s">
        <v>30</v>
      </c>
      <c r="C8" s="483">
        <f>'2. RC'!E36</f>
        <v>190226928.78</v>
      </c>
    </row>
    <row r="9" spans="1:3">
      <c r="A9" s="111">
        <v>4</v>
      </c>
      <c r="B9" s="58" t="s">
        <v>31</v>
      </c>
      <c r="C9" s="483">
        <v>-28642426</v>
      </c>
    </row>
    <row r="10" spans="1:3">
      <c r="A10" s="111">
        <v>5</v>
      </c>
      <c r="B10" s="58" t="s">
        <v>32</v>
      </c>
      <c r="C10" s="483"/>
    </row>
    <row r="11" spans="1:3">
      <c r="A11" s="111">
        <v>6</v>
      </c>
      <c r="B11" s="65" t="s">
        <v>33</v>
      </c>
      <c r="C11" s="483">
        <v>2529892658</v>
      </c>
    </row>
    <row r="12" spans="1:3" s="3" customFormat="1">
      <c r="A12" s="111">
        <v>7</v>
      </c>
      <c r="B12" s="67" t="s">
        <v>34</v>
      </c>
      <c r="C12" s="484">
        <f>SUM(C13:C27)</f>
        <v>125893079.8777</v>
      </c>
    </row>
    <row r="13" spans="1:3" s="3" customFormat="1">
      <c r="A13" s="111">
        <v>8</v>
      </c>
      <c r="B13" s="66" t="s">
        <v>35</v>
      </c>
      <c r="C13" s="485">
        <v>-28642426</v>
      </c>
    </row>
    <row r="14" spans="1:3" s="3" customFormat="1" ht="25.5">
      <c r="A14" s="111">
        <v>9</v>
      </c>
      <c r="B14" s="59" t="s">
        <v>36</v>
      </c>
      <c r="C14" s="485">
        <v>0</v>
      </c>
    </row>
    <row r="15" spans="1:3" s="3" customFormat="1">
      <c r="A15" s="111">
        <v>10</v>
      </c>
      <c r="B15" s="60" t="s">
        <v>37</v>
      </c>
      <c r="C15" s="485">
        <v>140383004.56999999</v>
      </c>
    </row>
    <row r="16" spans="1:3" s="3" customFormat="1">
      <c r="A16" s="111">
        <v>11</v>
      </c>
      <c r="B16" s="61" t="s">
        <v>38</v>
      </c>
      <c r="C16" s="485">
        <v>0</v>
      </c>
    </row>
    <row r="17" spans="1:3" s="3" customFormat="1">
      <c r="A17" s="111">
        <v>12</v>
      </c>
      <c r="B17" s="60" t="s">
        <v>39</v>
      </c>
      <c r="C17" s="485">
        <v>4103295.85</v>
      </c>
    </row>
    <row r="18" spans="1:3" s="3" customFormat="1">
      <c r="A18" s="111">
        <v>13</v>
      </c>
      <c r="B18" s="60" t="s">
        <v>40</v>
      </c>
      <c r="C18" s="485">
        <v>4727510.2777000004</v>
      </c>
    </row>
    <row r="19" spans="1:3" s="3" customFormat="1">
      <c r="A19" s="111">
        <v>14</v>
      </c>
      <c r="B19" s="60" t="s">
        <v>41</v>
      </c>
      <c r="C19" s="485">
        <v>0</v>
      </c>
    </row>
    <row r="20" spans="1:3" s="3" customFormat="1" ht="25.5">
      <c r="A20" s="111">
        <v>15</v>
      </c>
      <c r="B20" s="60" t="s">
        <v>42</v>
      </c>
      <c r="C20" s="485">
        <v>0</v>
      </c>
    </row>
    <row r="21" spans="1:3" s="3" customFormat="1" ht="25.5">
      <c r="A21" s="111">
        <v>16</v>
      </c>
      <c r="B21" s="59" t="s">
        <v>43</v>
      </c>
      <c r="C21" s="485">
        <v>0</v>
      </c>
    </row>
    <row r="22" spans="1:3" s="3" customFormat="1">
      <c r="A22" s="111">
        <v>17</v>
      </c>
      <c r="B22" s="112" t="s">
        <v>44</v>
      </c>
      <c r="C22" s="485">
        <v>5321695.18</v>
      </c>
    </row>
    <row r="23" spans="1:3" s="3" customFormat="1" ht="25.5">
      <c r="A23" s="111">
        <v>18</v>
      </c>
      <c r="B23" s="59" t="s">
        <v>45</v>
      </c>
      <c r="C23" s="485">
        <v>0</v>
      </c>
    </row>
    <row r="24" spans="1:3" s="3" customFormat="1" ht="25.5">
      <c r="A24" s="111">
        <v>19</v>
      </c>
      <c r="B24" s="59" t="s">
        <v>46</v>
      </c>
      <c r="C24" s="485">
        <v>0</v>
      </c>
    </row>
    <row r="25" spans="1:3" s="3" customFormat="1" ht="25.5">
      <c r="A25" s="111">
        <v>20</v>
      </c>
      <c r="B25" s="62" t="s">
        <v>47</v>
      </c>
      <c r="C25" s="485">
        <v>0</v>
      </c>
    </row>
    <row r="26" spans="1:3" s="3" customFormat="1">
      <c r="A26" s="111">
        <v>21</v>
      </c>
      <c r="B26" s="62" t="s">
        <v>48</v>
      </c>
      <c r="C26" s="485">
        <v>0</v>
      </c>
    </row>
    <row r="27" spans="1:3" s="3" customFormat="1" ht="25.5">
      <c r="A27" s="111">
        <v>22</v>
      </c>
      <c r="B27" s="62" t="s">
        <v>49</v>
      </c>
      <c r="C27" s="485">
        <v>0</v>
      </c>
    </row>
    <row r="28" spans="1:3" s="3" customFormat="1">
      <c r="A28" s="111">
        <v>23</v>
      </c>
      <c r="B28" s="68" t="s">
        <v>23</v>
      </c>
      <c r="C28" s="484">
        <f>C6-C12</f>
        <v>2593577741.0823002</v>
      </c>
    </row>
    <row r="29" spans="1:3" s="3" customFormat="1">
      <c r="A29" s="113"/>
      <c r="B29" s="63"/>
      <c r="C29" s="485"/>
    </row>
    <row r="30" spans="1:3" s="3" customFormat="1">
      <c r="A30" s="113">
        <v>24</v>
      </c>
      <c r="B30" s="68" t="s">
        <v>50</v>
      </c>
      <c r="C30" s="484">
        <f>C31+C34</f>
        <v>439335000</v>
      </c>
    </row>
    <row r="31" spans="1:3" s="3" customFormat="1">
      <c r="A31" s="113">
        <v>25</v>
      </c>
      <c r="B31" s="58" t="s">
        <v>51</v>
      </c>
      <c r="C31" s="486">
        <f>C32+C33</f>
        <v>0</v>
      </c>
    </row>
    <row r="32" spans="1:3" s="3" customFormat="1">
      <c r="A32" s="113">
        <v>26</v>
      </c>
      <c r="B32" s="147" t="s">
        <v>52</v>
      </c>
      <c r="C32" s="485"/>
    </row>
    <row r="33" spans="1:3" s="3" customFormat="1">
      <c r="A33" s="113">
        <v>27</v>
      </c>
      <c r="B33" s="147" t="s">
        <v>53</v>
      </c>
      <c r="C33" s="485"/>
    </row>
    <row r="34" spans="1:3" s="3" customFormat="1">
      <c r="A34" s="113">
        <v>28</v>
      </c>
      <c r="B34" s="58" t="s">
        <v>54</v>
      </c>
      <c r="C34" s="485">
        <v>439335000</v>
      </c>
    </row>
    <row r="35" spans="1:3" s="3" customFormat="1">
      <c r="A35" s="113">
        <v>29</v>
      </c>
      <c r="B35" s="68" t="s">
        <v>55</v>
      </c>
      <c r="C35" s="484">
        <f>SUM(C36:C40)</f>
        <v>0</v>
      </c>
    </row>
    <row r="36" spans="1:3" s="3" customFormat="1">
      <c r="A36" s="113">
        <v>30</v>
      </c>
      <c r="B36" s="59" t="s">
        <v>56</v>
      </c>
      <c r="C36" s="485"/>
    </row>
    <row r="37" spans="1:3" s="3" customFormat="1">
      <c r="A37" s="113">
        <v>31</v>
      </c>
      <c r="B37" s="60" t="s">
        <v>57</v>
      </c>
      <c r="C37" s="485"/>
    </row>
    <row r="38" spans="1:3" s="3" customFormat="1" ht="25.5">
      <c r="A38" s="113">
        <v>32</v>
      </c>
      <c r="B38" s="59" t="s">
        <v>58</v>
      </c>
      <c r="C38" s="485"/>
    </row>
    <row r="39" spans="1:3" s="3" customFormat="1" ht="25.5">
      <c r="A39" s="113">
        <v>33</v>
      </c>
      <c r="B39" s="59" t="s">
        <v>46</v>
      </c>
      <c r="C39" s="485"/>
    </row>
    <row r="40" spans="1:3" s="3" customFormat="1" ht="25.5">
      <c r="A40" s="113">
        <v>34</v>
      </c>
      <c r="B40" s="62" t="s">
        <v>59</v>
      </c>
      <c r="C40" s="485"/>
    </row>
    <row r="41" spans="1:3" s="3" customFormat="1">
      <c r="A41" s="113">
        <v>35</v>
      </c>
      <c r="B41" s="68" t="s">
        <v>24</v>
      </c>
      <c r="C41" s="484">
        <f>C30-C35</f>
        <v>439335000</v>
      </c>
    </row>
    <row r="42" spans="1:3" s="3" customFormat="1">
      <c r="A42" s="113"/>
      <c r="B42" s="63"/>
      <c r="C42" s="485"/>
    </row>
    <row r="43" spans="1:3" s="3" customFormat="1">
      <c r="A43" s="113">
        <v>36</v>
      </c>
      <c r="B43" s="69" t="s">
        <v>60</v>
      </c>
      <c r="C43" s="484">
        <f>SUM(C44:C46)</f>
        <v>635196771.59859955</v>
      </c>
    </row>
    <row r="44" spans="1:3" s="3" customFormat="1">
      <c r="A44" s="113">
        <v>37</v>
      </c>
      <c r="B44" s="58" t="s">
        <v>61</v>
      </c>
      <c r="C44" s="485">
        <v>430548300</v>
      </c>
    </row>
    <row r="45" spans="1:3" s="3" customFormat="1">
      <c r="A45" s="113">
        <v>38</v>
      </c>
      <c r="B45" s="58" t="s">
        <v>62</v>
      </c>
      <c r="C45" s="485">
        <v>0</v>
      </c>
    </row>
    <row r="46" spans="1:3" s="3" customFormat="1">
      <c r="A46" s="113">
        <v>39</v>
      </c>
      <c r="B46" s="58" t="s">
        <v>63</v>
      </c>
      <c r="C46" s="485">
        <v>204648471.59859955</v>
      </c>
    </row>
    <row r="47" spans="1:3" s="3" customFormat="1">
      <c r="A47" s="113">
        <v>40</v>
      </c>
      <c r="B47" s="69" t="s">
        <v>64</v>
      </c>
      <c r="C47" s="484">
        <f>SUM(C48:C51)</f>
        <v>0</v>
      </c>
    </row>
    <row r="48" spans="1:3" s="3" customFormat="1">
      <c r="A48" s="113">
        <v>41</v>
      </c>
      <c r="B48" s="59" t="s">
        <v>65</v>
      </c>
      <c r="C48" s="485"/>
    </row>
    <row r="49" spans="1:3" s="3" customFormat="1">
      <c r="A49" s="113">
        <v>42</v>
      </c>
      <c r="B49" s="60" t="s">
        <v>66</v>
      </c>
      <c r="C49" s="485"/>
    </row>
    <row r="50" spans="1:3" s="3" customFormat="1" ht="25.5">
      <c r="A50" s="113">
        <v>43</v>
      </c>
      <c r="B50" s="59" t="s">
        <v>67</v>
      </c>
      <c r="C50" s="485"/>
    </row>
    <row r="51" spans="1:3" s="3" customFormat="1" ht="25.5">
      <c r="A51" s="113">
        <v>44</v>
      </c>
      <c r="B51" s="59" t="s">
        <v>46</v>
      </c>
      <c r="C51" s="485"/>
    </row>
    <row r="52" spans="1:3" s="3" customFormat="1" ht="15.75" thickBot="1">
      <c r="A52" s="114">
        <v>45</v>
      </c>
      <c r="B52" s="115" t="s">
        <v>25</v>
      </c>
      <c r="C52" s="203">
        <f>C43-C47</f>
        <v>635196771.59859955</v>
      </c>
    </row>
    <row r="55" spans="1:3">
      <c r="B55" s="1" t="s">
        <v>225</v>
      </c>
    </row>
  </sheetData>
  <dataValidations count="1">
    <dataValidation operator="lessThanOrEqual" allowBlank="1" showInputMessage="1" showErrorMessage="1" errorTitle="Should be negative number" error="Should be whole negative number or 0" sqref="C13:C33 C35:C52"/>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48"/>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5.75"/>
  <cols>
    <col min="1" max="1" width="10.7109375" style="55" customWidth="1"/>
    <col min="2" max="2" width="91.85546875" style="503" customWidth="1"/>
    <col min="3" max="3" width="53.140625" style="55" customWidth="1"/>
    <col min="4" max="4" width="32.28515625" style="55" customWidth="1"/>
  </cols>
  <sheetData>
    <row r="1" spans="1:4" ht="17.25" customHeight="1">
      <c r="A1" s="9" t="s">
        <v>188</v>
      </c>
      <c r="B1" s="487" t="str">
        <f>Info!C2</f>
        <v>სს ”საქართველოს ბანკი”</v>
      </c>
    </row>
    <row r="2" spans="1:4" s="13" customFormat="1" ht="17.25" customHeight="1">
      <c r="A2" s="13" t="s">
        <v>189</v>
      </c>
      <c r="B2" s="488">
        <v>44742</v>
      </c>
    </row>
    <row r="3" spans="1:4" s="13" customFormat="1" ht="17.25" customHeight="1">
      <c r="A3" s="17"/>
      <c r="B3" s="156"/>
    </row>
    <row r="4" spans="1:4" s="13" customFormat="1" ht="17.25" customHeight="1" thickBot="1">
      <c r="A4" s="13" t="s">
        <v>410</v>
      </c>
      <c r="B4" s="489" t="s">
        <v>267</v>
      </c>
      <c r="D4" s="170" t="s">
        <v>93</v>
      </c>
    </row>
    <row r="5" spans="1:4" ht="17.25" customHeight="1">
      <c r="A5" s="123" t="s">
        <v>26</v>
      </c>
      <c r="B5" s="490" t="s">
        <v>231</v>
      </c>
      <c r="C5" s="460" t="s">
        <v>236</v>
      </c>
      <c r="D5" s="169" t="s">
        <v>268</v>
      </c>
    </row>
    <row r="6" spans="1:4" ht="17.25" customHeight="1">
      <c r="A6" s="491">
        <v>1</v>
      </c>
      <c r="B6" s="492" t="s">
        <v>154</v>
      </c>
      <c r="C6" s="493">
        <f>'2. RC'!E7</f>
        <v>756428371.86000001</v>
      </c>
      <c r="D6" s="494"/>
    </row>
    <row r="7" spans="1:4" ht="17.25" customHeight="1">
      <c r="A7" s="491">
        <v>2</v>
      </c>
      <c r="B7" s="495" t="s">
        <v>155</v>
      </c>
      <c r="C7" s="493">
        <f>'2. RC'!E8</f>
        <v>1736716164.7399998</v>
      </c>
      <c r="D7" s="116"/>
    </row>
    <row r="8" spans="1:4" ht="17.25" customHeight="1">
      <c r="A8" s="491">
        <v>3</v>
      </c>
      <c r="B8" s="495" t="s">
        <v>156</v>
      </c>
      <c r="C8" s="493">
        <f>'2. RC'!E9</f>
        <v>2021466085.03</v>
      </c>
      <c r="D8" s="116"/>
    </row>
    <row r="9" spans="1:4" ht="17.25" customHeight="1">
      <c r="A9" s="491">
        <v>4</v>
      </c>
      <c r="B9" s="495" t="s">
        <v>185</v>
      </c>
      <c r="C9" s="493">
        <f>'2. RC'!E10</f>
        <v>303.24</v>
      </c>
      <c r="D9" s="116"/>
    </row>
    <row r="10" spans="1:4" ht="17.25" customHeight="1">
      <c r="A10" s="491">
        <v>5</v>
      </c>
      <c r="B10" s="495" t="s">
        <v>157</v>
      </c>
      <c r="C10" s="493">
        <f>'2. RC'!E11</f>
        <v>3085389568.1960001</v>
      </c>
      <c r="D10" s="116"/>
    </row>
    <row r="11" spans="1:4" ht="17.25" customHeight="1">
      <c r="A11" s="491"/>
      <c r="B11" s="496" t="s">
        <v>485</v>
      </c>
      <c r="C11" s="493">
        <v>-492081.29399999999</v>
      </c>
      <c r="D11" s="189" t="s">
        <v>959</v>
      </c>
    </row>
    <row r="12" spans="1:4" ht="17.25" customHeight="1">
      <c r="A12" s="491">
        <v>6.1</v>
      </c>
      <c r="B12" s="495" t="s">
        <v>158</v>
      </c>
      <c r="C12" s="493">
        <f>'2. RC'!E12</f>
        <v>15797658366.365198</v>
      </c>
      <c r="D12" s="189"/>
    </row>
    <row r="13" spans="1:4" ht="17.25" customHeight="1">
      <c r="A13" s="491">
        <v>6.2</v>
      </c>
      <c r="B13" s="496" t="s">
        <v>159</v>
      </c>
      <c r="C13" s="205">
        <f>'2. RC'!E13</f>
        <v>-637165840.77950001</v>
      </c>
      <c r="D13" s="189"/>
    </row>
    <row r="14" spans="1:4" ht="17.25" customHeight="1">
      <c r="A14" s="491" t="s">
        <v>484</v>
      </c>
      <c r="B14" s="496" t="s">
        <v>485</v>
      </c>
      <c r="C14" s="205">
        <v>-280315716.82990003</v>
      </c>
      <c r="D14" s="189" t="s">
        <v>959</v>
      </c>
    </row>
    <row r="15" spans="1:4" ht="17.25" customHeight="1">
      <c r="A15" s="491" t="s">
        <v>617</v>
      </c>
      <c r="B15" s="496" t="s">
        <v>606</v>
      </c>
      <c r="C15" s="205">
        <v>0</v>
      </c>
      <c r="D15" s="189"/>
    </row>
    <row r="16" spans="1:4" ht="17.25" customHeight="1">
      <c r="A16" s="491">
        <v>6</v>
      </c>
      <c r="B16" s="495" t="s">
        <v>160</v>
      </c>
      <c r="C16" s="210">
        <f>C12+C13</f>
        <v>15160492525.585697</v>
      </c>
      <c r="D16" s="189"/>
    </row>
    <row r="17" spans="1:4" ht="17.25" customHeight="1">
      <c r="A17" s="491">
        <v>7</v>
      </c>
      <c r="B17" s="495" t="s">
        <v>161</v>
      </c>
      <c r="C17" s="204">
        <f>'2. RC'!E15</f>
        <v>213678366.49900001</v>
      </c>
      <c r="D17" s="189"/>
    </row>
    <row r="18" spans="1:4" ht="17.25" customHeight="1">
      <c r="A18" s="491">
        <v>8</v>
      </c>
      <c r="B18" s="495" t="s">
        <v>162</v>
      </c>
      <c r="C18" s="204">
        <f>'2. RC'!E16</f>
        <v>103786927.984</v>
      </c>
      <c r="D18" s="189"/>
    </row>
    <row r="19" spans="1:4" ht="17.25" customHeight="1">
      <c r="A19" s="491">
        <v>9</v>
      </c>
      <c r="B19" s="495" t="s">
        <v>163</v>
      </c>
      <c r="C19" s="204">
        <f>'2. RC'!E17</f>
        <v>121795796.48510002</v>
      </c>
      <c r="D19" s="189" t="s">
        <v>960</v>
      </c>
    </row>
    <row r="20" spans="1:4" ht="17.25" customHeight="1">
      <c r="A20" s="491">
        <v>9.1</v>
      </c>
      <c r="B20" s="496" t="s">
        <v>245</v>
      </c>
      <c r="C20" s="205">
        <v>5321695.18</v>
      </c>
      <c r="D20" s="189" t="s">
        <v>961</v>
      </c>
    </row>
    <row r="21" spans="1:4" ht="17.25" customHeight="1">
      <c r="A21" s="491">
        <v>9.1999999999999993</v>
      </c>
      <c r="B21" s="496" t="s">
        <v>235</v>
      </c>
      <c r="C21" s="205">
        <v>4727510.2777000004</v>
      </c>
      <c r="D21" s="189" t="s">
        <v>962</v>
      </c>
    </row>
    <row r="22" spans="1:4" ht="17.25" customHeight="1">
      <c r="A22" s="491">
        <v>9.3000000000000007</v>
      </c>
      <c r="B22" s="496" t="s">
        <v>234</v>
      </c>
      <c r="C22" s="205">
        <f>'9. Capital'!C24</f>
        <v>0</v>
      </c>
      <c r="D22" s="116"/>
    </row>
    <row r="23" spans="1:4" ht="17.25" customHeight="1">
      <c r="A23" s="491">
        <v>10</v>
      </c>
      <c r="B23" s="495" t="s">
        <v>164</v>
      </c>
      <c r="C23" s="204">
        <f>'2. RC'!E18</f>
        <v>533375379.11000001</v>
      </c>
      <c r="D23" s="189" t="s">
        <v>437</v>
      </c>
    </row>
    <row r="24" spans="1:4" ht="17.25" customHeight="1">
      <c r="A24" s="491">
        <v>10.1</v>
      </c>
      <c r="B24" s="496" t="s">
        <v>233</v>
      </c>
      <c r="C24" s="204">
        <f>'9. Capital'!C16</f>
        <v>0</v>
      </c>
      <c r="D24" s="117"/>
    </row>
    <row r="25" spans="1:4" ht="17.25" customHeight="1">
      <c r="A25" s="491">
        <v>11</v>
      </c>
      <c r="B25" s="497" t="s">
        <v>165</v>
      </c>
      <c r="C25" s="206">
        <f>'2. RC'!E19</f>
        <v>402030672.16340303</v>
      </c>
      <c r="D25" s="189" t="s">
        <v>963</v>
      </c>
    </row>
    <row r="26" spans="1:4" ht="17.25" customHeight="1">
      <c r="A26" s="491"/>
      <c r="B26" s="498"/>
      <c r="C26" s="499">
        <f>'9. Capital'!C21</f>
        <v>0</v>
      </c>
      <c r="D26" s="120"/>
    </row>
    <row r="27" spans="1:4" ht="17.25" customHeight="1">
      <c r="A27" s="491">
        <v>12</v>
      </c>
      <c r="B27" s="500" t="s">
        <v>166</v>
      </c>
      <c r="C27" s="207">
        <f>SUM(C6:C10,C16:C19,C23,C25)</f>
        <v>24135160160.8932</v>
      </c>
      <c r="D27" s="118"/>
    </row>
    <row r="28" spans="1:4" ht="17.25" customHeight="1">
      <c r="A28" s="491">
        <v>13</v>
      </c>
      <c r="B28" s="495" t="s">
        <v>167</v>
      </c>
      <c r="C28" s="208">
        <f>'2. RC'!E22</f>
        <v>475413098.62</v>
      </c>
      <c r="D28" s="119"/>
    </row>
    <row r="29" spans="1:4" ht="17.25" customHeight="1">
      <c r="A29" s="491">
        <v>14</v>
      </c>
      <c r="B29" s="495" t="s">
        <v>168</v>
      </c>
      <c r="C29" s="208">
        <f>'2. RC'!E23</f>
        <v>3707081638.8865004</v>
      </c>
      <c r="D29" s="116"/>
    </row>
    <row r="30" spans="1:4" ht="17.25" customHeight="1">
      <c r="A30" s="491">
        <v>15</v>
      </c>
      <c r="B30" s="495" t="s">
        <v>169</v>
      </c>
      <c r="C30" s="208">
        <f>'2. RC'!E24</f>
        <v>3874313218.73</v>
      </c>
      <c r="D30" s="116"/>
    </row>
    <row r="31" spans="1:4" ht="17.25" customHeight="1">
      <c r="A31" s="491">
        <v>16</v>
      </c>
      <c r="B31" s="495" t="s">
        <v>170</v>
      </c>
      <c r="C31" s="208">
        <f>'2. RC'!E25</f>
        <v>6775732840.9399996</v>
      </c>
      <c r="D31" s="116"/>
    </row>
    <row r="32" spans="1:4" ht="17.25" customHeight="1">
      <c r="A32" s="491">
        <v>17</v>
      </c>
      <c r="B32" s="495" t="s">
        <v>171</v>
      </c>
      <c r="C32" s="208">
        <f>'2. RC'!E26</f>
        <v>937977730.79999995</v>
      </c>
      <c r="D32" s="116"/>
    </row>
    <row r="33" spans="1:5" ht="17.25" customHeight="1">
      <c r="A33" s="491">
        <v>18</v>
      </c>
      <c r="B33" s="495" t="s">
        <v>172</v>
      </c>
      <c r="C33" s="208">
        <f>'2. RC'!E27</f>
        <v>3637296916</v>
      </c>
      <c r="D33" s="116"/>
    </row>
    <row r="34" spans="1:5" ht="17.25" customHeight="1">
      <c r="A34" s="491">
        <v>19</v>
      </c>
      <c r="B34" s="495" t="s">
        <v>173</v>
      </c>
      <c r="C34" s="208">
        <f>'2. RC'!E28</f>
        <v>251716168.22000003</v>
      </c>
      <c r="D34" s="116"/>
    </row>
    <row r="35" spans="1:5" ht="17.25" customHeight="1">
      <c r="A35" s="491">
        <v>20</v>
      </c>
      <c r="B35" s="495" t="s">
        <v>95</v>
      </c>
      <c r="C35" s="208">
        <f>'2. RC'!E29</f>
        <v>890377723.14670002</v>
      </c>
      <c r="D35" s="116"/>
    </row>
    <row r="36" spans="1:5" ht="17.25" customHeight="1">
      <c r="A36" s="491">
        <v>20.100000000000001</v>
      </c>
      <c r="B36" s="501" t="s">
        <v>483</v>
      </c>
      <c r="C36" s="206">
        <v>29667942.364399999</v>
      </c>
      <c r="D36" s="117"/>
    </row>
    <row r="37" spans="1:5" ht="17.25" customHeight="1">
      <c r="A37" s="491">
        <v>21</v>
      </c>
      <c r="B37" s="497" t="s">
        <v>174</v>
      </c>
      <c r="C37" s="208">
        <f>'2. RC'!E30</f>
        <v>869883300</v>
      </c>
      <c r="D37" s="117"/>
    </row>
    <row r="38" spans="1:5" ht="17.25" customHeight="1">
      <c r="A38" s="495">
        <v>21.1</v>
      </c>
      <c r="B38" s="208" t="s">
        <v>61</v>
      </c>
      <c r="C38" s="208">
        <v>430548300</v>
      </c>
      <c r="D38" s="120"/>
    </row>
    <row r="39" spans="1:5" ht="17.25" customHeight="1">
      <c r="A39" s="495">
        <v>21.2</v>
      </c>
      <c r="B39" s="208" t="s">
        <v>54</v>
      </c>
      <c r="C39" s="208">
        <f>'9. Capital'!C34</f>
        <v>439335000</v>
      </c>
      <c r="D39" s="120"/>
    </row>
    <row r="40" spans="1:5" ht="17.25" customHeight="1">
      <c r="A40" s="491">
        <v>22</v>
      </c>
      <c r="B40" s="500" t="s">
        <v>175</v>
      </c>
      <c r="C40" s="207">
        <f>SUM(C28:C35)+C37</f>
        <v>21419792635.343201</v>
      </c>
      <c r="D40" s="118"/>
      <c r="E40" s="747">
        <f>C40-'2. RC'!E31</f>
        <v>0</v>
      </c>
    </row>
    <row r="41" spans="1:5" ht="17.25" customHeight="1">
      <c r="A41" s="491">
        <v>23</v>
      </c>
      <c r="B41" s="497" t="s">
        <v>176</v>
      </c>
      <c r="C41" s="204">
        <f>'2. RC'!E33</f>
        <v>27993660.18</v>
      </c>
      <c r="D41" s="116"/>
    </row>
    <row r="42" spans="1:5" ht="17.25" customHeight="1">
      <c r="A42" s="491">
        <v>24</v>
      </c>
      <c r="B42" s="497" t="s">
        <v>177</v>
      </c>
      <c r="C42" s="204">
        <f>'2. RC'!E34</f>
        <v>0</v>
      </c>
      <c r="D42" s="116"/>
    </row>
    <row r="43" spans="1:5" ht="17.25" customHeight="1">
      <c r="A43" s="491">
        <v>25</v>
      </c>
      <c r="B43" s="497" t="s">
        <v>232</v>
      </c>
      <c r="C43" s="204">
        <f>'2. RC'!E35</f>
        <v>-4103295.8499999996</v>
      </c>
      <c r="D43" s="116"/>
    </row>
    <row r="44" spans="1:5" ht="17.25" customHeight="1">
      <c r="A44" s="491">
        <v>26</v>
      </c>
      <c r="B44" s="497" t="s">
        <v>179</v>
      </c>
      <c r="C44" s="204">
        <f>'2. RC'!E36</f>
        <v>190226928.78</v>
      </c>
      <c r="D44" s="116"/>
    </row>
    <row r="45" spans="1:5" ht="17.25" customHeight="1">
      <c r="A45" s="491">
        <v>27</v>
      </c>
      <c r="B45" s="497" t="s">
        <v>180</v>
      </c>
      <c r="C45" s="204">
        <f>'2. RC'!E37</f>
        <v>0</v>
      </c>
      <c r="D45" s="116"/>
    </row>
    <row r="46" spans="1:5" ht="17.25" customHeight="1">
      <c r="A46" s="491">
        <v>28</v>
      </c>
      <c r="B46" s="497" t="s">
        <v>181</v>
      </c>
      <c r="C46" s="204">
        <f>'2. RC'!E38</f>
        <v>2529892658</v>
      </c>
      <c r="D46" s="116"/>
    </row>
    <row r="47" spans="1:5" ht="17.25" customHeight="1">
      <c r="A47" s="491">
        <v>29</v>
      </c>
      <c r="B47" s="497" t="s">
        <v>35</v>
      </c>
      <c r="C47" s="204">
        <f>'2. RC'!E39</f>
        <v>-28642425.559999999</v>
      </c>
      <c r="D47" s="116"/>
    </row>
    <row r="48" spans="1:5" ht="17.25" customHeight="1" thickBot="1">
      <c r="A48" s="121">
        <v>30</v>
      </c>
      <c r="B48" s="502" t="s">
        <v>182</v>
      </c>
      <c r="C48" s="209">
        <f>SUM(C41:C47)</f>
        <v>2715367525.5500002</v>
      </c>
      <c r="D48" s="122"/>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37"/>
  <sheetViews>
    <sheetView zoomScaleNormal="100" workbookViewId="0">
      <pane xSplit="2" ySplit="7" topLeftCell="C8" activePane="bottomRight" state="frozen"/>
      <selection sqref="A1:C1"/>
      <selection pane="topRight" sqref="A1:C1"/>
      <selection pane="bottomLeft" sqref="A1:C1"/>
      <selection pane="bottomRight" activeCell="C8" sqref="C8"/>
    </sheetView>
  </sheetViews>
  <sheetFormatPr defaultColWidth="9.140625" defaultRowHeight="12.75"/>
  <cols>
    <col min="1" max="1" width="10.5703125" style="1" bestFit="1" customWidth="1"/>
    <col min="2" max="2" width="105.140625" style="1" bestFit="1" customWidth="1"/>
    <col min="3" max="3" width="12.7109375" style="565" bestFit="1" customWidth="1"/>
    <col min="4" max="4" width="13.28515625" style="565" bestFit="1" customWidth="1"/>
    <col min="5" max="5" width="12.28515625" style="565" bestFit="1" customWidth="1"/>
    <col min="6" max="6" width="13.28515625" style="565" bestFit="1" customWidth="1"/>
    <col min="7" max="7" width="12.7109375" style="565" bestFit="1" customWidth="1"/>
    <col min="8" max="8" width="13.28515625" style="565" bestFit="1" customWidth="1"/>
    <col min="9" max="9" width="11.28515625" style="565" bestFit="1" customWidth="1"/>
    <col min="10" max="10" width="13.28515625" style="565" bestFit="1" customWidth="1"/>
    <col min="11" max="11" width="12.7109375" style="565" bestFit="1" customWidth="1"/>
    <col min="12" max="12" width="13.28515625" style="565" bestFit="1" customWidth="1"/>
    <col min="13" max="13" width="12.7109375" style="565" bestFit="1" customWidth="1"/>
    <col min="14" max="14" width="13.28515625" style="565" bestFit="1" customWidth="1"/>
    <col min="15" max="15" width="11.28515625" style="565" bestFit="1" customWidth="1"/>
    <col min="16" max="16" width="13.28515625" style="565" bestFit="1" customWidth="1"/>
    <col min="17" max="17" width="11.28515625" style="565" bestFit="1" customWidth="1"/>
    <col min="18" max="18" width="13.28515625" style="565" bestFit="1" customWidth="1"/>
    <col min="19" max="19" width="29.140625" style="565" bestFit="1" customWidth="1"/>
    <col min="20" max="16384" width="9.140625" style="6"/>
  </cols>
  <sheetData>
    <row r="1" spans="1:19">
      <c r="A1" s="1" t="s">
        <v>188</v>
      </c>
      <c r="B1" s="242" t="str">
        <f>Info!C2</f>
        <v>სს ”საქართველოს ბანკი”</v>
      </c>
    </row>
    <row r="2" spans="1:19">
      <c r="A2" s="1" t="s">
        <v>189</v>
      </c>
      <c r="B2" s="335">
        <v>44742</v>
      </c>
    </row>
    <row r="3" spans="1:19">
      <c r="H3" s="565">
        <v>0</v>
      </c>
    </row>
    <row r="4" spans="1:19" ht="26.25" thickBot="1">
      <c r="A4" s="54" t="s">
        <v>411</v>
      </c>
      <c r="B4" s="225" t="s">
        <v>454</v>
      </c>
    </row>
    <row r="5" spans="1:19">
      <c r="A5" s="105"/>
      <c r="B5" s="107"/>
      <c r="C5" s="539" t="s">
        <v>0</v>
      </c>
      <c r="D5" s="539" t="s">
        <v>1</v>
      </c>
      <c r="E5" s="539" t="s">
        <v>2</v>
      </c>
      <c r="F5" s="539" t="s">
        <v>3</v>
      </c>
      <c r="G5" s="539" t="s">
        <v>4</v>
      </c>
      <c r="H5" s="539" t="s">
        <v>5</v>
      </c>
      <c r="I5" s="539" t="s">
        <v>237</v>
      </c>
      <c r="J5" s="539" t="s">
        <v>238</v>
      </c>
      <c r="K5" s="539" t="s">
        <v>239</v>
      </c>
      <c r="L5" s="539" t="s">
        <v>240</v>
      </c>
      <c r="M5" s="539" t="s">
        <v>241</v>
      </c>
      <c r="N5" s="539" t="s">
        <v>242</v>
      </c>
      <c r="O5" s="539" t="s">
        <v>441</v>
      </c>
      <c r="P5" s="539" t="s">
        <v>442</v>
      </c>
      <c r="Q5" s="539" t="s">
        <v>443</v>
      </c>
      <c r="R5" s="538" t="s">
        <v>444</v>
      </c>
      <c r="S5" s="537" t="s">
        <v>445</v>
      </c>
    </row>
    <row r="6" spans="1:19">
      <c r="A6" s="125"/>
      <c r="B6" s="777" t="s">
        <v>446</v>
      </c>
      <c r="C6" s="775">
        <v>0</v>
      </c>
      <c r="D6" s="776"/>
      <c r="E6" s="775">
        <v>0.2</v>
      </c>
      <c r="F6" s="776"/>
      <c r="G6" s="775">
        <v>0.35</v>
      </c>
      <c r="H6" s="776"/>
      <c r="I6" s="775">
        <v>0.5</v>
      </c>
      <c r="J6" s="776"/>
      <c r="K6" s="775">
        <v>0.75</v>
      </c>
      <c r="L6" s="776"/>
      <c r="M6" s="775">
        <v>1</v>
      </c>
      <c r="N6" s="776"/>
      <c r="O6" s="775">
        <v>1.5</v>
      </c>
      <c r="P6" s="776"/>
      <c r="Q6" s="775">
        <v>2.5</v>
      </c>
      <c r="R6" s="776"/>
      <c r="S6" s="773" t="s">
        <v>250</v>
      </c>
    </row>
    <row r="7" spans="1:19">
      <c r="A7" s="125"/>
      <c r="B7" s="778"/>
      <c r="C7" s="536" t="s">
        <v>439</v>
      </c>
      <c r="D7" s="536" t="s">
        <v>440</v>
      </c>
      <c r="E7" s="536" t="s">
        <v>439</v>
      </c>
      <c r="F7" s="536" t="s">
        <v>440</v>
      </c>
      <c r="G7" s="536" t="s">
        <v>439</v>
      </c>
      <c r="H7" s="536" t="s">
        <v>440</v>
      </c>
      <c r="I7" s="536" t="s">
        <v>439</v>
      </c>
      <c r="J7" s="536" t="s">
        <v>440</v>
      </c>
      <c r="K7" s="536" t="s">
        <v>439</v>
      </c>
      <c r="L7" s="536" t="s">
        <v>440</v>
      </c>
      <c r="M7" s="536" t="s">
        <v>439</v>
      </c>
      <c r="N7" s="536" t="s">
        <v>440</v>
      </c>
      <c r="O7" s="536" t="s">
        <v>439</v>
      </c>
      <c r="P7" s="536" t="s">
        <v>440</v>
      </c>
      <c r="Q7" s="536" t="s">
        <v>439</v>
      </c>
      <c r="R7" s="536" t="s">
        <v>440</v>
      </c>
      <c r="S7" s="774"/>
    </row>
    <row r="8" spans="1:19" s="129" customFormat="1">
      <c r="A8" s="95">
        <v>1</v>
      </c>
      <c r="B8" s="146" t="s">
        <v>216</v>
      </c>
      <c r="C8" s="535">
        <v>1326525701.1099999</v>
      </c>
      <c r="D8" s="535"/>
      <c r="E8" s="535">
        <v>0</v>
      </c>
      <c r="F8" s="534"/>
      <c r="G8" s="535">
        <v>0</v>
      </c>
      <c r="H8" s="535"/>
      <c r="I8" s="535">
        <v>0</v>
      </c>
      <c r="J8" s="535"/>
      <c r="K8" s="535">
        <v>0</v>
      </c>
      <c r="L8" s="535"/>
      <c r="M8" s="535">
        <v>1736715642.8199999</v>
      </c>
      <c r="N8" s="535"/>
      <c r="O8" s="535">
        <v>0</v>
      </c>
      <c r="P8" s="535"/>
      <c r="Q8" s="535">
        <v>0</v>
      </c>
      <c r="R8" s="534"/>
      <c r="S8" s="533">
        <f>$C$6*SUM(C8:D8)+$E$6*SUM(E8:F8)+$G$6*SUM(G8:H8)+$I$6*SUM(I8:J8)+$K$6*SUM(K8:L8)+$M$6*SUM(M8:N8)+$O$6*SUM(O8:P8)+$Q$6*SUM(Q8:R8)</f>
        <v>1736715642.8199999</v>
      </c>
    </row>
    <row r="9" spans="1:19" s="129" customFormat="1">
      <c r="A9" s="95">
        <v>2</v>
      </c>
      <c r="B9" s="146" t="s">
        <v>217</v>
      </c>
      <c r="C9" s="535">
        <v>0</v>
      </c>
      <c r="D9" s="535"/>
      <c r="E9" s="535">
        <v>0</v>
      </c>
      <c r="F9" s="535"/>
      <c r="G9" s="535">
        <v>0</v>
      </c>
      <c r="H9" s="535"/>
      <c r="I9" s="535">
        <v>0</v>
      </c>
      <c r="J9" s="535"/>
      <c r="K9" s="535">
        <v>0</v>
      </c>
      <c r="L9" s="535"/>
      <c r="M9" s="535">
        <v>0</v>
      </c>
      <c r="N9" s="535"/>
      <c r="O9" s="535">
        <v>0</v>
      </c>
      <c r="P9" s="535"/>
      <c r="Q9" s="535">
        <v>0</v>
      </c>
      <c r="R9" s="534"/>
      <c r="S9" s="533">
        <f t="shared" ref="S9:S21" si="0">$C$6*SUM(C9:D9)+$E$6*SUM(E9:F9)+$G$6*SUM(G9:H9)+$I$6*SUM(I9:J9)+$K$6*SUM(K9:L9)+$M$6*SUM(M9:N9)+$O$6*SUM(O9:P9)+$Q$6*SUM(Q9:R9)</f>
        <v>0</v>
      </c>
    </row>
    <row r="10" spans="1:19" s="129" customFormat="1">
      <c r="A10" s="95">
        <v>3</v>
      </c>
      <c r="B10" s="146" t="s">
        <v>218</v>
      </c>
      <c r="C10" s="535"/>
      <c r="D10" s="535"/>
      <c r="E10" s="535">
        <v>0</v>
      </c>
      <c r="F10" s="535"/>
      <c r="G10" s="535">
        <v>0</v>
      </c>
      <c r="H10" s="535"/>
      <c r="I10" s="535">
        <v>0</v>
      </c>
      <c r="J10" s="535"/>
      <c r="K10" s="535">
        <v>0</v>
      </c>
      <c r="L10" s="535"/>
      <c r="M10" s="535">
        <v>0</v>
      </c>
      <c r="N10" s="535"/>
      <c r="O10" s="535">
        <v>0</v>
      </c>
      <c r="P10" s="535"/>
      <c r="Q10" s="535">
        <v>0</v>
      </c>
      <c r="R10" s="534"/>
      <c r="S10" s="533">
        <f t="shared" si="0"/>
        <v>0</v>
      </c>
    </row>
    <row r="11" spans="1:19" s="129" customFormat="1">
      <c r="A11" s="95">
        <v>4</v>
      </c>
      <c r="B11" s="146" t="s">
        <v>219</v>
      </c>
      <c r="C11" s="535">
        <v>1043247755.72</v>
      </c>
      <c r="D11" s="535"/>
      <c r="E11" s="535">
        <v>0</v>
      </c>
      <c r="F11" s="535"/>
      <c r="G11" s="535">
        <v>0</v>
      </c>
      <c r="H11" s="535"/>
      <c r="I11" s="535">
        <v>50222043.859999999</v>
      </c>
      <c r="J11" s="535"/>
      <c r="K11" s="535">
        <v>0</v>
      </c>
      <c r="L11" s="535"/>
      <c r="M11" s="535">
        <v>0</v>
      </c>
      <c r="N11" s="535"/>
      <c r="O11" s="535">
        <v>0</v>
      </c>
      <c r="P11" s="535"/>
      <c r="Q11" s="535">
        <v>0</v>
      </c>
      <c r="R11" s="534"/>
      <c r="S11" s="533">
        <f t="shared" si="0"/>
        <v>25111021.93</v>
      </c>
    </row>
    <row r="12" spans="1:19" s="129" customFormat="1">
      <c r="A12" s="95">
        <v>5</v>
      </c>
      <c r="B12" s="146" t="s">
        <v>220</v>
      </c>
      <c r="C12" s="535">
        <v>0</v>
      </c>
      <c r="D12" s="535"/>
      <c r="E12" s="535">
        <v>0</v>
      </c>
      <c r="F12" s="535"/>
      <c r="G12" s="535">
        <v>0</v>
      </c>
      <c r="H12" s="535"/>
      <c r="I12" s="535">
        <v>0</v>
      </c>
      <c r="J12" s="535"/>
      <c r="K12" s="535">
        <v>0</v>
      </c>
      <c r="L12" s="535"/>
      <c r="M12" s="535">
        <v>0</v>
      </c>
      <c r="N12" s="535"/>
      <c r="O12" s="535">
        <v>0</v>
      </c>
      <c r="P12" s="535"/>
      <c r="Q12" s="535">
        <v>0</v>
      </c>
      <c r="R12" s="534"/>
      <c r="S12" s="533">
        <f t="shared" si="0"/>
        <v>0</v>
      </c>
    </row>
    <row r="13" spans="1:19" s="129" customFormat="1">
      <c r="A13" s="95">
        <v>6</v>
      </c>
      <c r="B13" s="146" t="s">
        <v>221</v>
      </c>
      <c r="C13" s="535"/>
      <c r="D13" s="535"/>
      <c r="E13" s="535">
        <v>1946852098.3699999</v>
      </c>
      <c r="F13" s="535"/>
      <c r="G13" s="535">
        <v>0</v>
      </c>
      <c r="H13" s="535"/>
      <c r="I13" s="535">
        <v>180976387.13</v>
      </c>
      <c r="J13" s="535"/>
      <c r="K13" s="535">
        <v>0</v>
      </c>
      <c r="L13" s="535"/>
      <c r="M13" s="535">
        <v>10072296.74</v>
      </c>
      <c r="N13" s="535"/>
      <c r="O13" s="535">
        <v>0</v>
      </c>
      <c r="P13" s="535"/>
      <c r="Q13" s="535">
        <v>0</v>
      </c>
      <c r="R13" s="534"/>
      <c r="S13" s="533">
        <f t="shared" si="0"/>
        <v>489930909.97900003</v>
      </c>
    </row>
    <row r="14" spans="1:19" s="129" customFormat="1">
      <c r="A14" s="95">
        <v>7</v>
      </c>
      <c r="B14" s="146" t="s">
        <v>73</v>
      </c>
      <c r="C14" s="535"/>
      <c r="D14" s="535"/>
      <c r="E14" s="535">
        <v>0</v>
      </c>
      <c r="F14" s="535"/>
      <c r="G14" s="535">
        <v>0</v>
      </c>
      <c r="H14" s="535"/>
      <c r="I14" s="535">
        <v>0</v>
      </c>
      <c r="J14" s="535"/>
      <c r="K14" s="535">
        <v>0</v>
      </c>
      <c r="L14" s="535"/>
      <c r="M14" s="535">
        <v>5760182144.9226007</v>
      </c>
      <c r="N14" s="535">
        <v>874186797.65514994</v>
      </c>
      <c r="O14" s="535">
        <v>0</v>
      </c>
      <c r="P14" s="535"/>
      <c r="Q14" s="535">
        <v>0</v>
      </c>
      <c r="R14" s="534"/>
      <c r="S14" s="533">
        <f t="shared" si="0"/>
        <v>6634368942.5777512</v>
      </c>
    </row>
    <row r="15" spans="1:19" s="129" customFormat="1">
      <c r="A15" s="95">
        <v>8</v>
      </c>
      <c r="B15" s="146" t="s">
        <v>74</v>
      </c>
      <c r="C15" s="535"/>
      <c r="D15" s="535"/>
      <c r="E15" s="535">
        <v>0</v>
      </c>
      <c r="F15" s="535"/>
      <c r="G15" s="535">
        <v>0</v>
      </c>
      <c r="H15" s="535"/>
      <c r="I15" s="535">
        <v>0</v>
      </c>
      <c r="J15" s="535"/>
      <c r="K15" s="535">
        <v>4434854483.0452995</v>
      </c>
      <c r="L15" s="535">
        <v>112892754.24489999</v>
      </c>
      <c r="M15" s="535">
        <v>0</v>
      </c>
      <c r="N15" s="535">
        <v>0</v>
      </c>
      <c r="O15" s="535"/>
      <c r="P15" s="535"/>
      <c r="Q15" s="535">
        <v>0</v>
      </c>
      <c r="R15" s="534"/>
      <c r="S15" s="533">
        <f t="shared" si="0"/>
        <v>3410810427.9676495</v>
      </c>
    </row>
    <row r="16" spans="1:19" s="129" customFormat="1">
      <c r="A16" s="95">
        <v>9</v>
      </c>
      <c r="B16" s="146" t="s">
        <v>75</v>
      </c>
      <c r="C16" s="535"/>
      <c r="D16" s="535"/>
      <c r="E16" s="535">
        <v>0</v>
      </c>
      <c r="F16" s="535"/>
      <c r="G16" s="535">
        <v>3602555317.6419001</v>
      </c>
      <c r="H16" s="535"/>
      <c r="I16" s="535">
        <v>0</v>
      </c>
      <c r="J16" s="535"/>
      <c r="K16" s="535">
        <v>0</v>
      </c>
      <c r="L16" s="535"/>
      <c r="M16" s="535">
        <v>0</v>
      </c>
      <c r="N16" s="535"/>
      <c r="O16" s="535">
        <v>0</v>
      </c>
      <c r="P16" s="535"/>
      <c r="Q16" s="535">
        <v>0</v>
      </c>
      <c r="R16" s="534"/>
      <c r="S16" s="533">
        <f t="shared" si="0"/>
        <v>1260894361.174665</v>
      </c>
    </row>
    <row r="17" spans="1:19" s="129" customFormat="1">
      <c r="A17" s="95">
        <v>10</v>
      </c>
      <c r="B17" s="146" t="s">
        <v>69</v>
      </c>
      <c r="C17" s="535"/>
      <c r="D17" s="535"/>
      <c r="E17" s="535">
        <v>0</v>
      </c>
      <c r="F17" s="535"/>
      <c r="G17" s="535">
        <v>0</v>
      </c>
      <c r="H17" s="535"/>
      <c r="I17" s="535">
        <v>13398257.688100001</v>
      </c>
      <c r="J17" s="535"/>
      <c r="K17" s="535">
        <v>0</v>
      </c>
      <c r="L17" s="535"/>
      <c r="M17" s="535">
        <v>114007727.4848</v>
      </c>
      <c r="N17" s="535"/>
      <c r="O17" s="535">
        <v>20198259.0845</v>
      </c>
      <c r="P17" s="535"/>
      <c r="Q17" s="535">
        <v>0</v>
      </c>
      <c r="R17" s="534"/>
      <c r="S17" s="533">
        <f t="shared" si="0"/>
        <v>151004244.95559999</v>
      </c>
    </row>
    <row r="18" spans="1:19" s="129" customFormat="1">
      <c r="A18" s="95">
        <v>11</v>
      </c>
      <c r="B18" s="146" t="s">
        <v>70</v>
      </c>
      <c r="C18" s="535"/>
      <c r="D18" s="535"/>
      <c r="E18" s="535">
        <v>0</v>
      </c>
      <c r="F18" s="535"/>
      <c r="G18" s="535">
        <v>0</v>
      </c>
      <c r="H18" s="535"/>
      <c r="I18" s="535">
        <v>0</v>
      </c>
      <c r="J18" s="535"/>
      <c r="K18" s="535">
        <v>0</v>
      </c>
      <c r="L18" s="535"/>
      <c r="M18" s="535">
        <v>1030337934.3708</v>
      </c>
      <c r="N18" s="535"/>
      <c r="O18" s="535">
        <v>673413440.35759997</v>
      </c>
      <c r="P18" s="535"/>
      <c r="Q18" s="535">
        <v>25787818.5974054</v>
      </c>
      <c r="R18" s="534"/>
      <c r="S18" s="533">
        <f t="shared" si="0"/>
        <v>2104927641.4007134</v>
      </c>
    </row>
    <row r="19" spans="1:19" s="129" customFormat="1">
      <c r="A19" s="95">
        <v>12</v>
      </c>
      <c r="B19" s="146" t="s">
        <v>71</v>
      </c>
      <c r="C19" s="535"/>
      <c r="D19" s="535"/>
      <c r="E19" s="535">
        <v>0</v>
      </c>
      <c r="F19" s="535"/>
      <c r="G19" s="535">
        <v>0</v>
      </c>
      <c r="H19" s="535"/>
      <c r="I19" s="535">
        <v>0</v>
      </c>
      <c r="J19" s="535"/>
      <c r="K19" s="535">
        <v>0</v>
      </c>
      <c r="L19" s="535"/>
      <c r="M19" s="535">
        <v>0</v>
      </c>
      <c r="N19" s="535"/>
      <c r="O19" s="535">
        <v>0</v>
      </c>
      <c r="P19" s="535"/>
      <c r="Q19" s="535">
        <v>0</v>
      </c>
      <c r="R19" s="534"/>
      <c r="S19" s="533">
        <f t="shared" si="0"/>
        <v>0</v>
      </c>
    </row>
    <row r="20" spans="1:19" s="129" customFormat="1">
      <c r="A20" s="95">
        <v>13</v>
      </c>
      <c r="B20" s="146" t="s">
        <v>72</v>
      </c>
      <c r="C20" s="535"/>
      <c r="D20" s="535"/>
      <c r="E20" s="535">
        <v>0</v>
      </c>
      <c r="F20" s="535"/>
      <c r="G20" s="535">
        <v>0</v>
      </c>
      <c r="H20" s="535"/>
      <c r="I20" s="535">
        <v>0</v>
      </c>
      <c r="J20" s="535"/>
      <c r="K20" s="535">
        <v>0</v>
      </c>
      <c r="L20" s="535"/>
      <c r="M20" s="535">
        <v>0</v>
      </c>
      <c r="N20" s="535"/>
      <c r="O20" s="535">
        <v>0</v>
      </c>
      <c r="P20" s="535"/>
      <c r="Q20" s="535">
        <v>0</v>
      </c>
      <c r="R20" s="534"/>
      <c r="S20" s="533">
        <f t="shared" si="0"/>
        <v>0</v>
      </c>
    </row>
    <row r="21" spans="1:19" s="129" customFormat="1">
      <c r="A21" s="95">
        <v>14</v>
      </c>
      <c r="B21" s="146" t="s">
        <v>248</v>
      </c>
      <c r="C21" s="535">
        <v>756428371.86000001</v>
      </c>
      <c r="D21" s="535"/>
      <c r="E21" s="535">
        <v>0</v>
      </c>
      <c r="F21" s="535"/>
      <c r="G21" s="535">
        <v>0</v>
      </c>
      <c r="H21" s="535"/>
      <c r="I21" s="535">
        <v>0</v>
      </c>
      <c r="J21" s="535"/>
      <c r="K21" s="535">
        <v>0</v>
      </c>
      <c r="L21" s="535"/>
      <c r="M21" s="535">
        <v>735585477.49999797</v>
      </c>
      <c r="N21" s="535"/>
      <c r="O21" s="535">
        <v>0</v>
      </c>
      <c r="P21" s="535"/>
      <c r="Q21" s="535">
        <v>108169897.6574</v>
      </c>
      <c r="R21" s="534"/>
      <c r="S21" s="533">
        <f t="shared" si="0"/>
        <v>1006010221.6434979</v>
      </c>
    </row>
    <row r="22" spans="1:19" ht="13.5" thickBot="1">
      <c r="A22" s="81"/>
      <c r="B22" s="131" t="s">
        <v>68</v>
      </c>
      <c r="C22" s="532">
        <f>SUM(C8:C21)</f>
        <v>3126201828.6900001</v>
      </c>
      <c r="D22" s="532">
        <f t="shared" ref="D22:S22" si="1">SUM(D8:D21)</f>
        <v>0</v>
      </c>
      <c r="E22" s="532">
        <f t="shared" si="1"/>
        <v>1946852098.3699999</v>
      </c>
      <c r="F22" s="532">
        <f t="shared" si="1"/>
        <v>0</v>
      </c>
      <c r="G22" s="532">
        <f t="shared" si="1"/>
        <v>3602555317.6419001</v>
      </c>
      <c r="H22" s="532">
        <f t="shared" si="1"/>
        <v>0</v>
      </c>
      <c r="I22" s="532">
        <f t="shared" si="1"/>
        <v>244596688.67810002</v>
      </c>
      <c r="J22" s="532">
        <f t="shared" si="1"/>
        <v>0</v>
      </c>
      <c r="K22" s="532">
        <f t="shared" si="1"/>
        <v>4434854483.0452995</v>
      </c>
      <c r="L22" s="532">
        <f t="shared" si="1"/>
        <v>112892754.24489999</v>
      </c>
      <c r="M22" s="532">
        <f t="shared" si="1"/>
        <v>9386901223.8381996</v>
      </c>
      <c r="N22" s="532">
        <f t="shared" si="1"/>
        <v>874186797.65514994</v>
      </c>
      <c r="O22" s="532">
        <f t="shared" si="1"/>
        <v>693611699.44209993</v>
      </c>
      <c r="P22" s="532">
        <f t="shared" si="1"/>
        <v>0</v>
      </c>
      <c r="Q22" s="532">
        <f t="shared" si="1"/>
        <v>133957716.2548054</v>
      </c>
      <c r="R22" s="532">
        <f t="shared" si="1"/>
        <v>0</v>
      </c>
      <c r="S22" s="531">
        <f t="shared" si="1"/>
        <v>16819773414.448877</v>
      </c>
    </row>
    <row r="37" spans="10:10">
      <c r="J37" s="565">
        <v>0</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8"/>
  <sheetViews>
    <sheetView zoomScaleNormal="100" workbookViewId="0">
      <pane xSplit="1" ySplit="7" topLeftCell="B8" activePane="bottomRight" state="frozen"/>
      <selection sqref="A1:C1"/>
      <selection pane="topRight" sqref="A1:C1"/>
      <selection pane="bottomLeft" sqref="A1:C1"/>
      <selection pane="bottomRight" activeCell="B8" sqref="B8"/>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6"/>
  </cols>
  <sheetData>
    <row r="1" spans="1:8">
      <c r="A1" s="1" t="s">
        <v>188</v>
      </c>
      <c r="B1" s="242" t="str">
        <f>Info!C2</f>
        <v>სს ”საქართველოს ბანკი”</v>
      </c>
    </row>
    <row r="2" spans="1:8">
      <c r="A2" s="1" t="s">
        <v>189</v>
      </c>
      <c r="B2" s="335">
        <v>44742</v>
      </c>
    </row>
    <row r="3" spans="1:8">
      <c r="H3" s="1">
        <v>0</v>
      </c>
    </row>
    <row r="4" spans="1:8" ht="13.5" thickBot="1">
      <c r="A4" s="1" t="s">
        <v>413</v>
      </c>
      <c r="B4" s="224" t="s">
        <v>456</v>
      </c>
    </row>
    <row r="5" spans="1:8">
      <c r="A5" s="79"/>
      <c r="B5" s="126"/>
      <c r="C5" s="132" t="s">
        <v>0</v>
      </c>
      <c r="D5" s="132" t="s">
        <v>1</v>
      </c>
      <c r="E5" s="132" t="s">
        <v>2</v>
      </c>
      <c r="F5" s="132" t="s">
        <v>3</v>
      </c>
      <c r="G5" s="220" t="s">
        <v>4</v>
      </c>
      <c r="H5" s="133" t="s">
        <v>5</v>
      </c>
    </row>
    <row r="6" spans="1:8" ht="15" customHeight="1">
      <c r="A6" s="125"/>
      <c r="B6" s="14"/>
      <c r="C6" s="779" t="s">
        <v>448</v>
      </c>
      <c r="D6" s="783" t="s">
        <v>469</v>
      </c>
      <c r="E6" s="784"/>
      <c r="F6" s="779" t="s">
        <v>475</v>
      </c>
      <c r="G6" s="779" t="s">
        <v>476</v>
      </c>
      <c r="H6" s="781" t="s">
        <v>450</v>
      </c>
    </row>
    <row r="7" spans="1:8" ht="63.75">
      <c r="A7" s="125"/>
      <c r="B7" s="14"/>
      <c r="C7" s="780"/>
      <c r="D7" s="223" t="s">
        <v>451</v>
      </c>
      <c r="E7" s="223" t="s">
        <v>449</v>
      </c>
      <c r="F7" s="780"/>
      <c r="G7" s="780"/>
      <c r="H7" s="782"/>
    </row>
    <row r="8" spans="1:8">
      <c r="A8" s="70">
        <v>1</v>
      </c>
      <c r="B8" s="59" t="s">
        <v>216</v>
      </c>
      <c r="C8" s="506">
        <v>3757208219.6039</v>
      </c>
      <c r="D8" s="507"/>
      <c r="E8" s="507"/>
      <c r="F8" s="507">
        <f>'11. CRWA'!S8</f>
        <v>1736715642.8199999</v>
      </c>
      <c r="G8" s="508">
        <f>F8</f>
        <v>1736715642.8199999</v>
      </c>
      <c r="H8" s="228">
        <f>G8/(C8+E8)</f>
        <v>0.46223566576863589</v>
      </c>
    </row>
    <row r="9" spans="1:8" ht="15" customHeight="1">
      <c r="A9" s="70">
        <v>2</v>
      </c>
      <c r="B9" s="59" t="s">
        <v>217</v>
      </c>
      <c r="C9" s="506">
        <v>0</v>
      </c>
      <c r="D9" s="507"/>
      <c r="E9" s="507"/>
      <c r="F9" s="507"/>
      <c r="G9" s="508">
        <f t="shared" ref="G9:G20" si="0">F9</f>
        <v>0</v>
      </c>
      <c r="H9" s="228" t="e">
        <f t="shared" ref="H9:H21" si="1">G9/(C9+E9)</f>
        <v>#DIV/0!</v>
      </c>
    </row>
    <row r="10" spans="1:8">
      <c r="A10" s="70">
        <v>3</v>
      </c>
      <c r="B10" s="59" t="s">
        <v>218</v>
      </c>
      <c r="C10" s="506"/>
      <c r="D10" s="507"/>
      <c r="E10" s="507"/>
      <c r="F10" s="507"/>
      <c r="G10" s="508">
        <f t="shared" si="0"/>
        <v>0</v>
      </c>
      <c r="H10" s="228" t="e">
        <f t="shared" si="1"/>
        <v>#DIV/0!</v>
      </c>
    </row>
    <row r="11" spans="1:8">
      <c r="A11" s="70">
        <v>4</v>
      </c>
      <c r="B11" s="59" t="s">
        <v>219</v>
      </c>
      <c r="C11" s="506">
        <v>1093469799.5799999</v>
      </c>
      <c r="D11" s="507"/>
      <c r="E11" s="507"/>
      <c r="F11" s="507">
        <f>'11. CRWA'!S11</f>
        <v>25111021.93</v>
      </c>
      <c r="G11" s="508">
        <f>F11</f>
        <v>25111021.93</v>
      </c>
      <c r="H11" s="228">
        <f t="shared" si="1"/>
        <v>2.2964531749889303E-2</v>
      </c>
    </row>
    <row r="12" spans="1:8">
      <c r="A12" s="70">
        <v>5</v>
      </c>
      <c r="B12" s="59" t="s">
        <v>220</v>
      </c>
      <c r="C12" s="506">
        <v>0</v>
      </c>
      <c r="D12" s="507"/>
      <c r="E12" s="507"/>
      <c r="F12" s="507">
        <v>0</v>
      </c>
      <c r="G12" s="508">
        <f t="shared" si="0"/>
        <v>0</v>
      </c>
      <c r="H12" s="228" t="e">
        <f t="shared" si="1"/>
        <v>#DIV/0!</v>
      </c>
    </row>
    <row r="13" spans="1:8">
      <c r="A13" s="70">
        <v>6</v>
      </c>
      <c r="B13" s="59" t="s">
        <v>221</v>
      </c>
      <c r="C13" s="506">
        <v>2137900782.24</v>
      </c>
      <c r="D13" s="507"/>
      <c r="E13" s="507"/>
      <c r="F13" s="507">
        <v>489930909.97900003</v>
      </c>
      <c r="G13" s="508">
        <f t="shared" si="0"/>
        <v>489930909.97900003</v>
      </c>
      <c r="H13" s="228">
        <f t="shared" si="1"/>
        <v>0.22916447481986119</v>
      </c>
    </row>
    <row r="14" spans="1:8">
      <c r="A14" s="70">
        <v>7</v>
      </c>
      <c r="B14" s="59" t="s">
        <v>73</v>
      </c>
      <c r="C14" s="506">
        <v>5760182144.9226007</v>
      </c>
      <c r="D14" s="507">
        <v>2084987785.0683751</v>
      </c>
      <c r="E14" s="507">
        <v>874186797.65514994</v>
      </c>
      <c r="F14" s="507">
        <f>'11. CRWA'!S14</f>
        <v>6634368942.5777512</v>
      </c>
      <c r="G14" s="508">
        <v>6231834027.8462515</v>
      </c>
      <c r="H14" s="228">
        <f>G14/(C14+E14)</f>
        <v>0.93932581708742047</v>
      </c>
    </row>
    <row r="15" spans="1:8">
      <c r="A15" s="70">
        <v>8</v>
      </c>
      <c r="B15" s="59" t="s">
        <v>74</v>
      </c>
      <c r="C15" s="506">
        <v>4434854483.0452995</v>
      </c>
      <c r="D15" s="507">
        <v>230107452.49482498</v>
      </c>
      <c r="E15" s="507">
        <v>112892754.24489999</v>
      </c>
      <c r="F15" s="507">
        <f>'11. CRWA'!S15</f>
        <v>3410810427.9676495</v>
      </c>
      <c r="G15" s="508">
        <v>3352578215.0983496</v>
      </c>
      <c r="H15" s="228">
        <f t="shared" si="1"/>
        <v>0.73719537172342986</v>
      </c>
    </row>
    <row r="16" spans="1:8">
      <c r="A16" s="70">
        <v>9</v>
      </c>
      <c r="B16" s="59" t="s">
        <v>75</v>
      </c>
      <c r="C16" s="506">
        <v>3602555317.6419001</v>
      </c>
      <c r="D16" s="507"/>
      <c r="E16" s="507"/>
      <c r="F16" s="507">
        <f>'11. CRWA'!S16</f>
        <v>1260894361.174665</v>
      </c>
      <c r="G16" s="508">
        <v>1258914849.6071649</v>
      </c>
      <c r="H16" s="228">
        <f t="shared" si="1"/>
        <v>0.3494505256982991</v>
      </c>
    </row>
    <row r="17" spans="1:8">
      <c r="A17" s="70">
        <v>10</v>
      </c>
      <c r="B17" s="59" t="s">
        <v>69</v>
      </c>
      <c r="C17" s="506">
        <v>147604244.25739998</v>
      </c>
      <c r="D17" s="507"/>
      <c r="E17" s="507"/>
      <c r="F17" s="507">
        <f>'11. CRWA'!S17</f>
        <v>151004244.95559999</v>
      </c>
      <c r="G17" s="508">
        <v>150965155.3856</v>
      </c>
      <c r="H17" s="228">
        <f t="shared" si="1"/>
        <v>1.0227697458505265</v>
      </c>
    </row>
    <row r="18" spans="1:8">
      <c r="A18" s="70">
        <v>11</v>
      </c>
      <c r="B18" s="59" t="s">
        <v>70</v>
      </c>
      <c r="C18" s="506">
        <v>1729539193.3258054</v>
      </c>
      <c r="D18" s="507"/>
      <c r="E18" s="507"/>
      <c r="F18" s="507">
        <f>'11. CRWA'!S18</f>
        <v>2104927641.4007134</v>
      </c>
      <c r="G18" s="508">
        <v>2103215685.4362135</v>
      </c>
      <c r="H18" s="228">
        <f t="shared" si="1"/>
        <v>1.2160555213506608</v>
      </c>
    </row>
    <row r="19" spans="1:8">
      <c r="A19" s="70">
        <v>12</v>
      </c>
      <c r="B19" s="59" t="s">
        <v>71</v>
      </c>
      <c r="C19" s="506">
        <v>0</v>
      </c>
      <c r="D19" s="507"/>
      <c r="E19" s="507"/>
      <c r="F19" s="507"/>
      <c r="G19" s="508">
        <f t="shared" si="0"/>
        <v>0</v>
      </c>
      <c r="H19" s="228" t="e">
        <f t="shared" si="1"/>
        <v>#DIV/0!</v>
      </c>
    </row>
    <row r="20" spans="1:8">
      <c r="A20" s="70">
        <v>13</v>
      </c>
      <c r="B20" s="59" t="s">
        <v>72</v>
      </c>
      <c r="C20" s="506">
        <v>0</v>
      </c>
      <c r="D20" s="507"/>
      <c r="E20" s="507"/>
      <c r="F20" s="507"/>
      <c r="G20" s="508">
        <f t="shared" si="0"/>
        <v>0</v>
      </c>
      <c r="H20" s="228" t="e">
        <f t="shared" si="1"/>
        <v>#DIV/0!</v>
      </c>
    </row>
    <row r="21" spans="1:8">
      <c r="A21" s="70">
        <v>14</v>
      </c>
      <c r="B21" s="59" t="s">
        <v>248</v>
      </c>
      <c r="C21" s="506">
        <v>1600183747.0173981</v>
      </c>
      <c r="D21" s="507"/>
      <c r="E21" s="507"/>
      <c r="F21" s="507">
        <f>'11. CRWA'!S21</f>
        <v>1006010221.6434979</v>
      </c>
      <c r="G21" s="508">
        <f>F21</f>
        <v>1006010221.6434979</v>
      </c>
      <c r="H21" s="228">
        <f t="shared" si="1"/>
        <v>0.62868418924927372</v>
      </c>
    </row>
    <row r="22" spans="1:8" ht="13.5" thickBot="1">
      <c r="A22" s="127"/>
      <c r="B22" s="134" t="s">
        <v>68</v>
      </c>
      <c r="C22" s="562">
        <f>SUM(C8:C21)</f>
        <v>24263497931.634304</v>
      </c>
      <c r="D22" s="211">
        <f>SUM(D8:D21)</f>
        <v>2315095237.5632</v>
      </c>
      <c r="E22" s="211">
        <f>SUM(E8:E21)</f>
        <v>987079551.90004992</v>
      </c>
      <c r="F22" s="211">
        <f>SUM(F8:F21)</f>
        <v>16819773414.448877</v>
      </c>
      <c r="G22" s="211">
        <f>SUM(G8:G21)</f>
        <v>16355275729.746075</v>
      </c>
      <c r="H22" s="229">
        <f>G22/(C22+E22)</f>
        <v>0.64771887852510235</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6"/>
  </cols>
  <sheetData>
    <row r="1" spans="1:22">
      <c r="A1" s="1" t="s">
        <v>188</v>
      </c>
      <c r="B1" s="242" t="str">
        <f>Info!C2</f>
        <v>სს ”საქართველოს ბანკი”</v>
      </c>
    </row>
    <row r="2" spans="1:22">
      <c r="A2" s="1" t="s">
        <v>189</v>
      </c>
      <c r="B2" s="335">
        <v>44742</v>
      </c>
    </row>
    <row r="3" spans="1:22">
      <c r="H3" s="1">
        <v>0</v>
      </c>
    </row>
    <row r="4" spans="1:22" ht="27.75" thickBot="1">
      <c r="A4" s="1" t="s">
        <v>412</v>
      </c>
      <c r="B4" s="226" t="s">
        <v>455</v>
      </c>
      <c r="V4" s="170" t="s">
        <v>93</v>
      </c>
    </row>
    <row r="5" spans="1:22">
      <c r="A5" s="79"/>
      <c r="B5" s="80"/>
      <c r="C5" s="785" t="s">
        <v>198</v>
      </c>
      <c r="D5" s="786"/>
      <c r="E5" s="786"/>
      <c r="F5" s="786"/>
      <c r="G5" s="786"/>
      <c r="H5" s="786"/>
      <c r="I5" s="786"/>
      <c r="J5" s="786"/>
      <c r="K5" s="786"/>
      <c r="L5" s="787"/>
      <c r="M5" s="785" t="s">
        <v>199</v>
      </c>
      <c r="N5" s="786"/>
      <c r="O5" s="786"/>
      <c r="P5" s="786"/>
      <c r="Q5" s="786"/>
      <c r="R5" s="786"/>
      <c r="S5" s="787"/>
      <c r="T5" s="790" t="s">
        <v>453</v>
      </c>
      <c r="U5" s="790" t="s">
        <v>452</v>
      </c>
      <c r="V5" s="788" t="s">
        <v>200</v>
      </c>
    </row>
    <row r="6" spans="1:22" s="54" customFormat="1" ht="127.5">
      <c r="A6" s="93"/>
      <c r="B6" s="148"/>
      <c r="C6" s="77" t="s">
        <v>201</v>
      </c>
      <c r="D6" s="76" t="s">
        <v>202</v>
      </c>
      <c r="E6" s="73" t="s">
        <v>203</v>
      </c>
      <c r="F6" s="227" t="s">
        <v>447</v>
      </c>
      <c r="G6" s="76" t="s">
        <v>204</v>
      </c>
      <c r="H6" s="76" t="s">
        <v>205</v>
      </c>
      <c r="I6" s="76" t="s">
        <v>206</v>
      </c>
      <c r="J6" s="76" t="s">
        <v>247</v>
      </c>
      <c r="K6" s="76" t="s">
        <v>207</v>
      </c>
      <c r="L6" s="78" t="s">
        <v>208</v>
      </c>
      <c r="M6" s="77" t="s">
        <v>209</v>
      </c>
      <c r="N6" s="76" t="s">
        <v>210</v>
      </c>
      <c r="O6" s="76" t="s">
        <v>211</v>
      </c>
      <c r="P6" s="76" t="s">
        <v>212</v>
      </c>
      <c r="Q6" s="76" t="s">
        <v>213</v>
      </c>
      <c r="R6" s="76" t="s">
        <v>214</v>
      </c>
      <c r="S6" s="78" t="s">
        <v>215</v>
      </c>
      <c r="T6" s="791"/>
      <c r="U6" s="791"/>
      <c r="V6" s="789"/>
    </row>
    <row r="7" spans="1:22" s="129" customFormat="1">
      <c r="A7" s="130">
        <v>1</v>
      </c>
      <c r="B7" s="128" t="s">
        <v>216</v>
      </c>
      <c r="C7" s="505"/>
      <c r="D7" s="504">
        <v>0</v>
      </c>
      <c r="E7" s="504"/>
      <c r="F7" s="504"/>
      <c r="G7" s="504"/>
      <c r="H7" s="504"/>
      <c r="I7" s="504"/>
      <c r="J7" s="504"/>
      <c r="K7" s="504"/>
      <c r="L7" s="504"/>
      <c r="M7" s="504">
        <v>0</v>
      </c>
      <c r="N7" s="504"/>
      <c r="O7" s="504"/>
      <c r="P7" s="504"/>
      <c r="Q7" s="504"/>
      <c r="R7" s="504">
        <v>0</v>
      </c>
      <c r="S7" s="504"/>
      <c r="T7" s="222"/>
      <c r="U7" s="221"/>
      <c r="V7" s="212">
        <f>SUM(C7:S7)</f>
        <v>0</v>
      </c>
    </row>
    <row r="8" spans="1:22" s="129" customFormat="1">
      <c r="A8" s="130">
        <v>2</v>
      </c>
      <c r="B8" s="128" t="s">
        <v>217</v>
      </c>
      <c r="C8" s="505">
        <v>0</v>
      </c>
      <c r="D8" s="504">
        <v>0</v>
      </c>
      <c r="E8" s="504"/>
      <c r="F8" s="504"/>
      <c r="G8" s="504"/>
      <c r="H8" s="504"/>
      <c r="I8" s="504"/>
      <c r="J8" s="504"/>
      <c r="K8" s="504"/>
      <c r="L8" s="504"/>
      <c r="M8" s="504"/>
      <c r="N8" s="504"/>
      <c r="O8" s="504"/>
      <c r="P8" s="504"/>
      <c r="Q8" s="504"/>
      <c r="R8" s="504">
        <v>0</v>
      </c>
      <c r="S8" s="504"/>
      <c r="T8" s="221"/>
      <c r="U8" s="221"/>
      <c r="V8" s="212">
        <f t="shared" ref="V8:V20" si="0">SUM(C8:S8)</f>
        <v>0</v>
      </c>
    </row>
    <row r="9" spans="1:22" s="129" customFormat="1">
      <c r="A9" s="130">
        <v>3</v>
      </c>
      <c r="B9" s="128" t="s">
        <v>218</v>
      </c>
      <c r="C9" s="505"/>
      <c r="D9" s="504">
        <v>0</v>
      </c>
      <c r="E9" s="504"/>
      <c r="F9" s="504"/>
      <c r="G9" s="504"/>
      <c r="H9" s="504"/>
      <c r="I9" s="504"/>
      <c r="J9" s="504"/>
      <c r="K9" s="504"/>
      <c r="L9" s="504"/>
      <c r="M9" s="504"/>
      <c r="N9" s="504"/>
      <c r="O9" s="504"/>
      <c r="P9" s="504"/>
      <c r="Q9" s="504"/>
      <c r="R9" s="504">
        <v>0</v>
      </c>
      <c r="S9" s="504"/>
      <c r="T9" s="221"/>
      <c r="U9" s="221"/>
      <c r="V9" s="212">
        <f>SUM(C9:S9)</f>
        <v>0</v>
      </c>
    </row>
    <row r="10" spans="1:22" s="129" customFormat="1">
      <c r="A10" s="130">
        <v>4</v>
      </c>
      <c r="B10" s="128" t="s">
        <v>219</v>
      </c>
      <c r="C10" s="505"/>
      <c r="D10" s="504">
        <v>0</v>
      </c>
      <c r="E10" s="504"/>
      <c r="F10" s="504"/>
      <c r="G10" s="504"/>
      <c r="H10" s="504"/>
      <c r="I10" s="504"/>
      <c r="J10" s="504"/>
      <c r="K10" s="504"/>
      <c r="L10" s="504"/>
      <c r="M10" s="504"/>
      <c r="N10" s="504"/>
      <c r="O10" s="504"/>
      <c r="P10" s="504"/>
      <c r="Q10" s="504"/>
      <c r="R10" s="504">
        <v>0</v>
      </c>
      <c r="S10" s="504"/>
      <c r="T10" s="221"/>
      <c r="U10" s="221"/>
      <c r="V10" s="212">
        <f t="shared" si="0"/>
        <v>0</v>
      </c>
    </row>
    <row r="11" spans="1:22" s="129" customFormat="1">
      <c r="A11" s="130">
        <v>5</v>
      </c>
      <c r="B11" s="128" t="s">
        <v>220</v>
      </c>
      <c r="C11" s="505" t="s">
        <v>964</v>
      </c>
      <c r="D11" s="504">
        <v>0</v>
      </c>
      <c r="E11" s="504"/>
      <c r="F11" s="504"/>
      <c r="G11" s="504"/>
      <c r="H11" s="504"/>
      <c r="I11" s="504"/>
      <c r="J11" s="504"/>
      <c r="K11" s="504"/>
      <c r="L11" s="504"/>
      <c r="M11" s="504"/>
      <c r="N11" s="504"/>
      <c r="O11" s="504"/>
      <c r="P11" s="504"/>
      <c r="Q11" s="504"/>
      <c r="R11" s="504">
        <v>0</v>
      </c>
      <c r="S11" s="504"/>
      <c r="T11" s="221"/>
      <c r="U11" s="221"/>
      <c r="V11" s="212">
        <f t="shared" si="0"/>
        <v>0</v>
      </c>
    </row>
    <row r="12" spans="1:22" s="129" customFormat="1">
      <c r="A12" s="130">
        <v>6</v>
      </c>
      <c r="B12" s="128" t="s">
        <v>221</v>
      </c>
      <c r="C12" s="505"/>
      <c r="D12" s="504">
        <v>0</v>
      </c>
      <c r="E12" s="504"/>
      <c r="F12" s="504"/>
      <c r="G12" s="504"/>
      <c r="H12" s="504"/>
      <c r="I12" s="504"/>
      <c r="J12" s="504"/>
      <c r="K12" s="504"/>
      <c r="L12" s="504"/>
      <c r="M12" s="504"/>
      <c r="N12" s="504"/>
      <c r="O12" s="504"/>
      <c r="P12" s="504"/>
      <c r="Q12" s="504"/>
      <c r="R12" s="504">
        <v>0</v>
      </c>
      <c r="S12" s="504"/>
      <c r="T12" s="221"/>
      <c r="U12" s="221"/>
      <c r="V12" s="212">
        <f t="shared" si="0"/>
        <v>0</v>
      </c>
    </row>
    <row r="13" spans="1:22" s="129" customFormat="1">
      <c r="A13" s="130">
        <v>7</v>
      </c>
      <c r="B13" s="128" t="s">
        <v>73</v>
      </c>
      <c r="C13" s="505"/>
      <c r="D13" s="504">
        <v>141487975.43650001</v>
      </c>
      <c r="E13" s="504"/>
      <c r="F13" s="504"/>
      <c r="G13" s="504"/>
      <c r="H13" s="504"/>
      <c r="I13" s="504"/>
      <c r="J13" s="504"/>
      <c r="K13" s="504"/>
      <c r="L13" s="504"/>
      <c r="M13" s="504">
        <v>13228613.812999999</v>
      </c>
      <c r="N13" s="504"/>
      <c r="O13" s="504">
        <v>68777881.181299999</v>
      </c>
      <c r="P13" s="504"/>
      <c r="Q13" s="504"/>
      <c r="R13" s="504">
        <v>179040444.30070001</v>
      </c>
      <c r="S13" s="504"/>
      <c r="T13" s="221"/>
      <c r="U13" s="221"/>
      <c r="V13" s="212">
        <f t="shared" si="0"/>
        <v>402534914.73150003</v>
      </c>
    </row>
    <row r="14" spans="1:22" s="129" customFormat="1">
      <c r="A14" s="130">
        <v>8</v>
      </c>
      <c r="B14" s="128" t="s">
        <v>74</v>
      </c>
      <c r="C14" s="505"/>
      <c r="D14" s="504">
        <v>0</v>
      </c>
      <c r="E14" s="504"/>
      <c r="F14" s="504"/>
      <c r="G14" s="504"/>
      <c r="H14" s="504"/>
      <c r="I14" s="504"/>
      <c r="J14" s="504">
        <v>0</v>
      </c>
      <c r="K14" s="504"/>
      <c r="L14" s="504"/>
      <c r="M14" s="504">
        <v>3263076.0857000002</v>
      </c>
      <c r="N14" s="504"/>
      <c r="O14" s="504">
        <v>3542910.8032999998</v>
      </c>
      <c r="P14" s="504"/>
      <c r="Q14" s="504"/>
      <c r="R14" s="504">
        <v>0</v>
      </c>
      <c r="S14" s="504"/>
      <c r="T14" s="221"/>
      <c r="U14" s="221"/>
      <c r="V14" s="212">
        <f t="shared" si="0"/>
        <v>6805986.8890000004</v>
      </c>
    </row>
    <row r="15" spans="1:22" s="129" customFormat="1">
      <c r="A15" s="130">
        <v>9</v>
      </c>
      <c r="B15" s="128" t="s">
        <v>75</v>
      </c>
      <c r="C15" s="505"/>
      <c r="D15" s="504">
        <v>51426225.980300002</v>
      </c>
      <c r="E15" s="504"/>
      <c r="F15" s="504"/>
      <c r="G15" s="504"/>
      <c r="H15" s="504"/>
      <c r="I15" s="504"/>
      <c r="J15" s="504"/>
      <c r="K15" s="504"/>
      <c r="L15" s="504"/>
      <c r="M15" s="504">
        <v>957399.48149999999</v>
      </c>
      <c r="N15" s="504"/>
      <c r="O15" s="504">
        <v>409651.8762</v>
      </c>
      <c r="P15" s="504"/>
      <c r="Q15" s="504"/>
      <c r="R15" s="504">
        <v>0</v>
      </c>
      <c r="S15" s="504"/>
      <c r="T15" s="221"/>
      <c r="U15" s="221"/>
      <c r="V15" s="212">
        <f t="shared" si="0"/>
        <v>52793277.338</v>
      </c>
    </row>
    <row r="16" spans="1:22" s="129" customFormat="1">
      <c r="A16" s="130">
        <v>10</v>
      </c>
      <c r="B16" s="128" t="s">
        <v>69</v>
      </c>
      <c r="C16" s="505"/>
      <c r="D16" s="504">
        <v>0</v>
      </c>
      <c r="E16" s="504"/>
      <c r="F16" s="504"/>
      <c r="G16" s="504"/>
      <c r="H16" s="504"/>
      <c r="I16" s="504"/>
      <c r="J16" s="504"/>
      <c r="K16" s="504"/>
      <c r="L16" s="504"/>
      <c r="M16" s="504"/>
      <c r="N16" s="504"/>
      <c r="O16" s="504"/>
      <c r="P16" s="504"/>
      <c r="Q16" s="504"/>
      <c r="R16" s="504">
        <v>0</v>
      </c>
      <c r="S16" s="504"/>
      <c r="T16" s="221"/>
      <c r="U16" s="221"/>
      <c r="V16" s="212">
        <f t="shared" si="0"/>
        <v>0</v>
      </c>
    </row>
    <row r="17" spans="1:22" s="129" customFormat="1">
      <c r="A17" s="130">
        <v>11</v>
      </c>
      <c r="B17" s="128" t="s">
        <v>70</v>
      </c>
      <c r="C17" s="505"/>
      <c r="D17" s="504">
        <v>612460.20979999995</v>
      </c>
      <c r="E17" s="504"/>
      <c r="F17" s="504"/>
      <c r="G17" s="504"/>
      <c r="H17" s="504"/>
      <c r="I17" s="504">
        <v>0</v>
      </c>
      <c r="J17" s="504"/>
      <c r="K17" s="504"/>
      <c r="L17" s="504"/>
      <c r="M17" s="504">
        <v>781067.89080000005</v>
      </c>
      <c r="N17" s="504"/>
      <c r="O17" s="504">
        <v>0</v>
      </c>
      <c r="P17" s="504"/>
      <c r="Q17" s="504"/>
      <c r="R17" s="504">
        <v>0</v>
      </c>
      <c r="S17" s="504"/>
      <c r="T17" s="221"/>
      <c r="U17" s="221"/>
      <c r="V17" s="212">
        <f t="shared" si="0"/>
        <v>1393528.1006</v>
      </c>
    </row>
    <row r="18" spans="1:22" s="129" customFormat="1">
      <c r="A18" s="130">
        <v>12</v>
      </c>
      <c r="B18" s="128" t="s">
        <v>71</v>
      </c>
      <c r="C18" s="505"/>
      <c r="D18" s="504">
        <v>39089.57</v>
      </c>
      <c r="E18" s="504"/>
      <c r="F18" s="504"/>
      <c r="G18" s="504"/>
      <c r="H18" s="504"/>
      <c r="I18" s="504"/>
      <c r="J18" s="504"/>
      <c r="K18" s="504"/>
      <c r="L18" s="504"/>
      <c r="M18" s="504"/>
      <c r="N18" s="504"/>
      <c r="O18" s="504"/>
      <c r="P18" s="504"/>
      <c r="Q18" s="504"/>
      <c r="R18" s="504">
        <v>0</v>
      </c>
      <c r="S18" s="504"/>
      <c r="T18" s="221"/>
      <c r="U18" s="221"/>
      <c r="V18" s="212">
        <f t="shared" si="0"/>
        <v>39089.57</v>
      </c>
    </row>
    <row r="19" spans="1:22" s="129" customFormat="1">
      <c r="A19" s="130">
        <v>13</v>
      </c>
      <c r="B19" s="128" t="s">
        <v>72</v>
      </c>
      <c r="C19" s="505"/>
      <c r="D19" s="504">
        <v>930888.07369999995</v>
      </c>
      <c r="E19" s="504"/>
      <c r="F19" s="504"/>
      <c r="G19" s="504"/>
      <c r="H19" s="504"/>
      <c r="I19" s="504"/>
      <c r="J19" s="504"/>
      <c r="K19" s="504"/>
      <c r="L19" s="504"/>
      <c r="M19" s="504"/>
      <c r="N19" s="504"/>
      <c r="O19" s="504"/>
      <c r="P19" s="504"/>
      <c r="Q19" s="504"/>
      <c r="R19" s="504">
        <v>0</v>
      </c>
      <c r="S19" s="504"/>
      <c r="T19" s="221"/>
      <c r="U19" s="221"/>
      <c r="V19" s="212">
        <f t="shared" si="0"/>
        <v>930888.07369999995</v>
      </c>
    </row>
    <row r="20" spans="1:22" s="129" customFormat="1">
      <c r="A20" s="130">
        <v>14</v>
      </c>
      <c r="B20" s="128" t="s">
        <v>248</v>
      </c>
      <c r="C20" s="505"/>
      <c r="D20" s="504">
        <v>0</v>
      </c>
      <c r="E20" s="504"/>
      <c r="F20" s="504"/>
      <c r="G20" s="504"/>
      <c r="H20" s="504"/>
      <c r="I20" s="504"/>
      <c r="J20" s="504"/>
      <c r="K20" s="504"/>
      <c r="L20" s="504"/>
      <c r="M20" s="504"/>
      <c r="N20" s="504"/>
      <c r="O20" s="504"/>
      <c r="P20" s="504"/>
      <c r="Q20" s="504"/>
      <c r="R20" s="504">
        <v>0</v>
      </c>
      <c r="S20" s="504"/>
      <c r="T20" s="221"/>
      <c r="U20" s="221"/>
      <c r="V20" s="212">
        <f t="shared" si="0"/>
        <v>0</v>
      </c>
    </row>
    <row r="21" spans="1:22" ht="13.5" thickBot="1">
      <c r="A21" s="81"/>
      <c r="B21" s="82" t="s">
        <v>68</v>
      </c>
      <c r="C21" s="213">
        <f>SUM(C7:C20)</f>
        <v>0</v>
      </c>
      <c r="D21" s="211">
        <f t="shared" ref="D21:V21" si="1">SUM(D7:D20)</f>
        <v>194496639.27030003</v>
      </c>
      <c r="E21" s="211">
        <f t="shared" si="1"/>
        <v>0</v>
      </c>
      <c r="F21" s="211">
        <f t="shared" si="1"/>
        <v>0</v>
      </c>
      <c r="G21" s="211">
        <f t="shared" si="1"/>
        <v>0</v>
      </c>
      <c r="H21" s="211">
        <f t="shared" si="1"/>
        <v>0</v>
      </c>
      <c r="I21" s="211">
        <f t="shared" si="1"/>
        <v>0</v>
      </c>
      <c r="J21" s="211">
        <f t="shared" si="1"/>
        <v>0</v>
      </c>
      <c r="K21" s="211">
        <f t="shared" si="1"/>
        <v>0</v>
      </c>
      <c r="L21" s="214">
        <f t="shared" si="1"/>
        <v>0</v>
      </c>
      <c r="M21" s="213">
        <f t="shared" si="1"/>
        <v>18230157.270999998</v>
      </c>
      <c r="N21" s="211">
        <f t="shared" si="1"/>
        <v>0</v>
      </c>
      <c r="O21" s="211">
        <f t="shared" si="1"/>
        <v>72730443.860799998</v>
      </c>
      <c r="P21" s="211">
        <f t="shared" si="1"/>
        <v>0</v>
      </c>
      <c r="Q21" s="211">
        <f t="shared" si="1"/>
        <v>0</v>
      </c>
      <c r="R21" s="211">
        <f t="shared" si="1"/>
        <v>179040444.30070001</v>
      </c>
      <c r="S21" s="214">
        <f t="shared" si="1"/>
        <v>0</v>
      </c>
      <c r="T21" s="214">
        <f>SUM(T7:T20)</f>
        <v>0</v>
      </c>
      <c r="U21" s="214">
        <f t="shared" si="1"/>
        <v>0</v>
      </c>
      <c r="V21" s="215">
        <f t="shared" si="1"/>
        <v>464497684.70280004</v>
      </c>
    </row>
    <row r="24" spans="1:22">
      <c r="A24" s="10"/>
      <c r="B24" s="10"/>
      <c r="C24" s="57"/>
      <c r="D24" s="57"/>
      <c r="E24" s="57"/>
    </row>
    <row r="25" spans="1:22">
      <c r="A25" s="74"/>
      <c r="B25" s="74"/>
      <c r="C25" s="10"/>
      <c r="D25" s="57"/>
      <c r="E25" s="57"/>
      <c r="M25" s="652"/>
      <c r="O25" s="652"/>
      <c r="R25" s="652"/>
      <c r="V25" s="652">
        <v>0</v>
      </c>
    </row>
    <row r="26" spans="1:22">
      <c r="A26" s="74"/>
      <c r="B26" s="75"/>
      <c r="C26" s="10"/>
      <c r="D26" s="651"/>
      <c r="E26" s="57"/>
    </row>
    <row r="27" spans="1:22">
      <c r="A27" s="74"/>
      <c r="B27" s="74"/>
      <c r="C27" s="10"/>
      <c r="D27" s="57"/>
      <c r="E27" s="57"/>
    </row>
    <row r="28" spans="1:22">
      <c r="A28" s="74"/>
      <c r="B28" s="75"/>
      <c r="C28" s="10"/>
      <c r="D28" s="57"/>
      <c r="E28" s="5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ColWidth="9.140625" defaultRowHeight="12.75"/>
  <cols>
    <col min="1" max="1" width="10.5703125" style="242" bestFit="1" customWidth="1"/>
    <col min="2" max="2" width="104.140625" style="242" customWidth="1"/>
    <col min="3" max="5" width="14.28515625" style="565" customWidth="1"/>
    <col min="6" max="11" width="15.85546875" style="565" customWidth="1"/>
    <col min="12" max="16384" width="9.140625" style="242"/>
  </cols>
  <sheetData>
    <row r="1" spans="1:11">
      <c r="A1" s="242" t="s">
        <v>188</v>
      </c>
      <c r="B1" s="242" t="str">
        <f>'2. RC'!B1</f>
        <v>სს ”საქართველოს ბანკი”</v>
      </c>
    </row>
    <row r="2" spans="1:11">
      <c r="A2" s="242" t="s">
        <v>189</v>
      </c>
      <c r="B2" s="335">
        <v>44742</v>
      </c>
      <c r="C2" s="673"/>
      <c r="D2" s="673"/>
    </row>
    <row r="3" spans="1:11">
      <c r="B3" s="243"/>
      <c r="C3" s="673"/>
      <c r="D3" s="673"/>
    </row>
    <row r="4" spans="1:11" ht="13.5" thickBot="1">
      <c r="A4" s="242" t="s">
        <v>518</v>
      </c>
      <c r="B4" s="224" t="s">
        <v>517</v>
      </c>
      <c r="C4" s="673"/>
      <c r="D4" s="673"/>
    </row>
    <row r="5" spans="1:11" ht="30" customHeight="1">
      <c r="A5" s="792"/>
      <c r="B5" s="793"/>
      <c r="C5" s="794" t="s">
        <v>549</v>
      </c>
      <c r="D5" s="794"/>
      <c r="E5" s="794"/>
      <c r="F5" s="794" t="s">
        <v>550</v>
      </c>
      <c r="G5" s="794"/>
      <c r="H5" s="794"/>
      <c r="I5" s="794" t="s">
        <v>551</v>
      </c>
      <c r="J5" s="794"/>
      <c r="K5" s="795"/>
    </row>
    <row r="6" spans="1:11">
      <c r="A6" s="611"/>
      <c r="B6" s="241"/>
      <c r="C6" s="674" t="s">
        <v>27</v>
      </c>
      <c r="D6" s="674" t="s">
        <v>96</v>
      </c>
      <c r="E6" s="674" t="s">
        <v>68</v>
      </c>
      <c r="F6" s="674" t="s">
        <v>27</v>
      </c>
      <c r="G6" s="674" t="s">
        <v>96</v>
      </c>
      <c r="H6" s="674" t="s">
        <v>68</v>
      </c>
      <c r="I6" s="674" t="s">
        <v>27</v>
      </c>
      <c r="J6" s="674" t="s">
        <v>96</v>
      </c>
      <c r="K6" s="675" t="s">
        <v>68</v>
      </c>
    </row>
    <row r="7" spans="1:11">
      <c r="A7" s="612" t="s">
        <v>488</v>
      </c>
      <c r="B7" s="613"/>
      <c r="C7" s="676"/>
      <c r="D7" s="676"/>
      <c r="E7" s="676"/>
      <c r="F7" s="676"/>
      <c r="G7" s="676"/>
      <c r="H7" s="676"/>
      <c r="I7" s="676"/>
      <c r="J7" s="676"/>
      <c r="K7" s="677"/>
    </row>
    <row r="8" spans="1:11">
      <c r="A8" s="240">
        <v>1</v>
      </c>
      <c r="B8" s="233" t="s">
        <v>488</v>
      </c>
      <c r="C8" s="678"/>
      <c r="D8" s="678"/>
      <c r="E8" s="678"/>
      <c r="F8" s="679">
        <v>1844068937.8187468</v>
      </c>
      <c r="G8" s="679">
        <v>3563369336.3574185</v>
      </c>
      <c r="H8" s="679">
        <v>5407438274.1761627</v>
      </c>
      <c r="I8" s="679">
        <v>1756853815.7500658</v>
      </c>
      <c r="J8" s="679">
        <v>2307351191.630125</v>
      </c>
      <c r="K8" s="680">
        <v>4064205007.3801899</v>
      </c>
    </row>
    <row r="9" spans="1:11">
      <c r="A9" s="612" t="s">
        <v>489</v>
      </c>
      <c r="B9" s="613"/>
      <c r="C9" s="676"/>
      <c r="D9" s="676"/>
      <c r="E9" s="676"/>
      <c r="F9" s="676"/>
      <c r="G9" s="676"/>
      <c r="H9" s="676"/>
      <c r="I9" s="676"/>
      <c r="J9" s="676"/>
      <c r="K9" s="677"/>
    </row>
    <row r="10" spans="1:11">
      <c r="A10" s="245">
        <v>2</v>
      </c>
      <c r="B10" s="614" t="s">
        <v>490</v>
      </c>
      <c r="C10" s="681">
        <v>2303216023.9403515</v>
      </c>
      <c r="D10" s="682">
        <v>5100244233.4459114</v>
      </c>
      <c r="E10" s="682">
        <v>7260132360.5377359</v>
      </c>
      <c r="F10" s="682">
        <v>437546212.34070396</v>
      </c>
      <c r="G10" s="682">
        <v>1146985649.4312973</v>
      </c>
      <c r="H10" s="682">
        <v>1557686994.1686599</v>
      </c>
      <c r="I10" s="682">
        <v>126958494.75216593</v>
      </c>
      <c r="J10" s="682">
        <v>319344502.01683402</v>
      </c>
      <c r="K10" s="683">
        <v>438516015.37960666</v>
      </c>
    </row>
    <row r="11" spans="1:11">
      <c r="A11" s="245">
        <v>3</v>
      </c>
      <c r="B11" s="614" t="s">
        <v>491</v>
      </c>
      <c r="C11" s="681">
        <v>4886476676.7772799</v>
      </c>
      <c r="D11" s="682">
        <v>7534541851.1663036</v>
      </c>
      <c r="E11" s="682">
        <v>12127946874.897568</v>
      </c>
      <c r="F11" s="682">
        <v>1760670567.998848</v>
      </c>
      <c r="G11" s="682">
        <v>2323049586.8596458</v>
      </c>
      <c r="H11" s="682">
        <v>4083720154.8584924</v>
      </c>
      <c r="I11" s="682">
        <v>1378328375.5036342</v>
      </c>
      <c r="J11" s="682">
        <v>1359827994.8104441</v>
      </c>
      <c r="K11" s="683">
        <v>2738156370.3140769</v>
      </c>
    </row>
    <row r="12" spans="1:11">
      <c r="A12" s="245">
        <v>4</v>
      </c>
      <c r="B12" s="614" t="s">
        <v>492</v>
      </c>
      <c r="C12" s="681">
        <v>2453501091.6363735</v>
      </c>
      <c r="D12" s="682">
        <v>95885384.615384609</v>
      </c>
      <c r="E12" s="682">
        <v>2357615707.0209889</v>
      </c>
      <c r="F12" s="682">
        <v>0</v>
      </c>
      <c r="G12" s="682">
        <v>0</v>
      </c>
      <c r="H12" s="682">
        <v>0</v>
      </c>
      <c r="I12" s="682">
        <v>0</v>
      </c>
      <c r="J12" s="682">
        <v>0</v>
      </c>
      <c r="K12" s="683">
        <v>0</v>
      </c>
    </row>
    <row r="13" spans="1:11">
      <c r="A13" s="245">
        <v>5</v>
      </c>
      <c r="B13" s="614" t="s">
        <v>493</v>
      </c>
      <c r="C13" s="681">
        <v>1315671145.5970569</v>
      </c>
      <c r="D13" s="682">
        <v>1069489481.9234807</v>
      </c>
      <c r="E13" s="682">
        <v>2300363504.8194385</v>
      </c>
      <c r="F13" s="682">
        <v>197162076.47443578</v>
      </c>
      <c r="G13" s="682">
        <v>167870433.26750413</v>
      </c>
      <c r="H13" s="682">
        <v>365032509.7419399</v>
      </c>
      <c r="I13" s="682">
        <v>78483454.401472569</v>
      </c>
      <c r="J13" s="682">
        <v>66819567.109106891</v>
      </c>
      <c r="K13" s="683">
        <v>145303021.5105795</v>
      </c>
    </row>
    <row r="14" spans="1:11">
      <c r="A14" s="245">
        <v>6</v>
      </c>
      <c r="B14" s="614" t="s">
        <v>508</v>
      </c>
      <c r="C14" s="681"/>
      <c r="D14" s="682"/>
      <c r="E14" s="682"/>
      <c r="F14" s="682"/>
      <c r="G14" s="682"/>
      <c r="H14" s="682"/>
      <c r="I14" s="682"/>
      <c r="J14" s="682"/>
      <c r="K14" s="683"/>
    </row>
    <row r="15" spans="1:11">
      <c r="A15" s="245">
        <v>7</v>
      </c>
      <c r="B15" s="614" t="s">
        <v>495</v>
      </c>
      <c r="C15" s="681">
        <v>100633653.56648353</v>
      </c>
      <c r="D15" s="682">
        <v>455953175.41021979</v>
      </c>
      <c r="E15" s="682">
        <v>551202039.53868127</v>
      </c>
      <c r="F15" s="682">
        <v>81529224.50351648</v>
      </c>
      <c r="G15" s="682">
        <v>472365209.7541759</v>
      </c>
      <c r="H15" s="682">
        <v>553894434.25769222</v>
      </c>
      <c r="I15" s="682">
        <v>81529224.50351648</v>
      </c>
      <c r="J15" s="682">
        <v>472365209.7541759</v>
      </c>
      <c r="K15" s="683">
        <v>553894434.25769222</v>
      </c>
    </row>
    <row r="16" spans="1:11">
      <c r="A16" s="245">
        <v>8</v>
      </c>
      <c r="B16" s="615" t="s">
        <v>496</v>
      </c>
      <c r="C16" s="681">
        <v>8756282567.5771942</v>
      </c>
      <c r="D16" s="682">
        <v>9155869893.1153889</v>
      </c>
      <c r="E16" s="682">
        <v>17337128126.276676</v>
      </c>
      <c r="F16" s="682">
        <v>2039361868.9768002</v>
      </c>
      <c r="G16" s="682">
        <v>2963285229.8813257</v>
      </c>
      <c r="H16" s="682">
        <v>5002647098.8581247</v>
      </c>
      <c r="I16" s="682">
        <v>1538341054.4086232</v>
      </c>
      <c r="J16" s="682">
        <v>1899012771.6737268</v>
      </c>
      <c r="K16" s="683">
        <v>3437353826.0823488</v>
      </c>
    </row>
    <row r="17" spans="1:11">
      <c r="A17" s="612" t="s">
        <v>497</v>
      </c>
      <c r="B17" s="613"/>
      <c r="C17" s="676"/>
      <c r="D17" s="676"/>
      <c r="E17" s="676"/>
      <c r="F17" s="676"/>
      <c r="G17" s="676"/>
      <c r="H17" s="676"/>
      <c r="I17" s="676"/>
      <c r="J17" s="676"/>
      <c r="K17" s="677"/>
    </row>
    <row r="18" spans="1:11">
      <c r="A18" s="245">
        <v>9</v>
      </c>
      <c r="B18" s="614" t="s">
        <v>498</v>
      </c>
      <c r="C18" s="681"/>
      <c r="D18" s="682"/>
      <c r="E18" s="682"/>
      <c r="F18" s="682"/>
      <c r="G18" s="682"/>
      <c r="H18" s="682"/>
      <c r="I18" s="682"/>
      <c r="J18" s="682"/>
      <c r="K18" s="683"/>
    </row>
    <row r="19" spans="1:11">
      <c r="A19" s="245">
        <v>10</v>
      </c>
      <c r="B19" s="614" t="s">
        <v>499</v>
      </c>
      <c r="C19" s="681">
        <v>343168565.40879577</v>
      </c>
      <c r="D19" s="682">
        <v>207722930.60521543</v>
      </c>
      <c r="E19" s="682">
        <v>528255801.38709885</v>
      </c>
      <c r="F19" s="682">
        <v>170328459.92456257</v>
      </c>
      <c r="G19" s="682">
        <v>101887287.00329725</v>
      </c>
      <c r="H19" s="682">
        <v>272215746.9278599</v>
      </c>
      <c r="I19" s="682">
        <v>258438456.42049664</v>
      </c>
      <c r="J19" s="682">
        <v>1429363142.0624585</v>
      </c>
      <c r="K19" s="683">
        <v>1687801598.4829555</v>
      </c>
    </row>
    <row r="20" spans="1:11">
      <c r="A20" s="245">
        <v>11</v>
      </c>
      <c r="B20" s="614" t="s">
        <v>500</v>
      </c>
      <c r="C20" s="681">
        <v>40727548.230558239</v>
      </c>
      <c r="D20" s="682">
        <v>2348254.1458967035</v>
      </c>
      <c r="E20" s="682">
        <v>38379294.084661536</v>
      </c>
      <c r="F20" s="682">
        <v>40727548.230558239</v>
      </c>
      <c r="G20" s="682">
        <v>0</v>
      </c>
      <c r="H20" s="682">
        <v>40727548.230558239</v>
      </c>
      <c r="I20" s="682">
        <v>40727548.230558239</v>
      </c>
      <c r="J20" s="682">
        <v>0</v>
      </c>
      <c r="K20" s="683">
        <v>40727548.230558239</v>
      </c>
    </row>
    <row r="21" spans="1:11" ht="13.5" thickBot="1">
      <c r="A21" s="173">
        <v>12</v>
      </c>
      <c r="B21" s="246" t="s">
        <v>501</v>
      </c>
      <c r="C21" s="684">
        <v>383896113.63935399</v>
      </c>
      <c r="D21" s="685">
        <v>210071184.75111213</v>
      </c>
      <c r="E21" s="684">
        <v>566635095.47176039</v>
      </c>
      <c r="F21" s="685">
        <v>211056008.15512082</v>
      </c>
      <c r="G21" s="685">
        <v>101887287.00329725</v>
      </c>
      <c r="H21" s="685">
        <v>312943295.15841812</v>
      </c>
      <c r="I21" s="685">
        <v>299166004.65105486</v>
      </c>
      <c r="J21" s="685">
        <v>1429363142.0624585</v>
      </c>
      <c r="K21" s="686">
        <v>1728529146.7135136</v>
      </c>
    </row>
    <row r="22" spans="1:11" ht="38.25" customHeight="1" thickBot="1">
      <c r="A22" s="238"/>
      <c r="B22" s="239"/>
      <c r="C22" s="687"/>
      <c r="D22" s="687"/>
      <c r="E22" s="687"/>
      <c r="F22" s="796" t="s">
        <v>502</v>
      </c>
      <c r="G22" s="794"/>
      <c r="H22" s="794"/>
      <c r="I22" s="796" t="s">
        <v>503</v>
      </c>
      <c r="J22" s="794"/>
      <c r="K22" s="795"/>
    </row>
    <row r="23" spans="1:11">
      <c r="A23" s="236">
        <v>13</v>
      </c>
      <c r="B23" s="234" t="s">
        <v>488</v>
      </c>
      <c r="C23" s="688"/>
      <c r="D23" s="688"/>
      <c r="E23" s="688"/>
      <c r="F23" s="689">
        <v>1844068937.8187468</v>
      </c>
      <c r="G23" s="689">
        <v>3563369336.3574185</v>
      </c>
      <c r="H23" s="689">
        <v>5407438274.1761627</v>
      </c>
      <c r="I23" s="689">
        <v>1756853815.7500658</v>
      </c>
      <c r="J23" s="689">
        <v>2307351191.630125</v>
      </c>
      <c r="K23" s="690">
        <v>4064205007.3801899</v>
      </c>
    </row>
    <row r="24" spans="1:11" ht="13.5" thickBot="1">
      <c r="A24" s="616">
        <v>14</v>
      </c>
      <c r="B24" s="617" t="s">
        <v>504</v>
      </c>
      <c r="C24" s="691"/>
      <c r="D24" s="692"/>
      <c r="E24" s="693"/>
      <c r="F24" s="694">
        <v>1828305860.8216784</v>
      </c>
      <c r="G24" s="694">
        <v>2861397942.878026</v>
      </c>
      <c r="H24" s="694">
        <v>4689703803.699708</v>
      </c>
      <c r="I24" s="694">
        <v>1239175049.7575669</v>
      </c>
      <c r="J24" s="694">
        <v>565647799.89179683</v>
      </c>
      <c r="K24" s="695">
        <v>1708824679.3688352</v>
      </c>
    </row>
    <row r="25" spans="1:11" ht="13.5" thickBot="1">
      <c r="A25" s="237">
        <v>15</v>
      </c>
      <c r="B25" s="235" t="s">
        <v>505</v>
      </c>
      <c r="C25" s="696"/>
      <c r="D25" s="696"/>
      <c r="E25" s="696"/>
      <c r="F25" s="669">
        <v>1.0086216848804412</v>
      </c>
      <c r="G25" s="669">
        <v>1.2453246306500598</v>
      </c>
      <c r="H25" s="669">
        <v>1.1530447338508316</v>
      </c>
      <c r="I25" s="669">
        <v>1.417760804733583</v>
      </c>
      <c r="J25" s="669">
        <v>4.079130497937939</v>
      </c>
      <c r="K25" s="669">
        <v>2.3783627755664956</v>
      </c>
    </row>
    <row r="28" spans="1:11" ht="38.25">
      <c r="B28" s="15" t="s">
        <v>548</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22"/>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ColWidth="9.140625" defaultRowHeight="15.75"/>
  <cols>
    <col min="1" max="1" width="10.5703125" style="55" bestFit="1" customWidth="1"/>
    <col min="2" max="2" width="95" style="55" customWidth="1"/>
    <col min="3" max="3" width="21.85546875" style="55" customWidth="1"/>
    <col min="4" max="4" width="11" style="55" customWidth="1"/>
    <col min="5" max="5" width="18.28515625" style="55" bestFit="1" customWidth="1"/>
    <col min="6" max="13" width="10.7109375" style="55" customWidth="1"/>
    <col min="14" max="14" width="31" style="55" bestFit="1" customWidth="1"/>
    <col min="16" max="16" width="10.42578125" style="6" bestFit="1" customWidth="1"/>
    <col min="17" max="16384" width="9.140625" style="6"/>
  </cols>
  <sheetData>
    <row r="1" spans="1:14">
      <c r="A1" s="4" t="s">
        <v>188</v>
      </c>
      <c r="B1" s="55" t="str">
        <f>Info!C2</f>
        <v>სს ”საქართველოს ბანკი”</v>
      </c>
    </row>
    <row r="2" spans="1:14" ht="14.25" customHeight="1">
      <c r="A2" s="55" t="s">
        <v>189</v>
      </c>
      <c r="B2" s="335">
        <v>44742</v>
      </c>
    </row>
    <row r="3" spans="1:14" ht="14.25" customHeight="1">
      <c r="H3" s="55">
        <v>0</v>
      </c>
    </row>
    <row r="4" spans="1:14" ht="16.5" thickBot="1">
      <c r="A4" s="1" t="s">
        <v>414</v>
      </c>
      <c r="B4" s="72" t="s">
        <v>77</v>
      </c>
    </row>
    <row r="5" spans="1:14" s="16" customFormat="1" ht="12.75">
      <c r="A5" s="142"/>
      <c r="B5" s="143"/>
      <c r="C5" s="144" t="s">
        <v>0</v>
      </c>
      <c r="D5" s="144" t="s">
        <v>1</v>
      </c>
      <c r="E5" s="144" t="s">
        <v>2</v>
      </c>
      <c r="F5" s="144" t="s">
        <v>3</v>
      </c>
      <c r="G5" s="144" t="s">
        <v>4</v>
      </c>
      <c r="H5" s="144" t="s">
        <v>5</v>
      </c>
      <c r="I5" s="144" t="s">
        <v>237</v>
      </c>
      <c r="J5" s="144" t="s">
        <v>238</v>
      </c>
      <c r="K5" s="144" t="s">
        <v>239</v>
      </c>
      <c r="L5" s="144" t="s">
        <v>240</v>
      </c>
      <c r="M5" s="144" t="s">
        <v>241</v>
      </c>
      <c r="N5" s="145" t="s">
        <v>242</v>
      </c>
    </row>
    <row r="6" spans="1:14" ht="45">
      <c r="A6" s="135"/>
      <c r="B6" s="84"/>
      <c r="C6" s="85" t="s">
        <v>87</v>
      </c>
      <c r="D6" s="86" t="s">
        <v>76</v>
      </c>
      <c r="E6" s="87" t="s">
        <v>86</v>
      </c>
      <c r="F6" s="88">
        <v>0</v>
      </c>
      <c r="G6" s="88">
        <v>0.2</v>
      </c>
      <c r="H6" s="88">
        <v>0.35</v>
      </c>
      <c r="I6" s="88">
        <v>0.5</v>
      </c>
      <c r="J6" s="88">
        <v>0.75</v>
      </c>
      <c r="K6" s="88">
        <v>1</v>
      </c>
      <c r="L6" s="88">
        <v>1.5</v>
      </c>
      <c r="M6" s="88">
        <v>2.5</v>
      </c>
      <c r="N6" s="136" t="s">
        <v>77</v>
      </c>
    </row>
    <row r="7" spans="1:14">
      <c r="A7" s="137">
        <v>1</v>
      </c>
      <c r="B7" s="89" t="s">
        <v>78</v>
      </c>
      <c r="C7" s="509">
        <f>SUM(C8:C13)</f>
        <v>2219965127.9905005</v>
      </c>
      <c r="D7" s="510"/>
      <c r="E7" s="511">
        <f t="shared" ref="E7:M7" si="0">SUM(E8:E13)</f>
        <v>45349933.603960998</v>
      </c>
      <c r="F7" s="509">
        <f>SUM(F8:F13)</f>
        <v>0</v>
      </c>
      <c r="G7" s="509">
        <f t="shared" si="0"/>
        <v>27582999.514348</v>
      </c>
      <c r="H7" s="509">
        <f t="shared" si="0"/>
        <v>0</v>
      </c>
      <c r="I7" s="509">
        <f t="shared" si="0"/>
        <v>13369382.307957999</v>
      </c>
      <c r="J7" s="509">
        <f t="shared" si="0"/>
        <v>0</v>
      </c>
      <c r="K7" s="509">
        <f t="shared" si="0"/>
        <v>4400707.085039</v>
      </c>
      <c r="L7" s="509">
        <f t="shared" si="0"/>
        <v>0</v>
      </c>
      <c r="M7" s="509">
        <f t="shared" si="0"/>
        <v>0</v>
      </c>
      <c r="N7" s="512">
        <f>SUM(N8:N13)</f>
        <v>16601998.1418876</v>
      </c>
    </row>
    <row r="8" spans="1:14">
      <c r="A8" s="137">
        <v>1.1000000000000001</v>
      </c>
      <c r="B8" s="90" t="s">
        <v>79</v>
      </c>
      <c r="C8" s="513">
        <v>2194822121.0506001</v>
      </c>
      <c r="D8" s="514">
        <v>0.02</v>
      </c>
      <c r="E8" s="511">
        <f>C8*D8</f>
        <v>43896442.421011999</v>
      </c>
      <c r="F8" s="513">
        <v>0</v>
      </c>
      <c r="G8" s="513">
        <v>26850774.514348</v>
      </c>
      <c r="H8" s="513">
        <v>0</v>
      </c>
      <c r="I8" s="513">
        <v>13369382.307957999</v>
      </c>
      <c r="J8" s="513">
        <v>0</v>
      </c>
      <c r="K8" s="513">
        <v>3679440.90209</v>
      </c>
      <c r="L8" s="513">
        <v>0</v>
      </c>
      <c r="M8" s="513">
        <v>0</v>
      </c>
      <c r="N8" s="512">
        <f>SUMPRODUCT($F$6:$M$6,F8:M8)</f>
        <v>15734286.9589386</v>
      </c>
    </row>
    <row r="9" spans="1:14">
      <c r="A9" s="137">
        <v>1.2</v>
      </c>
      <c r="B9" s="90" t="s">
        <v>80</v>
      </c>
      <c r="C9" s="513">
        <v>18695202.528900001</v>
      </c>
      <c r="D9" s="514">
        <v>0.05</v>
      </c>
      <c r="E9" s="511">
        <f>C9*D9</f>
        <v>934760.12644500006</v>
      </c>
      <c r="F9" s="513">
        <v>0</v>
      </c>
      <c r="G9" s="513">
        <v>732225</v>
      </c>
      <c r="H9" s="513">
        <v>0</v>
      </c>
      <c r="I9" s="513">
        <v>0</v>
      </c>
      <c r="J9" s="513">
        <v>0</v>
      </c>
      <c r="K9" s="513">
        <v>202535.126445</v>
      </c>
      <c r="L9" s="513">
        <v>0</v>
      </c>
      <c r="M9" s="513">
        <v>0</v>
      </c>
      <c r="N9" s="512">
        <f t="shared" ref="N9:N12" si="1">SUMPRODUCT($F$6:$M$6,F9:M9)</f>
        <v>348980.126445</v>
      </c>
    </row>
    <row r="10" spans="1:14">
      <c r="A10" s="137">
        <v>1.3</v>
      </c>
      <c r="B10" s="90" t="s">
        <v>81</v>
      </c>
      <c r="C10" s="513">
        <v>6350914.2901999997</v>
      </c>
      <c r="D10" s="514">
        <v>0.08</v>
      </c>
      <c r="E10" s="511">
        <f>C10*D10</f>
        <v>508073.143216</v>
      </c>
      <c r="F10" s="513">
        <v>0</v>
      </c>
      <c r="G10" s="513">
        <v>0</v>
      </c>
      <c r="H10" s="513">
        <v>0</v>
      </c>
      <c r="I10" s="513">
        <v>0</v>
      </c>
      <c r="J10" s="513">
        <v>0</v>
      </c>
      <c r="K10" s="513">
        <v>508073.143216</v>
      </c>
      <c r="L10" s="513">
        <v>0</v>
      </c>
      <c r="M10" s="513">
        <v>0</v>
      </c>
      <c r="N10" s="512">
        <f>SUMPRODUCT($F$6:$M$6,F10:M10)</f>
        <v>508073.143216</v>
      </c>
    </row>
    <row r="11" spans="1:14">
      <c r="A11" s="137">
        <v>1.4</v>
      </c>
      <c r="B11" s="90" t="s">
        <v>82</v>
      </c>
      <c r="C11" s="513">
        <v>96890.120800000004</v>
      </c>
      <c r="D11" s="514">
        <v>0.11</v>
      </c>
      <c r="E11" s="511">
        <f>C11*D11</f>
        <v>10657.913288</v>
      </c>
      <c r="F11" s="513">
        <v>0</v>
      </c>
      <c r="G11" s="513">
        <v>0</v>
      </c>
      <c r="H11" s="513">
        <v>0</v>
      </c>
      <c r="I11" s="513">
        <v>0</v>
      </c>
      <c r="J11" s="513">
        <v>0</v>
      </c>
      <c r="K11" s="513">
        <v>10657.913288</v>
      </c>
      <c r="L11" s="513">
        <v>0</v>
      </c>
      <c r="M11" s="513">
        <v>0</v>
      </c>
      <c r="N11" s="512">
        <f t="shared" si="1"/>
        <v>10657.913288</v>
      </c>
    </row>
    <row r="12" spans="1:14">
      <c r="A12" s="137">
        <v>1.5</v>
      </c>
      <c r="B12" s="90" t="s">
        <v>83</v>
      </c>
      <c r="C12" s="513">
        <v>0</v>
      </c>
      <c r="D12" s="514">
        <v>0.14000000000000001</v>
      </c>
      <c r="E12" s="511">
        <f>C12*D12</f>
        <v>0</v>
      </c>
      <c r="F12" s="513">
        <v>0</v>
      </c>
      <c r="G12" s="513">
        <v>0</v>
      </c>
      <c r="H12" s="513">
        <v>0</v>
      </c>
      <c r="I12" s="513">
        <v>0</v>
      </c>
      <c r="J12" s="513">
        <v>0</v>
      </c>
      <c r="K12" s="513">
        <v>0</v>
      </c>
      <c r="L12" s="513">
        <v>0</v>
      </c>
      <c r="M12" s="513">
        <v>0</v>
      </c>
      <c r="N12" s="512">
        <f t="shared" si="1"/>
        <v>0</v>
      </c>
    </row>
    <row r="13" spans="1:14">
      <c r="A13" s="137">
        <v>1.6</v>
      </c>
      <c r="B13" s="91" t="s">
        <v>84</v>
      </c>
      <c r="C13" s="513">
        <v>0</v>
      </c>
      <c r="D13" s="515"/>
      <c r="E13" s="513"/>
      <c r="F13" s="513">
        <v>0</v>
      </c>
      <c r="G13" s="513">
        <v>0</v>
      </c>
      <c r="H13" s="513">
        <v>0</v>
      </c>
      <c r="I13" s="513">
        <v>0</v>
      </c>
      <c r="J13" s="513">
        <v>0</v>
      </c>
      <c r="K13" s="513">
        <v>0</v>
      </c>
      <c r="L13" s="513">
        <v>0</v>
      </c>
      <c r="M13" s="513">
        <v>0</v>
      </c>
      <c r="N13" s="512">
        <f>SUMPRODUCT($F$6:$M$6,F13:M13)</f>
        <v>0</v>
      </c>
    </row>
    <row r="14" spans="1:14">
      <c r="A14" s="137">
        <v>2</v>
      </c>
      <c r="B14" s="92" t="s">
        <v>85</v>
      </c>
      <c r="C14" s="509">
        <f>SUM(C15:C20)</f>
        <v>0</v>
      </c>
      <c r="D14" s="510"/>
      <c r="E14" s="511">
        <f t="shared" ref="E14:M14" si="2">SUM(E15:E20)</f>
        <v>0</v>
      </c>
      <c r="F14" s="513">
        <f t="shared" si="2"/>
        <v>0</v>
      </c>
      <c r="G14" s="513">
        <f t="shared" si="2"/>
        <v>0</v>
      </c>
      <c r="H14" s="513">
        <f t="shared" si="2"/>
        <v>0</v>
      </c>
      <c r="I14" s="513">
        <f t="shared" si="2"/>
        <v>0</v>
      </c>
      <c r="J14" s="513">
        <f t="shared" si="2"/>
        <v>0</v>
      </c>
      <c r="K14" s="513">
        <f t="shared" si="2"/>
        <v>0</v>
      </c>
      <c r="L14" s="513">
        <f t="shared" si="2"/>
        <v>0</v>
      </c>
      <c r="M14" s="513">
        <f t="shared" si="2"/>
        <v>0</v>
      </c>
      <c r="N14" s="512">
        <f>SUM(N15:N20)</f>
        <v>0</v>
      </c>
    </row>
    <row r="15" spans="1:14">
      <c r="A15" s="137">
        <v>2.1</v>
      </c>
      <c r="B15" s="91" t="s">
        <v>79</v>
      </c>
      <c r="C15" s="513">
        <v>0</v>
      </c>
      <c r="D15" s="514">
        <v>5.0000000000000001E-3</v>
      </c>
      <c r="E15" s="511">
        <f>C15*D15</f>
        <v>0</v>
      </c>
      <c r="F15" s="513">
        <v>0</v>
      </c>
      <c r="G15" s="513">
        <v>0</v>
      </c>
      <c r="H15" s="513">
        <v>0</v>
      </c>
      <c r="I15" s="513">
        <v>0</v>
      </c>
      <c r="J15" s="513">
        <v>0</v>
      </c>
      <c r="K15" s="513">
        <v>0</v>
      </c>
      <c r="L15" s="513">
        <v>0</v>
      </c>
      <c r="M15" s="513">
        <v>0</v>
      </c>
      <c r="N15" s="512">
        <f>SUMPRODUCT($F$6:$M$6,F15:M15)</f>
        <v>0</v>
      </c>
    </row>
    <row r="16" spans="1:14">
      <c r="A16" s="137">
        <v>2.2000000000000002</v>
      </c>
      <c r="B16" s="91" t="s">
        <v>80</v>
      </c>
      <c r="C16" s="513">
        <v>0</v>
      </c>
      <c r="D16" s="514">
        <v>0.01</v>
      </c>
      <c r="E16" s="511">
        <f>C16*D16</f>
        <v>0</v>
      </c>
      <c r="F16" s="513">
        <v>0</v>
      </c>
      <c r="G16" s="513">
        <v>0</v>
      </c>
      <c r="H16" s="513">
        <v>0</v>
      </c>
      <c r="I16" s="513">
        <v>0</v>
      </c>
      <c r="J16" s="513">
        <v>0</v>
      </c>
      <c r="K16" s="513">
        <v>0</v>
      </c>
      <c r="L16" s="513">
        <v>0</v>
      </c>
      <c r="M16" s="513">
        <v>0</v>
      </c>
      <c r="N16" s="512">
        <f t="shared" ref="N16:N20" si="3">SUMPRODUCT($F$6:$M$6,F16:M16)</f>
        <v>0</v>
      </c>
    </row>
    <row r="17" spans="1:14">
      <c r="A17" s="137">
        <v>2.2999999999999998</v>
      </c>
      <c r="B17" s="91" t="s">
        <v>81</v>
      </c>
      <c r="C17" s="513">
        <v>0</v>
      </c>
      <c r="D17" s="514">
        <v>0.02</v>
      </c>
      <c r="E17" s="511">
        <f>C17*D17</f>
        <v>0</v>
      </c>
      <c r="F17" s="513">
        <v>0</v>
      </c>
      <c r="G17" s="513">
        <v>0</v>
      </c>
      <c r="H17" s="513">
        <v>0</v>
      </c>
      <c r="I17" s="513">
        <v>0</v>
      </c>
      <c r="J17" s="513">
        <v>0</v>
      </c>
      <c r="K17" s="513">
        <v>0</v>
      </c>
      <c r="L17" s="513">
        <v>0</v>
      </c>
      <c r="M17" s="513">
        <v>0</v>
      </c>
      <c r="N17" s="512">
        <f t="shared" si="3"/>
        <v>0</v>
      </c>
    </row>
    <row r="18" spans="1:14">
      <c r="A18" s="137">
        <v>2.4</v>
      </c>
      <c r="B18" s="91" t="s">
        <v>82</v>
      </c>
      <c r="C18" s="513">
        <v>0</v>
      </c>
      <c r="D18" s="514">
        <v>0.03</v>
      </c>
      <c r="E18" s="511">
        <f>C18*D18</f>
        <v>0</v>
      </c>
      <c r="F18" s="513">
        <v>0</v>
      </c>
      <c r="G18" s="513">
        <v>0</v>
      </c>
      <c r="H18" s="513">
        <v>0</v>
      </c>
      <c r="I18" s="513">
        <v>0</v>
      </c>
      <c r="J18" s="513">
        <v>0</v>
      </c>
      <c r="K18" s="513">
        <v>0</v>
      </c>
      <c r="L18" s="513">
        <v>0</v>
      </c>
      <c r="M18" s="513">
        <v>0</v>
      </c>
      <c r="N18" s="512">
        <f t="shared" si="3"/>
        <v>0</v>
      </c>
    </row>
    <row r="19" spans="1:14">
      <c r="A19" s="137">
        <v>2.5</v>
      </c>
      <c r="B19" s="91" t="s">
        <v>83</v>
      </c>
      <c r="C19" s="513">
        <v>0</v>
      </c>
      <c r="D19" s="514">
        <v>0.04</v>
      </c>
      <c r="E19" s="511">
        <f>C19*D19</f>
        <v>0</v>
      </c>
      <c r="F19" s="513">
        <v>0</v>
      </c>
      <c r="G19" s="513">
        <v>0</v>
      </c>
      <c r="H19" s="513">
        <v>0</v>
      </c>
      <c r="I19" s="513">
        <v>0</v>
      </c>
      <c r="J19" s="513">
        <v>0</v>
      </c>
      <c r="K19" s="513">
        <v>0</v>
      </c>
      <c r="L19" s="513">
        <v>0</v>
      </c>
      <c r="M19" s="513">
        <v>0</v>
      </c>
      <c r="N19" s="512">
        <f t="shared" si="3"/>
        <v>0</v>
      </c>
    </row>
    <row r="20" spans="1:14">
      <c r="A20" s="137">
        <v>2.6</v>
      </c>
      <c r="B20" s="91" t="s">
        <v>84</v>
      </c>
      <c r="C20" s="513">
        <v>0</v>
      </c>
      <c r="D20" s="515"/>
      <c r="E20" s="516"/>
      <c r="F20" s="513">
        <v>0</v>
      </c>
      <c r="G20" s="513">
        <v>0</v>
      </c>
      <c r="H20" s="513">
        <v>0</v>
      </c>
      <c r="I20" s="513">
        <v>0</v>
      </c>
      <c r="J20" s="513">
        <v>0</v>
      </c>
      <c r="K20" s="513">
        <v>0</v>
      </c>
      <c r="L20" s="513">
        <v>0</v>
      </c>
      <c r="M20" s="513">
        <v>0</v>
      </c>
      <c r="N20" s="512">
        <f t="shared" si="3"/>
        <v>0</v>
      </c>
    </row>
    <row r="21" spans="1:14" ht="16.5" thickBot="1">
      <c r="A21" s="138">
        <v>3</v>
      </c>
      <c r="B21" s="139" t="s">
        <v>68</v>
      </c>
      <c r="C21" s="216">
        <f>C14+C7</f>
        <v>2219965127.9905005</v>
      </c>
      <c r="D21" s="140"/>
      <c r="E21" s="217">
        <f>E14+E7</f>
        <v>45349933.603960998</v>
      </c>
      <c r="F21" s="218">
        <f>F7+F14</f>
        <v>0</v>
      </c>
      <c r="G21" s="218">
        <f t="shared" ref="G21:L21" si="4">G7+G14</f>
        <v>27582999.514348</v>
      </c>
      <c r="H21" s="218">
        <f t="shared" si="4"/>
        <v>0</v>
      </c>
      <c r="I21" s="218">
        <f>I7+I14</f>
        <v>13369382.307957999</v>
      </c>
      <c r="J21" s="218">
        <f t="shared" si="4"/>
        <v>0</v>
      </c>
      <c r="K21" s="218">
        <f>K7+K14</f>
        <v>4400707.085039</v>
      </c>
      <c r="L21" s="218">
        <f t="shared" si="4"/>
        <v>0</v>
      </c>
      <c r="M21" s="218">
        <f>M7+M14</f>
        <v>0</v>
      </c>
      <c r="N21" s="141">
        <f>N14+N7</f>
        <v>16601998.1418876</v>
      </c>
    </row>
    <row r="22" spans="1:14">
      <c r="E22" s="219"/>
      <c r="F22" s="219"/>
      <c r="G22" s="219"/>
      <c r="H22" s="219"/>
      <c r="I22" s="219"/>
      <c r="J22" s="219"/>
      <c r="K22" s="219"/>
      <c r="L22" s="219"/>
      <c r="M22" s="219"/>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zoomScaleNormal="100" workbookViewId="0"/>
  </sheetViews>
  <sheetFormatPr defaultRowHeight="15"/>
  <cols>
    <col min="1" max="1" width="11.42578125" customWidth="1"/>
    <col min="2" max="2" width="76.85546875" style="3" customWidth="1"/>
    <col min="3" max="3" width="22.85546875" customWidth="1"/>
  </cols>
  <sheetData>
    <row r="1" spans="1:3">
      <c r="A1" s="242" t="s">
        <v>188</v>
      </c>
      <c r="B1" t="str">
        <f>Info!C2</f>
        <v>სს ”საქართველოს ბანკი”</v>
      </c>
    </row>
    <row r="2" spans="1:3">
      <c r="A2" s="242" t="s">
        <v>189</v>
      </c>
      <c r="B2" s="335">
        <v>44742</v>
      </c>
    </row>
    <row r="3" spans="1:3">
      <c r="A3" s="242"/>
      <c r="B3"/>
    </row>
    <row r="4" spans="1:3">
      <c r="A4" s="242" t="s">
        <v>593</v>
      </c>
      <c r="B4" t="s">
        <v>552</v>
      </c>
    </row>
    <row r="5" spans="1:3">
      <c r="A5" s="290"/>
      <c r="B5" s="290" t="s">
        <v>553</v>
      </c>
      <c r="C5" s="302"/>
    </row>
    <row r="6" spans="1:3">
      <c r="A6" s="291">
        <v>1</v>
      </c>
      <c r="B6" s="303" t="s">
        <v>604</v>
      </c>
      <c r="C6" s="304">
        <v>24416288809.832005</v>
      </c>
    </row>
    <row r="7" spans="1:3">
      <c r="A7" s="291">
        <v>2</v>
      </c>
      <c r="B7" s="303" t="s">
        <v>554</v>
      </c>
      <c r="C7" s="304">
        <v>-125893079.8777</v>
      </c>
    </row>
    <row r="8" spans="1:3">
      <c r="A8" s="292">
        <v>3</v>
      </c>
      <c r="B8" s="305" t="s">
        <v>555</v>
      </c>
      <c r="C8" s="306">
        <f>C6+C7</f>
        <v>24290395729.954304</v>
      </c>
    </row>
    <row r="9" spans="1:3">
      <c r="A9" s="293"/>
      <c r="B9" s="293" t="s">
        <v>556</v>
      </c>
      <c r="C9" s="307"/>
    </row>
    <row r="10" spans="1:3">
      <c r="A10" s="294">
        <v>4</v>
      </c>
      <c r="B10" s="308" t="s">
        <v>557</v>
      </c>
      <c r="C10" s="304"/>
    </row>
    <row r="11" spans="1:3">
      <c r="A11" s="294">
        <v>5</v>
      </c>
      <c r="B11" s="309" t="s">
        <v>558</v>
      </c>
      <c r="C11" s="304"/>
    </row>
    <row r="12" spans="1:3">
      <c r="A12" s="294" t="s">
        <v>559</v>
      </c>
      <c r="B12" s="303" t="s">
        <v>560</v>
      </c>
      <c r="C12" s="306">
        <v>45349933.603960998</v>
      </c>
    </row>
    <row r="13" spans="1:3">
      <c r="A13" s="295">
        <v>6</v>
      </c>
      <c r="B13" s="310" t="s">
        <v>561</v>
      </c>
      <c r="C13" s="304"/>
    </row>
    <row r="14" spans="1:3">
      <c r="A14" s="295">
        <v>7</v>
      </c>
      <c r="B14" s="311" t="s">
        <v>562</v>
      </c>
      <c r="C14" s="304"/>
    </row>
    <row r="15" spans="1:3">
      <c r="A15" s="296">
        <v>8</v>
      </c>
      <c r="B15" s="303" t="s">
        <v>563</v>
      </c>
      <c r="C15" s="304"/>
    </row>
    <row r="16" spans="1:3" ht="24">
      <c r="A16" s="295">
        <v>9</v>
      </c>
      <c r="B16" s="311" t="s">
        <v>564</v>
      </c>
      <c r="C16" s="304"/>
    </row>
    <row r="17" spans="1:3">
      <c r="A17" s="295">
        <v>10</v>
      </c>
      <c r="B17" s="311" t="s">
        <v>565</v>
      </c>
      <c r="C17" s="304"/>
    </row>
    <row r="18" spans="1:3">
      <c r="A18" s="297">
        <v>11</v>
      </c>
      <c r="B18" s="312" t="s">
        <v>566</v>
      </c>
      <c r="C18" s="306">
        <f>SUM(C10:C17)</f>
        <v>45349933.603960998</v>
      </c>
    </row>
    <row r="19" spans="1:3">
      <c r="A19" s="293"/>
      <c r="B19" s="293" t="s">
        <v>567</v>
      </c>
      <c r="C19" s="313"/>
    </row>
    <row r="20" spans="1:3">
      <c r="A20" s="295">
        <v>12</v>
      </c>
      <c r="B20" s="308" t="s">
        <v>568</v>
      </c>
      <c r="C20" s="304"/>
    </row>
    <row r="21" spans="1:3">
      <c r="A21" s="295">
        <v>13</v>
      </c>
      <c r="B21" s="308" t="s">
        <v>569</v>
      </c>
      <c r="C21" s="304"/>
    </row>
    <row r="22" spans="1:3">
      <c r="A22" s="295">
        <v>14</v>
      </c>
      <c r="B22" s="308" t="s">
        <v>570</v>
      </c>
      <c r="C22" s="304"/>
    </row>
    <row r="23" spans="1:3" ht="24">
      <c r="A23" s="295" t="s">
        <v>571</v>
      </c>
      <c r="B23" s="308" t="s">
        <v>572</v>
      </c>
      <c r="C23" s="304"/>
    </row>
    <row r="24" spans="1:3">
      <c r="A24" s="295">
        <v>15</v>
      </c>
      <c r="B24" s="308" t="s">
        <v>573</v>
      </c>
      <c r="C24" s="304"/>
    </row>
    <row r="25" spans="1:3">
      <c r="A25" s="295" t="s">
        <v>574</v>
      </c>
      <c r="B25" s="303" t="s">
        <v>575</v>
      </c>
      <c r="C25" s="304"/>
    </row>
    <row r="26" spans="1:3">
      <c r="A26" s="297">
        <v>16</v>
      </c>
      <c r="B26" s="312" t="s">
        <v>576</v>
      </c>
      <c r="C26" s="306">
        <f>SUM(C20:C25)</f>
        <v>0</v>
      </c>
    </row>
    <row r="27" spans="1:3">
      <c r="A27" s="293"/>
      <c r="B27" s="293" t="s">
        <v>577</v>
      </c>
      <c r="C27" s="307"/>
    </row>
    <row r="28" spans="1:3">
      <c r="A28" s="294">
        <v>17</v>
      </c>
      <c r="B28" s="303" t="s">
        <v>578</v>
      </c>
      <c r="C28" s="304">
        <v>2315095237.5632</v>
      </c>
    </row>
    <row r="29" spans="1:3">
      <c r="A29" s="294">
        <v>18</v>
      </c>
      <c r="B29" s="303" t="s">
        <v>579</v>
      </c>
      <c r="C29" s="304">
        <v>-1285785897.53619</v>
      </c>
    </row>
    <row r="30" spans="1:3">
      <c r="A30" s="297">
        <v>19</v>
      </c>
      <c r="B30" s="312" t="s">
        <v>580</v>
      </c>
      <c r="C30" s="306">
        <f>C28+C29</f>
        <v>1029309340.02701</v>
      </c>
    </row>
    <row r="31" spans="1:3">
      <c r="A31" s="298"/>
      <c r="B31" s="293" t="s">
        <v>581</v>
      </c>
      <c r="C31" s="307"/>
    </row>
    <row r="32" spans="1:3">
      <c r="A32" s="294" t="s">
        <v>582</v>
      </c>
      <c r="B32" s="308" t="s">
        <v>583</v>
      </c>
      <c r="C32" s="314"/>
    </row>
    <row r="33" spans="1:3">
      <c r="A33" s="294" t="s">
        <v>584</v>
      </c>
      <c r="B33" s="309" t="s">
        <v>585</v>
      </c>
      <c r="C33" s="314"/>
    </row>
    <row r="34" spans="1:3">
      <c r="A34" s="293"/>
      <c r="B34" s="293" t="s">
        <v>586</v>
      </c>
      <c r="C34" s="307"/>
    </row>
    <row r="35" spans="1:3">
      <c r="A35" s="297">
        <v>20</v>
      </c>
      <c r="B35" s="312" t="s">
        <v>89</v>
      </c>
      <c r="C35" s="306">
        <v>3032912741.0823002</v>
      </c>
    </row>
    <row r="36" spans="1:3">
      <c r="A36" s="297">
        <v>21</v>
      </c>
      <c r="B36" s="312" t="s">
        <v>587</v>
      </c>
      <c r="C36" s="306">
        <f>C8+C18+C26+C30</f>
        <v>25365055003.585274</v>
      </c>
    </row>
    <row r="37" spans="1:3">
      <c r="A37" s="299"/>
      <c r="B37" s="299" t="s">
        <v>552</v>
      </c>
      <c r="C37" s="307"/>
    </row>
    <row r="38" spans="1:3">
      <c r="A38" s="297">
        <v>22</v>
      </c>
      <c r="B38" s="312" t="s">
        <v>552</v>
      </c>
      <c r="C38" s="517">
        <f>IFERROR(C35/C36,0)</f>
        <v>0.11957051702247865</v>
      </c>
    </row>
    <row r="39" spans="1:3">
      <c r="A39" s="299"/>
      <c r="B39" s="299" t="s">
        <v>588</v>
      </c>
      <c r="C39" s="307"/>
    </row>
    <row r="40" spans="1:3">
      <c r="A40" s="300" t="s">
        <v>589</v>
      </c>
      <c r="B40" s="308" t="s">
        <v>590</v>
      </c>
      <c r="C40" s="314"/>
    </row>
    <row r="41" spans="1:3">
      <c r="A41" s="301" t="s">
        <v>591</v>
      </c>
      <c r="B41" s="309" t="s">
        <v>592</v>
      </c>
      <c r="C41" s="314"/>
    </row>
    <row r="43" spans="1:3">
      <c r="B43" s="323" t="s">
        <v>605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2"/>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RowHeight="15"/>
  <cols>
    <col min="1" max="1" width="9.85546875" style="242" bestFit="1" customWidth="1"/>
    <col min="2" max="2" width="82.5703125" style="15" customWidth="1"/>
    <col min="3" max="7" width="17.5703125" style="242" customWidth="1"/>
  </cols>
  <sheetData>
    <row r="1" spans="1:7">
      <c r="A1" s="242" t="s">
        <v>188</v>
      </c>
      <c r="B1" s="242" t="str">
        <f>Info!C2</f>
        <v>სს ”საქართველოს ბანკი”</v>
      </c>
    </row>
    <row r="2" spans="1:7">
      <c r="A2" s="242" t="s">
        <v>189</v>
      </c>
      <c r="B2" s="335">
        <v>44742</v>
      </c>
    </row>
    <row r="3" spans="1:7">
      <c r="B3" s="335"/>
    </row>
    <row r="4" spans="1:7" ht="15.75" thickBot="1">
      <c r="A4" s="242" t="s">
        <v>654</v>
      </c>
      <c r="B4" s="336" t="s">
        <v>619</v>
      </c>
    </row>
    <row r="5" spans="1:7" ht="15" customHeight="1">
      <c r="A5" s="664"/>
      <c r="B5" s="665"/>
      <c r="C5" s="797" t="s">
        <v>620</v>
      </c>
      <c r="D5" s="797"/>
      <c r="E5" s="797"/>
      <c r="F5" s="797"/>
      <c r="G5" s="798" t="s">
        <v>621</v>
      </c>
    </row>
    <row r="6" spans="1:7">
      <c r="A6" s="666"/>
      <c r="B6" s="724"/>
      <c r="C6" s="725" t="s">
        <v>622</v>
      </c>
      <c r="D6" s="726" t="s">
        <v>623</v>
      </c>
      <c r="E6" s="726" t="s">
        <v>624</v>
      </c>
      <c r="F6" s="726" t="s">
        <v>625</v>
      </c>
      <c r="G6" s="799"/>
    </row>
    <row r="7" spans="1:7">
      <c r="A7" s="666"/>
      <c r="B7" s="724" t="s">
        <v>626</v>
      </c>
      <c r="C7" s="727"/>
      <c r="D7" s="727"/>
      <c r="E7" s="727"/>
      <c r="F7" s="727"/>
      <c r="G7" s="741"/>
    </row>
    <row r="8" spans="1:7">
      <c r="A8" s="337">
        <v>1</v>
      </c>
      <c r="B8" s="728" t="s">
        <v>627</v>
      </c>
      <c r="C8" s="729">
        <v>3032912741.0823002</v>
      </c>
      <c r="D8" s="729">
        <v>0</v>
      </c>
      <c r="E8" s="729">
        <v>0</v>
      </c>
      <c r="F8" s="729">
        <f>430548300+2945795377.0362</f>
        <v>3376343677.0362</v>
      </c>
      <c r="G8" s="742">
        <f>3463461041.0823+2945795377.0362</f>
        <v>6409256418.1184998</v>
      </c>
    </row>
    <row r="9" spans="1:7">
      <c r="A9" s="337">
        <v>2</v>
      </c>
      <c r="B9" s="730" t="s">
        <v>88</v>
      </c>
      <c r="C9" s="729">
        <v>3032912741.0823002</v>
      </c>
      <c r="D9" s="729"/>
      <c r="E9" s="729"/>
      <c r="F9" s="729">
        <v>430548300</v>
      </c>
      <c r="G9" s="742">
        <v>3463461041.0823002</v>
      </c>
    </row>
    <row r="10" spans="1:7">
      <c r="A10" s="337">
        <v>3</v>
      </c>
      <c r="B10" s="730" t="s">
        <v>628</v>
      </c>
      <c r="C10" s="731"/>
      <c r="D10" s="731"/>
      <c r="E10" s="731"/>
      <c r="F10" s="729">
        <v>2945795377.0362</v>
      </c>
      <c r="G10" s="742">
        <v>2945795377.0362005</v>
      </c>
    </row>
    <row r="11" spans="1:7" ht="26.25">
      <c r="A11" s="337">
        <v>4</v>
      </c>
      <c r="B11" s="728" t="s">
        <v>629</v>
      </c>
      <c r="C11" s="729">
        <v>3610552575.21</v>
      </c>
      <c r="D11" s="729">
        <v>3072230555.1799989</v>
      </c>
      <c r="E11" s="729">
        <v>1268143452.96</v>
      </c>
      <c r="F11" s="729">
        <v>401178200.13999999</v>
      </c>
      <c r="G11" s="742">
        <v>6971425119.2160006</v>
      </c>
    </row>
    <row r="12" spans="1:7">
      <c r="A12" s="337">
        <v>5</v>
      </c>
      <c r="B12" s="730" t="s">
        <v>630</v>
      </c>
      <c r="C12" s="729">
        <v>2322805547.3699999</v>
      </c>
      <c r="D12" s="732">
        <v>2531975035.559999</v>
      </c>
      <c r="E12" s="729">
        <v>1002041973.9400001</v>
      </c>
      <c r="F12" s="729">
        <v>355116837.50999999</v>
      </c>
      <c r="G12" s="742">
        <v>5901342424.6610003</v>
      </c>
    </row>
    <row r="13" spans="1:7">
      <c r="A13" s="337">
        <v>6</v>
      </c>
      <c r="B13" s="730" t="s">
        <v>631</v>
      </c>
      <c r="C13" s="729">
        <v>1287747027.8399999</v>
      </c>
      <c r="D13" s="732">
        <v>540255519.62</v>
      </c>
      <c r="E13" s="729">
        <v>266101479.02000001</v>
      </c>
      <c r="F13" s="729">
        <v>46061362.630000003</v>
      </c>
      <c r="G13" s="742">
        <v>1070082694.5550001</v>
      </c>
    </row>
    <row r="14" spans="1:7">
      <c r="A14" s="337">
        <v>7</v>
      </c>
      <c r="B14" s="728" t="s">
        <v>632</v>
      </c>
      <c r="C14" s="729">
        <v>4349278607.2564993</v>
      </c>
      <c r="D14" s="729">
        <v>3489560307.2037978</v>
      </c>
      <c r="E14" s="729">
        <v>252413576.16</v>
      </c>
      <c r="F14" s="729">
        <v>18597821.16</v>
      </c>
      <c r="G14" s="742">
        <v>2384562918.683249</v>
      </c>
    </row>
    <row r="15" spans="1:7" ht="51.75">
      <c r="A15" s="337">
        <v>8</v>
      </c>
      <c r="B15" s="730" t="s">
        <v>633</v>
      </c>
      <c r="C15" s="729">
        <v>3763393617.8564992</v>
      </c>
      <c r="D15" s="732">
        <v>735160157.18999803</v>
      </c>
      <c r="E15" s="729">
        <v>115618150.81</v>
      </c>
      <c r="F15" s="729">
        <v>18158486.16</v>
      </c>
      <c r="G15" s="742">
        <v>2316165206.0082488</v>
      </c>
    </row>
    <row r="16" spans="1:7" ht="26.25">
      <c r="A16" s="337">
        <v>9</v>
      </c>
      <c r="B16" s="730" t="s">
        <v>634</v>
      </c>
      <c r="C16" s="729">
        <v>585884989.39999998</v>
      </c>
      <c r="D16" s="732">
        <v>2754400150.0137997</v>
      </c>
      <c r="E16" s="729">
        <v>136795425.34999999</v>
      </c>
      <c r="F16" s="729">
        <v>439335</v>
      </c>
      <c r="G16" s="742">
        <v>68397712.674999997</v>
      </c>
    </row>
    <row r="17" spans="1:7">
      <c r="A17" s="337">
        <v>10</v>
      </c>
      <c r="B17" s="728" t="s">
        <v>635</v>
      </c>
      <c r="C17" s="729"/>
      <c r="D17" s="732">
        <v>0</v>
      </c>
      <c r="E17" s="729"/>
      <c r="F17" s="729"/>
      <c r="G17" s="742">
        <v>0</v>
      </c>
    </row>
    <row r="18" spans="1:7">
      <c r="A18" s="337">
        <v>11</v>
      </c>
      <c r="B18" s="728" t="s">
        <v>95</v>
      </c>
      <c r="C18" s="729">
        <v>0</v>
      </c>
      <c r="D18" s="732">
        <v>1042389829.4703057</v>
      </c>
      <c r="E18" s="732">
        <v>12940885.650599999</v>
      </c>
      <c r="F18" s="732">
        <v>23813472.989</v>
      </c>
      <c r="G18" s="742">
        <v>0</v>
      </c>
    </row>
    <row r="19" spans="1:7">
      <c r="A19" s="337">
        <v>12</v>
      </c>
      <c r="B19" s="730" t="s">
        <v>636</v>
      </c>
      <c r="C19" s="731"/>
      <c r="D19" s="732">
        <v>3793366.2300000004</v>
      </c>
      <c r="E19" s="729">
        <v>80524.91</v>
      </c>
      <c r="F19" s="729">
        <v>940054.03999999899</v>
      </c>
      <c r="G19" s="742">
        <v>0</v>
      </c>
    </row>
    <row r="20" spans="1:7" ht="26.25">
      <c r="A20" s="337">
        <v>13</v>
      </c>
      <c r="B20" s="730" t="s">
        <v>637</v>
      </c>
      <c r="C20" s="729"/>
      <c r="D20" s="729">
        <v>1038596463.2403057</v>
      </c>
      <c r="E20" s="729">
        <v>12860360.740599999</v>
      </c>
      <c r="F20" s="729">
        <v>22873418.949000001</v>
      </c>
      <c r="G20" s="742">
        <v>0</v>
      </c>
    </row>
    <row r="21" spans="1:7">
      <c r="A21" s="338">
        <v>14</v>
      </c>
      <c r="B21" s="733" t="s">
        <v>638</v>
      </c>
      <c r="C21" s="734">
        <f>SUM(C8,C11,C14,C17,C18)</f>
        <v>10992743923.5488</v>
      </c>
      <c r="D21" s="734">
        <f>SUM(D8,D11,D14,D17,D18)</f>
        <v>7604180691.8541021</v>
      </c>
      <c r="E21" s="734">
        <f>SUM(E8,E11,E14,E17,E18)</f>
        <v>1533497914.7706001</v>
      </c>
      <c r="F21" s="734">
        <f>SUM(F8,F11,F14,F17,F18)</f>
        <v>3819933171.3251996</v>
      </c>
      <c r="G21" s="743">
        <f>SUM(G8+G11+G14)</f>
        <v>15765244456.017748</v>
      </c>
    </row>
    <row r="22" spans="1:7">
      <c r="A22" s="667"/>
      <c r="B22" s="735" t="s">
        <v>639</v>
      </c>
      <c r="C22" s="736"/>
      <c r="D22" s="737"/>
      <c r="E22" s="736"/>
      <c r="F22" s="736"/>
      <c r="G22" s="744"/>
    </row>
    <row r="23" spans="1:7">
      <c r="A23" s="337">
        <v>15</v>
      </c>
      <c r="B23" s="728" t="s">
        <v>488</v>
      </c>
      <c r="C23" s="738">
        <v>5385043707.5676994</v>
      </c>
      <c r="D23" s="739">
        <v>2881155650</v>
      </c>
      <c r="E23" s="738"/>
      <c r="F23" s="738"/>
      <c r="G23" s="742">
        <v>288652741.04838496</v>
      </c>
    </row>
    <row r="24" spans="1:7">
      <c r="A24" s="337">
        <v>16</v>
      </c>
      <c r="B24" s="728" t="s">
        <v>640</v>
      </c>
      <c r="C24" s="729">
        <v>191010648.22</v>
      </c>
      <c r="D24" s="732">
        <v>2364996495.0829549</v>
      </c>
      <c r="E24" s="729">
        <v>1738154350.9894817</v>
      </c>
      <c r="F24" s="729">
        <v>9292130542.8076706</v>
      </c>
      <c r="G24" s="742">
        <v>9550530926.9701862</v>
      </c>
    </row>
    <row r="25" spans="1:7" ht="26.25">
      <c r="A25" s="337">
        <v>17</v>
      </c>
      <c r="B25" s="730" t="s">
        <v>641</v>
      </c>
      <c r="C25" s="729"/>
      <c r="D25" s="732"/>
      <c r="E25" s="729"/>
      <c r="F25" s="729"/>
      <c r="G25" s="742"/>
    </row>
    <row r="26" spans="1:7" ht="26.25">
      <c r="A26" s="337">
        <v>18</v>
      </c>
      <c r="B26" s="730" t="s">
        <v>642</v>
      </c>
      <c r="C26" s="729">
        <v>191010648.22</v>
      </c>
      <c r="D26" s="732">
        <v>25360103.809439994</v>
      </c>
      <c r="E26" s="729">
        <v>17752189.621280003</v>
      </c>
      <c r="F26" s="729">
        <v>24468681.1538</v>
      </c>
      <c r="G26" s="742">
        <v>69720388.768856004</v>
      </c>
    </row>
    <row r="27" spans="1:7">
      <c r="A27" s="337">
        <v>19</v>
      </c>
      <c r="B27" s="730" t="s">
        <v>643</v>
      </c>
      <c r="C27" s="729">
        <v>0</v>
      </c>
      <c r="D27" s="732">
        <v>2014503657.897712</v>
      </c>
      <c r="E27" s="729">
        <v>1459918559.6757867</v>
      </c>
      <c r="F27" s="729">
        <v>5453173096.4072113</v>
      </c>
      <c r="G27" s="742">
        <v>6403193106.1702843</v>
      </c>
    </row>
    <row r="28" spans="1:7">
      <c r="A28" s="337">
        <v>20</v>
      </c>
      <c r="B28" s="740" t="s">
        <v>644</v>
      </c>
      <c r="C28" s="729"/>
      <c r="D28" s="732"/>
      <c r="E28" s="729"/>
      <c r="F28" s="729"/>
      <c r="G28" s="742"/>
    </row>
    <row r="29" spans="1:7">
      <c r="A29" s="337">
        <v>21</v>
      </c>
      <c r="B29" s="730" t="s">
        <v>645</v>
      </c>
      <c r="C29" s="729">
        <v>0</v>
      </c>
      <c r="D29" s="732">
        <v>293123003.65350306</v>
      </c>
      <c r="E29" s="729">
        <v>244074380.45911509</v>
      </c>
      <c r="F29" s="729">
        <v>3645914704.5662589</v>
      </c>
      <c r="G29" s="742">
        <v>2910120004.9749055</v>
      </c>
    </row>
    <row r="30" spans="1:7">
      <c r="A30" s="337">
        <v>22</v>
      </c>
      <c r="B30" s="740" t="s">
        <v>644</v>
      </c>
      <c r="C30" s="729"/>
      <c r="D30" s="732">
        <v>210330711.50293618</v>
      </c>
      <c r="E30" s="729">
        <v>186465287.00226521</v>
      </c>
      <c r="F30" s="729">
        <v>2652125342.213613</v>
      </c>
      <c r="G30" s="742">
        <v>1922279471.6914535</v>
      </c>
    </row>
    <row r="31" spans="1:7" ht="26.25">
      <c r="A31" s="337">
        <v>23</v>
      </c>
      <c r="B31" s="730" t="s">
        <v>646</v>
      </c>
      <c r="C31" s="729"/>
      <c r="D31" s="732">
        <v>32009729.722299997</v>
      </c>
      <c r="E31" s="729">
        <v>16409221.2333</v>
      </c>
      <c r="F31" s="729">
        <v>168574060.68040001</v>
      </c>
      <c r="G31" s="742">
        <v>167497427.05614001</v>
      </c>
    </row>
    <row r="32" spans="1:7">
      <c r="A32" s="337">
        <v>24</v>
      </c>
      <c r="B32" s="728" t="s">
        <v>647</v>
      </c>
      <c r="C32" s="729"/>
      <c r="D32" s="732"/>
      <c r="E32" s="729"/>
      <c r="F32" s="729"/>
      <c r="G32" s="742">
        <v>0</v>
      </c>
    </row>
    <row r="33" spans="1:7">
      <c r="A33" s="337">
        <v>25</v>
      </c>
      <c r="B33" s="728" t="s">
        <v>165</v>
      </c>
      <c r="C33" s="729">
        <v>606167225.38139999</v>
      </c>
      <c r="D33" s="729">
        <v>580855526.37342393</v>
      </c>
      <c r="E33" s="729">
        <v>132430113.19762026</v>
      </c>
      <c r="F33" s="729">
        <v>876432273.98923981</v>
      </c>
      <c r="G33" s="742">
        <v>2007531069.7705369</v>
      </c>
    </row>
    <row r="34" spans="1:7">
      <c r="A34" s="337">
        <v>26</v>
      </c>
      <c r="B34" s="730" t="s">
        <v>648</v>
      </c>
      <c r="C34" s="731"/>
      <c r="D34" s="732">
        <v>100510852.95999999</v>
      </c>
      <c r="E34" s="729">
        <v>17285457.16</v>
      </c>
      <c r="F34" s="729">
        <v>2637566.15</v>
      </c>
      <c r="G34" s="742">
        <v>120433876.27</v>
      </c>
    </row>
    <row r="35" spans="1:7">
      <c r="A35" s="337">
        <v>27</v>
      </c>
      <c r="B35" s="730" t="s">
        <v>649</v>
      </c>
      <c r="C35" s="729">
        <v>606167225.38139999</v>
      </c>
      <c r="D35" s="732">
        <v>480344673.4134239</v>
      </c>
      <c r="E35" s="729">
        <v>115144656.03762026</v>
      </c>
      <c r="F35" s="729">
        <v>873794707.83923984</v>
      </c>
      <c r="G35" s="742">
        <v>1887097193.5005369</v>
      </c>
    </row>
    <row r="36" spans="1:7">
      <c r="A36" s="337">
        <v>28</v>
      </c>
      <c r="B36" s="728" t="s">
        <v>650</v>
      </c>
      <c r="C36" s="729">
        <v>698508448.30059993</v>
      </c>
      <c r="D36" s="732">
        <v>432296079.45389992</v>
      </c>
      <c r="E36" s="729">
        <v>512493393.87630004</v>
      </c>
      <c r="F36" s="729">
        <v>642129373.56799996</v>
      </c>
      <c r="G36" s="742">
        <v>225723775.78324997</v>
      </c>
    </row>
    <row r="37" spans="1:7">
      <c r="A37" s="338">
        <v>29</v>
      </c>
      <c r="B37" s="733" t="s">
        <v>651</v>
      </c>
      <c r="C37" s="734">
        <f>SUM(C23:C24,C32:C33,C36)</f>
        <v>6880730029.4696999</v>
      </c>
      <c r="D37" s="734">
        <f>SUM(D23:D24,D32:D33,D36)</f>
        <v>6259303750.9102783</v>
      </c>
      <c r="E37" s="734">
        <f>SUM(E23:E24,E32:E33,E36)</f>
        <v>2383077858.0634017</v>
      </c>
      <c r="F37" s="734">
        <f>SUM(F23:F24,F32:F33,F36)</f>
        <v>10810692190.364912</v>
      </c>
      <c r="G37" s="743">
        <f>SUM(G23:G24,G32:G33,G36)</f>
        <v>12072438513.572359</v>
      </c>
    </row>
    <row r="38" spans="1:7">
      <c r="A38" s="666"/>
      <c r="B38" s="723"/>
      <c r="C38" s="722"/>
      <c r="D38" s="722"/>
      <c r="E38" s="722"/>
      <c r="F38" s="722"/>
      <c r="G38" s="745"/>
    </row>
    <row r="39" spans="1:7" ht="15.75" thickBot="1">
      <c r="A39" s="339">
        <v>30</v>
      </c>
      <c r="B39" s="340" t="s">
        <v>619</v>
      </c>
      <c r="C39" s="668"/>
      <c r="D39" s="668"/>
      <c r="E39" s="668"/>
      <c r="F39" s="668"/>
      <c r="G39" s="341">
        <f>IFERROR(G21/G37,0)</f>
        <v>1.3058873265988289</v>
      </c>
    </row>
    <row r="42" spans="1:7" ht="39">
      <c r="B42" s="15" t="s">
        <v>652</v>
      </c>
    </row>
  </sheetData>
  <mergeCells count="2">
    <mergeCell ref="C5:F5"/>
    <mergeCell ref="G5: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9"/>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5.75"/>
  <cols>
    <col min="1" max="1" width="9.5703125" style="11" bestFit="1" customWidth="1"/>
    <col min="2" max="2" width="88.42578125" style="8" customWidth="1"/>
    <col min="3" max="7" width="13.85546875" style="8" bestFit="1" customWidth="1"/>
  </cols>
  <sheetData>
    <row r="1" spans="1:7">
      <c r="A1" s="9" t="s">
        <v>188</v>
      </c>
      <c r="B1" s="322" t="str">
        <f>Info!C2</f>
        <v>სს ”საქართველოს ბანკი”</v>
      </c>
    </row>
    <row r="2" spans="1:7">
      <c r="A2" s="9" t="s">
        <v>189</v>
      </c>
      <c r="B2" s="330">
        <v>44742</v>
      </c>
      <c r="C2" s="18"/>
      <c r="D2" s="18"/>
      <c r="E2" s="18"/>
      <c r="F2" s="18"/>
      <c r="G2" s="18"/>
    </row>
    <row r="3" spans="1:7">
      <c r="A3" s="9"/>
      <c r="C3" s="18"/>
      <c r="D3" s="18"/>
      <c r="E3" s="18"/>
      <c r="F3" s="18"/>
      <c r="G3" s="18"/>
    </row>
    <row r="4" spans="1:7" ht="16.5" thickBot="1">
      <c r="A4" s="631" t="s">
        <v>401</v>
      </c>
      <c r="B4" s="632" t="s">
        <v>223</v>
      </c>
      <c r="C4" s="633">
        <v>2</v>
      </c>
      <c r="D4" s="633"/>
      <c r="E4" s="633"/>
      <c r="F4" s="633"/>
      <c r="G4" s="633"/>
    </row>
    <row r="5" spans="1:7" ht="15">
      <c r="A5" s="231" t="s">
        <v>26</v>
      </c>
      <c r="B5" s="232"/>
      <c r="C5" s="331" t="s">
        <v>1021</v>
      </c>
      <c r="D5" s="331" t="s">
        <v>1022</v>
      </c>
      <c r="E5" s="331" t="s">
        <v>1023</v>
      </c>
      <c r="F5" s="331" t="s">
        <v>1024</v>
      </c>
      <c r="G5" s="647" t="s">
        <v>1025</v>
      </c>
    </row>
    <row r="6" spans="1:7" ht="15">
      <c r="A6" s="332"/>
      <c r="B6" s="635" t="s">
        <v>186</v>
      </c>
      <c r="C6" s="629"/>
      <c r="D6" s="629"/>
      <c r="E6" s="629"/>
      <c r="F6" s="629"/>
      <c r="G6" s="648"/>
    </row>
    <row r="7" spans="1:7" ht="15">
      <c r="A7" s="332"/>
      <c r="B7" s="636" t="s">
        <v>190</v>
      </c>
      <c r="C7" s="629"/>
      <c r="D7" s="629"/>
      <c r="E7" s="629"/>
      <c r="F7" s="629"/>
      <c r="G7" s="648"/>
    </row>
    <row r="8" spans="1:7" ht="15">
      <c r="A8" s="325">
        <v>1</v>
      </c>
      <c r="B8" s="634" t="s">
        <v>23</v>
      </c>
      <c r="C8" s="630">
        <v>2593577741.0823002</v>
      </c>
      <c r="D8" s="630">
        <v>2514520836.8166003</v>
      </c>
      <c r="E8" s="630">
        <v>2381240371.2011437</v>
      </c>
      <c r="F8" s="630">
        <v>2211025148.4116063</v>
      </c>
      <c r="G8" s="630">
        <v>2073560020</v>
      </c>
    </row>
    <row r="9" spans="1:7" ht="15">
      <c r="A9" s="325">
        <v>2</v>
      </c>
      <c r="B9" s="634" t="s">
        <v>89</v>
      </c>
      <c r="C9" s="630">
        <v>3032912741.0823002</v>
      </c>
      <c r="D9" s="630">
        <v>2824650836.8166003</v>
      </c>
      <c r="E9" s="630">
        <v>2691000371.2011437</v>
      </c>
      <c r="F9" s="630">
        <v>2523305148.4116063</v>
      </c>
      <c r="G9" s="630">
        <v>2389590020</v>
      </c>
    </row>
    <row r="10" spans="1:7" ht="15">
      <c r="A10" s="325">
        <v>3</v>
      </c>
      <c r="B10" s="634" t="s">
        <v>88</v>
      </c>
      <c r="C10" s="630">
        <v>3668109512.6808996</v>
      </c>
      <c r="D10" s="630">
        <v>3614845661.5376267</v>
      </c>
      <c r="E10" s="630">
        <v>3475800220.6503272</v>
      </c>
      <c r="F10" s="630">
        <v>3306232289.9661388</v>
      </c>
      <c r="G10" s="630">
        <v>3171657137</v>
      </c>
    </row>
    <row r="11" spans="1:7" ht="15">
      <c r="A11" s="325">
        <v>4</v>
      </c>
      <c r="B11" s="634" t="s">
        <v>610</v>
      </c>
      <c r="C11" s="630">
        <v>2170810718.8780918</v>
      </c>
      <c r="D11" s="630">
        <v>2165524560.7191391</v>
      </c>
      <c r="E11" s="630">
        <v>2063248322.8275342</v>
      </c>
      <c r="F11" s="630">
        <v>1898316120.4906502</v>
      </c>
      <c r="G11" s="630">
        <v>1850450551</v>
      </c>
    </row>
    <row r="12" spans="1:7" ht="15">
      <c r="A12" s="325">
        <v>5</v>
      </c>
      <c r="B12" s="634" t="s">
        <v>611</v>
      </c>
      <c r="C12" s="630">
        <v>2587672385.437727</v>
      </c>
      <c r="D12" s="630">
        <v>2582484303.9510574</v>
      </c>
      <c r="E12" s="630">
        <v>2452670591.4897223</v>
      </c>
      <c r="F12" s="630">
        <v>2273638377.8423667</v>
      </c>
      <c r="G12" s="630">
        <v>2219528839</v>
      </c>
    </row>
    <row r="13" spans="1:7" ht="15">
      <c r="A13" s="325">
        <v>6</v>
      </c>
      <c r="B13" s="634" t="s">
        <v>612</v>
      </c>
      <c r="C13" s="630">
        <v>3229808487.8750329</v>
      </c>
      <c r="D13" s="630">
        <v>3225579975.0055032</v>
      </c>
      <c r="E13" s="630">
        <v>3182228147.4987483</v>
      </c>
      <c r="F13" s="630">
        <v>2978399452.782557</v>
      </c>
      <c r="G13" s="630">
        <v>2940042510</v>
      </c>
    </row>
    <row r="14" spans="1:7" ht="15">
      <c r="A14" s="332"/>
      <c r="B14" s="635" t="s">
        <v>614</v>
      </c>
      <c r="C14" s="637"/>
      <c r="D14" s="637"/>
      <c r="E14" s="637"/>
      <c r="F14" s="637"/>
      <c r="G14" s="637"/>
    </row>
    <row r="15" spans="1:7" ht="27" customHeight="1">
      <c r="A15" s="325">
        <v>7</v>
      </c>
      <c r="B15" s="634" t="s">
        <v>613</v>
      </c>
      <c r="C15" s="638">
        <v>18482318517.519821</v>
      </c>
      <c r="D15" s="638">
        <v>18371887831.583778</v>
      </c>
      <c r="E15" s="638">
        <v>17977949348.409412</v>
      </c>
      <c r="F15" s="638">
        <v>17248163062.559422</v>
      </c>
      <c r="G15" s="638">
        <v>16598810400</v>
      </c>
    </row>
    <row r="16" spans="1:7" ht="15">
      <c r="A16" s="332"/>
      <c r="B16" s="635" t="s">
        <v>618</v>
      </c>
      <c r="C16" s="637"/>
      <c r="D16" s="637"/>
      <c r="E16" s="637"/>
      <c r="F16" s="637"/>
      <c r="G16" s="637"/>
    </row>
    <row r="17" spans="1:7" s="2" customFormat="1" ht="15">
      <c r="A17" s="325"/>
      <c r="B17" s="636" t="s">
        <v>599</v>
      </c>
      <c r="C17" s="637"/>
      <c r="D17" s="637"/>
      <c r="E17" s="637"/>
      <c r="F17" s="637"/>
      <c r="G17" s="637"/>
    </row>
    <row r="18" spans="1:7" ht="15">
      <c r="A18" s="324">
        <v>8</v>
      </c>
      <c r="B18" s="639" t="s">
        <v>608</v>
      </c>
      <c r="C18" s="640">
        <v>0.14032751024303511</v>
      </c>
      <c r="D18" s="640">
        <v>0.13686785265985549</v>
      </c>
      <c r="E18" s="640">
        <v>0.13245339193325864</v>
      </c>
      <c r="F18" s="640">
        <v>0.12818902165941817</v>
      </c>
      <c r="G18" s="640">
        <v>0.1249</v>
      </c>
    </row>
    <row r="19" spans="1:7" ht="15" customHeight="1">
      <c r="A19" s="324">
        <v>9</v>
      </c>
      <c r="B19" s="639" t="s">
        <v>607</v>
      </c>
      <c r="C19" s="641">
        <v>0.16409806692852585</v>
      </c>
      <c r="D19" s="641">
        <v>0.15374853486535231</v>
      </c>
      <c r="E19" s="641">
        <v>0.14968338819128046</v>
      </c>
      <c r="F19" s="641">
        <v>0.14629413806325517</v>
      </c>
      <c r="G19" s="641">
        <v>0.14399999999999999</v>
      </c>
    </row>
    <row r="20" spans="1:7" ht="15">
      <c r="A20" s="324">
        <v>10</v>
      </c>
      <c r="B20" s="639" t="s">
        <v>609</v>
      </c>
      <c r="C20" s="640">
        <v>0.19846587478750638</v>
      </c>
      <c r="D20" s="640">
        <v>0.19675961962511085</v>
      </c>
      <c r="E20" s="640">
        <v>0.19333685690675542</v>
      </c>
      <c r="F20" s="640">
        <v>0.19168605247842163</v>
      </c>
      <c r="G20" s="640">
        <v>0.19109999999999999</v>
      </c>
    </row>
    <row r="21" spans="1:7" ht="15">
      <c r="A21" s="324">
        <v>11</v>
      </c>
      <c r="B21" s="634" t="s">
        <v>610</v>
      </c>
      <c r="C21" s="640">
        <v>0.11745337668649794</v>
      </c>
      <c r="D21" s="640">
        <v>0.11787164065939415</v>
      </c>
      <c r="E21" s="640">
        <v>0.11476549871412775</v>
      </c>
      <c r="F21" s="640">
        <v>0.11005903142296491</v>
      </c>
      <c r="G21" s="640">
        <v>0.1115</v>
      </c>
    </row>
    <row r="22" spans="1:7" ht="15">
      <c r="A22" s="324">
        <v>12</v>
      </c>
      <c r="B22" s="634" t="s">
        <v>611</v>
      </c>
      <c r="C22" s="640">
        <v>0.14000799645265349</v>
      </c>
      <c r="D22" s="640">
        <v>0.14056717130133001</v>
      </c>
      <c r="E22" s="640">
        <v>0.13642660483447855</v>
      </c>
      <c r="F22" s="640">
        <v>0.13181916066051999</v>
      </c>
      <c r="G22" s="640">
        <v>0.13370000000000001</v>
      </c>
    </row>
    <row r="23" spans="1:7" ht="15">
      <c r="A23" s="324">
        <v>13</v>
      </c>
      <c r="B23" s="634" t="s">
        <v>612</v>
      </c>
      <c r="C23" s="640">
        <v>0.17475126212187189</v>
      </c>
      <c r="D23" s="640">
        <v>0.17557150384188019</v>
      </c>
      <c r="E23" s="640">
        <v>0.17700729298029166</v>
      </c>
      <c r="F23" s="640">
        <v>0.17267922630252536</v>
      </c>
      <c r="G23" s="640">
        <v>0.17710000000000001</v>
      </c>
    </row>
    <row r="24" spans="1:7" ht="15">
      <c r="A24" s="332"/>
      <c r="B24" s="635" t="s">
        <v>6</v>
      </c>
      <c r="C24" s="637"/>
      <c r="D24" s="637"/>
      <c r="E24" s="637"/>
      <c r="F24" s="637"/>
      <c r="G24" s="637"/>
    </row>
    <row r="25" spans="1:7" ht="15" customHeight="1">
      <c r="A25" s="333">
        <v>14</v>
      </c>
      <c r="B25" s="642" t="s">
        <v>7</v>
      </c>
      <c r="C25" s="643">
        <v>8.83330405426236E-2</v>
      </c>
      <c r="D25" s="643">
        <v>8.7949386421149467E-2</v>
      </c>
      <c r="E25" s="643">
        <v>8.3647276232489604E-2</v>
      </c>
      <c r="F25" s="643">
        <v>8.0894114660675281E-2</v>
      </c>
      <c r="G25" s="643">
        <v>7.7899999999999997E-2</v>
      </c>
    </row>
    <row r="26" spans="1:7" ht="15">
      <c r="A26" s="333">
        <v>15</v>
      </c>
      <c r="B26" s="642" t="s">
        <v>8</v>
      </c>
      <c r="C26" s="643">
        <v>4.3415470221104348E-2</v>
      </c>
      <c r="D26" s="643">
        <v>4.2388544781760296E-2</v>
      </c>
      <c r="E26" s="643">
        <v>4.0422842166684972E-2</v>
      </c>
      <c r="F26" s="643">
        <v>3.9960719898887893E-2</v>
      </c>
      <c r="G26" s="643">
        <v>3.9600000000000003E-2</v>
      </c>
    </row>
    <row r="27" spans="1:7" ht="15">
      <c r="A27" s="333">
        <v>16</v>
      </c>
      <c r="B27" s="642" t="s">
        <v>9</v>
      </c>
      <c r="C27" s="643">
        <v>4.6221228412970529E-2</v>
      </c>
      <c r="D27" s="643">
        <v>4.4034677117811678E-2</v>
      </c>
      <c r="E27" s="643">
        <v>3.6548891124828509E-2</v>
      </c>
      <c r="F27" s="643">
        <v>3.553591280790331E-2</v>
      </c>
      <c r="G27" s="643">
        <v>3.2800000000000003E-2</v>
      </c>
    </row>
    <row r="28" spans="1:7" ht="15">
      <c r="A28" s="333">
        <v>17</v>
      </c>
      <c r="B28" s="642" t="s">
        <v>224</v>
      </c>
      <c r="C28" s="643">
        <v>4.4917570321519253E-2</v>
      </c>
      <c r="D28" s="643">
        <v>4.5560841639389164E-2</v>
      </c>
      <c r="E28" s="643">
        <v>4.3224434065804632E-2</v>
      </c>
      <c r="F28" s="643">
        <v>4.0933394761787395E-2</v>
      </c>
      <c r="G28" s="643">
        <v>3.8300000000000001E-2</v>
      </c>
    </row>
    <row r="29" spans="1:7" ht="15">
      <c r="A29" s="333">
        <v>18</v>
      </c>
      <c r="B29" s="642" t="s">
        <v>10</v>
      </c>
      <c r="C29" s="643">
        <v>3.199767405055625E-2</v>
      </c>
      <c r="D29" s="643">
        <v>2.8065278314140046E-2</v>
      </c>
      <c r="E29" s="643">
        <v>3.9948705471960846E-2</v>
      </c>
      <c r="F29" s="643">
        <v>4.2718744670470897E-2</v>
      </c>
      <c r="G29" s="643">
        <v>4.2200000000000001E-2</v>
      </c>
    </row>
    <row r="30" spans="1:7" ht="15">
      <c r="A30" s="333">
        <v>19</v>
      </c>
      <c r="B30" s="642" t="s">
        <v>11</v>
      </c>
      <c r="C30" s="643">
        <v>0.27839520275475316</v>
      </c>
      <c r="D30" s="643">
        <v>0.24323123414107117</v>
      </c>
      <c r="E30" s="643">
        <v>0.37634687940545997</v>
      </c>
      <c r="F30" s="643">
        <v>0.41232008351057292</v>
      </c>
      <c r="G30" s="643">
        <v>0.42420000000000002</v>
      </c>
    </row>
    <row r="31" spans="1:7" ht="15">
      <c r="A31" s="332"/>
      <c r="B31" s="635" t="s">
        <v>12</v>
      </c>
      <c r="C31" s="637"/>
      <c r="D31" s="637"/>
      <c r="E31" s="637"/>
      <c r="F31" s="637"/>
      <c r="G31" s="637"/>
    </row>
    <row r="32" spans="1:7" ht="15">
      <c r="A32" s="333">
        <v>20</v>
      </c>
      <c r="B32" s="642" t="s">
        <v>13</v>
      </c>
      <c r="C32" s="643">
        <v>4.5553531912209469E-2</v>
      </c>
      <c r="D32" s="643">
        <v>4.3518702522826483E-2</v>
      </c>
      <c r="E32" s="643">
        <v>4.3765551546771399E-2</v>
      </c>
      <c r="F32" s="643">
        <v>5.1211137166589878E-2</v>
      </c>
      <c r="G32" s="643">
        <v>6.1899999999999997E-2</v>
      </c>
    </row>
    <row r="33" spans="1:11" ht="15" customHeight="1">
      <c r="A33" s="333">
        <v>21</v>
      </c>
      <c r="B33" s="642" t="s">
        <v>14</v>
      </c>
      <c r="C33" s="643">
        <v>4.0332929476186809E-2</v>
      </c>
      <c r="D33" s="643">
        <v>3.9968751339777668E-2</v>
      </c>
      <c r="E33" s="643">
        <v>3.9927530230018556E-2</v>
      </c>
      <c r="F33" s="643">
        <v>4.1148280517411095E-2</v>
      </c>
      <c r="G33" s="643">
        <v>4.7100000000000003E-2</v>
      </c>
    </row>
    <row r="34" spans="1:11" ht="15">
      <c r="A34" s="333">
        <v>22</v>
      </c>
      <c r="B34" s="642" t="s">
        <v>15</v>
      </c>
      <c r="C34" s="643">
        <v>0.49429722744714422</v>
      </c>
      <c r="D34" s="643">
        <v>0.51134457463359051</v>
      </c>
      <c r="E34" s="643">
        <v>0.52105142447205355</v>
      </c>
      <c r="F34" s="643">
        <v>0.52833265254177519</v>
      </c>
      <c r="G34" s="643">
        <v>0.54079999999999995</v>
      </c>
    </row>
    <row r="35" spans="1:11" ht="15" customHeight="1">
      <c r="A35" s="333">
        <v>23</v>
      </c>
      <c r="B35" s="642" t="s">
        <v>16</v>
      </c>
      <c r="C35" s="643">
        <v>0.49574313661947955</v>
      </c>
      <c r="D35" s="643">
        <v>0.48697520984349563</v>
      </c>
      <c r="E35" s="643">
        <v>0.49212347231160997</v>
      </c>
      <c r="F35" s="643">
        <v>0.5064139321994876</v>
      </c>
      <c r="G35" s="643">
        <v>0.52569999999999995</v>
      </c>
    </row>
    <row r="36" spans="1:11" ht="15">
      <c r="A36" s="333">
        <v>24</v>
      </c>
      <c r="B36" s="642" t="s">
        <v>17</v>
      </c>
      <c r="C36" s="643">
        <v>2.6811795128602406E-2</v>
      </c>
      <c r="D36" s="643">
        <v>1.3372622469747766E-2</v>
      </c>
      <c r="E36" s="643">
        <v>0.15402563255274054</v>
      </c>
      <c r="F36" s="643">
        <v>0.10790217031320253</v>
      </c>
      <c r="G36" s="643">
        <v>4.6699999999999998E-2</v>
      </c>
    </row>
    <row r="37" spans="1:11" ht="15" customHeight="1">
      <c r="A37" s="332"/>
      <c r="B37" s="635" t="s">
        <v>18</v>
      </c>
      <c r="C37" s="637"/>
      <c r="D37" s="637"/>
      <c r="E37" s="637"/>
      <c r="F37" s="637"/>
      <c r="G37" s="637"/>
    </row>
    <row r="38" spans="1:11" ht="15" customHeight="1">
      <c r="A38" s="333">
        <v>25</v>
      </c>
      <c r="B38" s="642" t="s">
        <v>19</v>
      </c>
      <c r="C38" s="643">
        <v>0.21305710129624422</v>
      </c>
      <c r="D38" s="643">
        <v>0.21479051101261998</v>
      </c>
      <c r="E38" s="643">
        <v>0.21101618809000994</v>
      </c>
      <c r="F38" s="643">
        <v>0.19477518636322275</v>
      </c>
      <c r="G38" s="643">
        <v>0.1956</v>
      </c>
    </row>
    <row r="39" spans="1:11" ht="15" customHeight="1">
      <c r="A39" s="333">
        <v>26</v>
      </c>
      <c r="B39" s="642" t="s">
        <v>20</v>
      </c>
      <c r="C39" s="643">
        <v>0.55707665093337222</v>
      </c>
      <c r="D39" s="643">
        <v>0.56396344166790036</v>
      </c>
      <c r="E39" s="643">
        <v>0.58166858638348606</v>
      </c>
      <c r="F39" s="643">
        <v>0.59955637010506724</v>
      </c>
      <c r="G39" s="643">
        <v>0.61009999999999998</v>
      </c>
    </row>
    <row r="40" spans="1:11" ht="15" customHeight="1">
      <c r="A40" s="333">
        <v>27</v>
      </c>
      <c r="B40" s="644" t="s">
        <v>21</v>
      </c>
      <c r="C40" s="643">
        <v>0.31412241754669701</v>
      </c>
      <c r="D40" s="643">
        <v>0.321706082801612</v>
      </c>
      <c r="E40" s="643">
        <v>0.31627930954637368</v>
      </c>
      <c r="F40" s="643">
        <v>0.31603701298083237</v>
      </c>
      <c r="G40" s="643">
        <v>0.29470000000000002</v>
      </c>
    </row>
    <row r="41" spans="1:11" ht="15" customHeight="1">
      <c r="A41" s="334"/>
      <c r="B41" s="635" t="s">
        <v>521</v>
      </c>
      <c r="C41" s="637"/>
      <c r="D41" s="637"/>
      <c r="E41" s="637"/>
      <c r="F41" s="637"/>
      <c r="G41" s="637"/>
    </row>
    <row r="42" spans="1:11" ht="15" customHeight="1">
      <c r="A42" s="333">
        <v>28</v>
      </c>
      <c r="B42" s="645" t="s">
        <v>506</v>
      </c>
      <c r="C42" s="646">
        <v>5407438274.1761627</v>
      </c>
      <c r="D42" s="646">
        <v>5173079898.7963657</v>
      </c>
      <c r="E42" s="646">
        <v>4549243866.4298429</v>
      </c>
      <c r="F42" s="646">
        <v>4276029146.0958605</v>
      </c>
      <c r="G42" s="646">
        <v>4999711553</v>
      </c>
    </row>
    <row r="43" spans="1:11" ht="15">
      <c r="A43" s="333">
        <v>29</v>
      </c>
      <c r="B43" s="642" t="s">
        <v>507</v>
      </c>
      <c r="C43" s="646">
        <v>4689703803.699708</v>
      </c>
      <c r="D43" s="646">
        <v>4229353783.7224617</v>
      </c>
      <c r="E43" s="646">
        <v>3838895216.976727</v>
      </c>
      <c r="F43" s="646">
        <v>3628602900.5699868</v>
      </c>
      <c r="G43" s="646">
        <v>3677882958</v>
      </c>
      <c r="K43">
        <v>0</v>
      </c>
    </row>
    <row r="44" spans="1:11" ht="15">
      <c r="A44" s="333">
        <v>30</v>
      </c>
      <c r="B44" s="642" t="s">
        <v>505</v>
      </c>
      <c r="C44" s="643">
        <v>1.1530447338508316</v>
      </c>
      <c r="D44" s="643">
        <v>1.22313718911528</v>
      </c>
      <c r="E44" s="643">
        <v>1.1850398641545996</v>
      </c>
      <c r="F44" s="643">
        <v>1.1784230083220666</v>
      </c>
      <c r="G44" s="643">
        <v>1.3593999999999999</v>
      </c>
    </row>
    <row r="45" spans="1:11" ht="15">
      <c r="A45" s="333"/>
      <c r="B45" s="635" t="s">
        <v>619</v>
      </c>
      <c r="C45" s="637"/>
      <c r="D45" s="637"/>
      <c r="E45" s="637"/>
      <c r="F45" s="637"/>
      <c r="G45" s="637"/>
    </row>
    <row r="46" spans="1:11" ht="15">
      <c r="A46" s="333">
        <v>31</v>
      </c>
      <c r="B46" s="642" t="s">
        <v>626</v>
      </c>
      <c r="C46" s="646">
        <v>15765244456.107754</v>
      </c>
      <c r="D46" s="646">
        <v>15513112083.226355</v>
      </c>
      <c r="E46" s="646">
        <v>15366833489.102089</v>
      </c>
      <c r="F46" s="646">
        <v>14594785666.421753</v>
      </c>
      <c r="G46" s="646">
        <v>14621207732</v>
      </c>
    </row>
    <row r="47" spans="1:11" ht="15">
      <c r="A47" s="333">
        <v>32</v>
      </c>
      <c r="B47" s="642" t="s">
        <v>639</v>
      </c>
      <c r="C47" s="646">
        <v>12072438513.572359</v>
      </c>
      <c r="D47" s="646">
        <v>11866274429.414101</v>
      </c>
      <c r="E47" s="646">
        <v>11595023181.578682</v>
      </c>
      <c r="F47" s="646">
        <v>11249238257.285744</v>
      </c>
      <c r="G47" s="646">
        <v>10689152675</v>
      </c>
    </row>
    <row r="48" spans="1:11" thickBot="1">
      <c r="A48" s="96">
        <v>33</v>
      </c>
      <c r="B48" s="190" t="s">
        <v>653</v>
      </c>
      <c r="C48" s="467">
        <v>1.3058873266062845</v>
      </c>
      <c r="D48" s="467">
        <v>1.3073279381414338</v>
      </c>
      <c r="E48" s="467">
        <v>1.3252956245500036</v>
      </c>
      <c r="F48" s="467">
        <v>1.2974021291592088</v>
      </c>
      <c r="G48" s="467">
        <v>1.3678999999999999</v>
      </c>
    </row>
    <row r="49" spans="1:1">
      <c r="A49" s="1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heetViews>
  <sheetFormatPr defaultColWidth="9.140625" defaultRowHeight="12.75"/>
  <cols>
    <col min="1" max="1" width="11.85546875" style="346" bestFit="1" customWidth="1"/>
    <col min="2" max="2" width="105.140625" style="346" bestFit="1" customWidth="1"/>
    <col min="3" max="3" width="18.5703125" style="530" customWidth="1"/>
    <col min="4" max="4" width="21.7109375" style="530" customWidth="1"/>
    <col min="5" max="5" width="17.42578125" style="530" bestFit="1" customWidth="1"/>
    <col min="6" max="6" width="16.7109375" style="530" customWidth="1"/>
    <col min="7" max="7" width="30.42578125" style="530" customWidth="1"/>
    <col min="8" max="8" width="18.42578125" style="530" customWidth="1"/>
    <col min="9" max="16384" width="9.140625" style="346"/>
  </cols>
  <sheetData>
    <row r="1" spans="1:8" ht="13.5">
      <c r="A1" s="345" t="s">
        <v>188</v>
      </c>
      <c r="B1" s="242" t="str">
        <f>Info!C2</f>
        <v>სს ”საქართველოს ბანკი”</v>
      </c>
    </row>
    <row r="2" spans="1:8">
      <c r="A2" s="347" t="s">
        <v>189</v>
      </c>
      <c r="B2" s="349">
        <v>44742</v>
      </c>
    </row>
    <row r="3" spans="1:8">
      <c r="A3" s="348" t="s">
        <v>659</v>
      </c>
      <c r="B3" s="349"/>
    </row>
    <row r="5" spans="1:8">
      <c r="A5" s="800" t="s">
        <v>660</v>
      </c>
      <c r="B5" s="801"/>
      <c r="C5" s="806" t="s">
        <v>661</v>
      </c>
      <c r="D5" s="807"/>
      <c r="E5" s="807"/>
      <c r="F5" s="807"/>
      <c r="G5" s="807"/>
      <c r="H5" s="808"/>
    </row>
    <row r="6" spans="1:8">
      <c r="A6" s="802"/>
      <c r="B6" s="803"/>
      <c r="C6" s="809"/>
      <c r="D6" s="810"/>
      <c r="E6" s="810"/>
      <c r="F6" s="810"/>
      <c r="G6" s="810"/>
      <c r="H6" s="811"/>
    </row>
    <row r="7" spans="1:8" ht="25.5">
      <c r="A7" s="804"/>
      <c r="B7" s="805"/>
      <c r="C7" s="529" t="s">
        <v>662</v>
      </c>
      <c r="D7" s="529" t="s">
        <v>663</v>
      </c>
      <c r="E7" s="529" t="s">
        <v>664</v>
      </c>
      <c r="F7" s="529" t="s">
        <v>665</v>
      </c>
      <c r="G7" s="528" t="s">
        <v>937</v>
      </c>
      <c r="H7" s="529" t="s">
        <v>68</v>
      </c>
    </row>
    <row r="8" spans="1:8" ht="15">
      <c r="A8" s="351">
        <v>1</v>
      </c>
      <c r="B8" s="352" t="s">
        <v>216</v>
      </c>
      <c r="C8" s="527">
        <v>1736716164.74</v>
      </c>
      <c r="D8" s="527">
        <v>618619388.56330109</v>
      </c>
      <c r="E8" s="527">
        <v>1167420767.7026966</v>
      </c>
      <c r="F8" s="527">
        <v>234451898.59790254</v>
      </c>
      <c r="G8" s="527">
        <v>0</v>
      </c>
      <c r="H8" s="526">
        <f>SUM(C8:G8)</f>
        <v>3757208219.6039</v>
      </c>
    </row>
    <row r="9" spans="1:8" ht="15">
      <c r="A9" s="351">
        <v>2</v>
      </c>
      <c r="B9" s="352" t="s">
        <v>217</v>
      </c>
      <c r="C9" s="527">
        <v>0</v>
      </c>
      <c r="D9" s="527"/>
      <c r="E9" s="527"/>
      <c r="F9" s="527"/>
      <c r="G9" s="527">
        <v>0</v>
      </c>
      <c r="H9" s="526">
        <f t="shared" ref="H9:H21" si="0">SUM(C9:G9)</f>
        <v>0</v>
      </c>
    </row>
    <row r="10" spans="1:8" ht="15">
      <c r="A10" s="351">
        <v>3</v>
      </c>
      <c r="B10" s="352" t="s">
        <v>218</v>
      </c>
      <c r="C10" s="527"/>
      <c r="D10" s="527"/>
      <c r="E10" s="527"/>
      <c r="F10" s="527"/>
      <c r="G10" s="527"/>
      <c r="H10" s="526">
        <f t="shared" si="0"/>
        <v>0</v>
      </c>
    </row>
    <row r="11" spans="1:8" ht="15">
      <c r="A11" s="351">
        <v>4</v>
      </c>
      <c r="B11" s="352" t="s">
        <v>219</v>
      </c>
      <c r="C11" s="527"/>
      <c r="D11" s="527">
        <v>256456757.36999997</v>
      </c>
      <c r="E11" s="527">
        <v>837013042.21000004</v>
      </c>
      <c r="F11" s="527">
        <v>0</v>
      </c>
      <c r="G11" s="527"/>
      <c r="H11" s="526">
        <f t="shared" si="0"/>
        <v>1093469799.5799999</v>
      </c>
    </row>
    <row r="12" spans="1:8" ht="15">
      <c r="A12" s="351">
        <v>5</v>
      </c>
      <c r="B12" s="352" t="s">
        <v>220</v>
      </c>
      <c r="C12" s="527"/>
      <c r="D12" s="527"/>
      <c r="E12" s="527"/>
      <c r="F12" s="527"/>
      <c r="G12" s="527"/>
      <c r="H12" s="526">
        <f t="shared" si="0"/>
        <v>0</v>
      </c>
    </row>
    <row r="13" spans="1:8" ht="15">
      <c r="A13" s="351">
        <v>6</v>
      </c>
      <c r="B13" s="352" t="s">
        <v>221</v>
      </c>
      <c r="C13" s="527">
        <v>950604040.03000009</v>
      </c>
      <c r="D13" s="527">
        <v>1187296742.21</v>
      </c>
      <c r="E13" s="527"/>
      <c r="F13" s="527"/>
      <c r="G13" s="527">
        <v>0</v>
      </c>
      <c r="H13" s="526">
        <f t="shared" si="0"/>
        <v>2137900782.2400002</v>
      </c>
    </row>
    <row r="14" spans="1:8" ht="15">
      <c r="A14" s="351">
        <v>7</v>
      </c>
      <c r="B14" s="352" t="s">
        <v>73</v>
      </c>
      <c r="C14" s="527">
        <v>0</v>
      </c>
      <c r="D14" s="527">
        <v>1489678978.8244839</v>
      </c>
      <c r="E14" s="527">
        <v>1941192458.4877319</v>
      </c>
      <c r="F14" s="527">
        <v>2356342822.0228276</v>
      </c>
      <c r="G14" s="527">
        <v>55215230.9619506</v>
      </c>
      <c r="H14" s="526">
        <f t="shared" si="0"/>
        <v>5842429490.2969933</v>
      </c>
    </row>
    <row r="15" spans="1:8" ht="15">
      <c r="A15" s="351">
        <v>8</v>
      </c>
      <c r="B15" s="354" t="s">
        <v>74</v>
      </c>
      <c r="C15" s="527">
        <v>0</v>
      </c>
      <c r="D15" s="527">
        <v>584257993.65465331</v>
      </c>
      <c r="E15" s="527">
        <v>2468660144.494432</v>
      </c>
      <c r="F15" s="527">
        <v>1425117748.4084678</v>
      </c>
      <c r="G15" s="527">
        <v>7562583.3691436201</v>
      </c>
      <c r="H15" s="526">
        <f t="shared" si="0"/>
        <v>4485598469.9266958</v>
      </c>
    </row>
    <row r="16" spans="1:8" ht="15">
      <c r="A16" s="351">
        <v>9</v>
      </c>
      <c r="B16" s="352" t="s">
        <v>75</v>
      </c>
      <c r="C16" s="527"/>
      <c r="D16" s="527">
        <v>100816525.25507566</v>
      </c>
      <c r="E16" s="527">
        <v>830147220.98466861</v>
      </c>
      <c r="F16" s="527">
        <v>2684737791.7856979</v>
      </c>
      <c r="G16" s="527">
        <v>1466691.6180527136</v>
      </c>
      <c r="H16" s="526">
        <f t="shared" si="0"/>
        <v>3617168229.6434946</v>
      </c>
    </row>
    <row r="17" spans="1:8" ht="15">
      <c r="A17" s="351">
        <v>10</v>
      </c>
      <c r="B17" s="462" t="s">
        <v>687</v>
      </c>
      <c r="C17" s="527"/>
      <c r="D17" s="527">
        <v>10315804.378567997</v>
      </c>
      <c r="E17" s="527">
        <v>44358323.782220453</v>
      </c>
      <c r="F17" s="527">
        <v>44184738.472713217</v>
      </c>
      <c r="G17" s="527">
        <v>48745377.623877928</v>
      </c>
      <c r="H17" s="526">
        <f>SUM(C17:G17)</f>
        <v>147604244.25737959</v>
      </c>
    </row>
    <row r="18" spans="1:8" ht="15">
      <c r="A18" s="351">
        <v>11</v>
      </c>
      <c r="B18" s="352" t="s">
        <v>70</v>
      </c>
      <c r="C18" s="527"/>
      <c r="D18" s="527">
        <v>81137779.1285</v>
      </c>
      <c r="E18" s="527">
        <v>527540172.14928621</v>
      </c>
      <c r="F18" s="527">
        <v>1093218144.980032</v>
      </c>
      <c r="G18" s="527">
        <v>27643097.068003401</v>
      </c>
      <c r="H18" s="526">
        <f t="shared" si="0"/>
        <v>1729539193.3258216</v>
      </c>
    </row>
    <row r="19" spans="1:8" ht="15">
      <c r="A19" s="351">
        <v>12</v>
      </c>
      <c r="B19" s="352" t="s">
        <v>71</v>
      </c>
      <c r="C19" s="527"/>
      <c r="D19" s="527"/>
      <c r="E19" s="527"/>
      <c r="F19" s="527"/>
      <c r="G19" s="527"/>
      <c r="H19" s="526">
        <f t="shared" si="0"/>
        <v>0</v>
      </c>
    </row>
    <row r="20" spans="1:8" ht="15">
      <c r="A20" s="355">
        <v>13</v>
      </c>
      <c r="B20" s="354" t="s">
        <v>72</v>
      </c>
      <c r="C20" s="527"/>
      <c r="D20" s="527"/>
      <c r="E20" s="527"/>
      <c r="F20" s="527"/>
      <c r="G20" s="527"/>
      <c r="H20" s="526">
        <f t="shared" si="0"/>
        <v>0</v>
      </c>
    </row>
    <row r="21" spans="1:8" ht="15">
      <c r="A21" s="351">
        <v>14</v>
      </c>
      <c r="B21" s="352" t="s">
        <v>666</v>
      </c>
      <c r="C21" s="527">
        <f>'2. RC'!E7</f>
        <v>756428371.86000001</v>
      </c>
      <c r="D21" s="525">
        <v>351761532.12999809</v>
      </c>
      <c r="E21" s="527"/>
      <c r="F21" s="527"/>
      <c r="G21" s="527">
        <v>491993843.02740002</v>
      </c>
      <c r="H21" s="526">
        <f t="shared" si="0"/>
        <v>1600183747.0173981</v>
      </c>
    </row>
    <row r="22" spans="1:8">
      <c r="A22" s="356">
        <v>15</v>
      </c>
      <c r="B22" s="353" t="s">
        <v>68</v>
      </c>
      <c r="C22" s="526">
        <f>SUM(C18:C21)+SUM(C8:C16)</f>
        <v>3443748576.6300001</v>
      </c>
      <c r="D22" s="526">
        <f t="shared" ref="D22:G22" si="1">SUM(D18:D21)+SUM(D8:D16)</f>
        <v>4670025697.1360121</v>
      </c>
      <c r="E22" s="526">
        <f t="shared" si="1"/>
        <v>7771973806.0288162</v>
      </c>
      <c r="F22" s="526">
        <f t="shared" si="1"/>
        <v>7793868405.7949276</v>
      </c>
      <c r="G22" s="526">
        <f t="shared" si="1"/>
        <v>583881446.04455042</v>
      </c>
      <c r="H22" s="526">
        <f>SUM(H18:H21)+SUM(H8:H16)</f>
        <v>24263497931.634304</v>
      </c>
    </row>
    <row r="26" spans="1:8" ht="38.25">
      <c r="B26" s="461" t="s">
        <v>936</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zoomScaleNormal="100" workbookViewId="0"/>
  </sheetViews>
  <sheetFormatPr defaultColWidth="9.140625" defaultRowHeight="12.75"/>
  <cols>
    <col min="1" max="1" width="11.85546875" style="357" bestFit="1" customWidth="1"/>
    <col min="2" max="2" width="114.7109375" style="346" customWidth="1"/>
    <col min="3" max="3" width="22.42578125" style="566" customWidth="1"/>
    <col min="4" max="4" width="23.5703125" style="566" customWidth="1"/>
    <col min="5" max="8" width="22.140625" style="569" customWidth="1"/>
    <col min="9" max="9" width="41.42578125" style="346" customWidth="1"/>
    <col min="10" max="10" width="18.28515625" style="346" customWidth="1"/>
    <col min="11" max="16384" width="9.140625" style="346"/>
  </cols>
  <sheetData>
    <row r="1" spans="1:9" ht="13.5">
      <c r="A1" s="345" t="s">
        <v>188</v>
      </c>
      <c r="B1" s="242" t="str">
        <f>Info!C2</f>
        <v>სს ”საქართველოს ბანკი”</v>
      </c>
      <c r="E1" s="566"/>
      <c r="F1" s="566"/>
      <c r="G1" s="566"/>
      <c r="H1" s="566"/>
    </row>
    <row r="2" spans="1:9">
      <c r="A2" s="347" t="s">
        <v>189</v>
      </c>
      <c r="B2" s="349">
        <v>44742</v>
      </c>
      <c r="E2" s="566"/>
      <c r="F2" s="566"/>
      <c r="G2" s="566"/>
      <c r="H2" s="566"/>
    </row>
    <row r="3" spans="1:9">
      <c r="A3" s="348" t="s">
        <v>667</v>
      </c>
      <c r="B3" s="349"/>
      <c r="E3" s="566"/>
      <c r="F3" s="566"/>
      <c r="G3" s="566"/>
      <c r="H3" s="566">
        <v>0</v>
      </c>
    </row>
    <row r="4" spans="1:9">
      <c r="C4" s="567" t="s">
        <v>668</v>
      </c>
      <c r="D4" s="567" t="s">
        <v>669</v>
      </c>
      <c r="E4" s="567" t="s">
        <v>670</v>
      </c>
      <c r="F4" s="567" t="s">
        <v>671</v>
      </c>
      <c r="G4" s="567" t="s">
        <v>672</v>
      </c>
      <c r="H4" s="567" t="s">
        <v>673</v>
      </c>
      <c r="I4" s="358" t="s">
        <v>674</v>
      </c>
    </row>
    <row r="5" spans="1:9" ht="33.950000000000003" customHeight="1">
      <c r="A5" s="800" t="s">
        <v>677</v>
      </c>
      <c r="B5" s="801"/>
      <c r="C5" s="812" t="s">
        <v>678</v>
      </c>
      <c r="D5" s="812"/>
      <c r="E5" s="812" t="s">
        <v>679</v>
      </c>
      <c r="F5" s="812" t="s">
        <v>680</v>
      </c>
      <c r="G5" s="813" t="s">
        <v>681</v>
      </c>
      <c r="H5" s="812" t="s">
        <v>682</v>
      </c>
      <c r="I5" s="359" t="s">
        <v>683</v>
      </c>
    </row>
    <row r="6" spans="1:9" ht="38.25">
      <c r="A6" s="804"/>
      <c r="B6" s="805"/>
      <c r="C6" s="568" t="s">
        <v>684</v>
      </c>
      <c r="D6" s="568" t="s">
        <v>685</v>
      </c>
      <c r="E6" s="812"/>
      <c r="F6" s="812"/>
      <c r="G6" s="814"/>
      <c r="H6" s="812"/>
      <c r="I6" s="359" t="s">
        <v>686</v>
      </c>
    </row>
    <row r="7" spans="1:9" ht="15">
      <c r="A7" s="360">
        <v>1</v>
      </c>
      <c r="B7" s="352" t="s">
        <v>216</v>
      </c>
      <c r="C7" s="524"/>
      <c r="D7" s="524">
        <f>' 17. Residual Maturity'!H8</f>
        <v>3757208219.6039</v>
      </c>
      <c r="E7" s="524"/>
      <c r="F7" s="524"/>
      <c r="G7" s="524"/>
      <c r="H7" s="524"/>
      <c r="I7" s="363">
        <f>C7+D7-E7-F7-G7</f>
        <v>3757208219.6039</v>
      </c>
    </row>
    <row r="8" spans="1:9" ht="15">
      <c r="A8" s="360">
        <v>2</v>
      </c>
      <c r="B8" s="352" t="s">
        <v>217</v>
      </c>
      <c r="C8" s="524"/>
      <c r="D8" s="524"/>
      <c r="E8" s="524"/>
      <c r="F8" s="524"/>
      <c r="G8" s="524"/>
      <c r="H8" s="524"/>
      <c r="I8" s="363">
        <f t="shared" ref="I8:I23" si="0">C8+D8-E8-F8-G8</f>
        <v>0</v>
      </c>
    </row>
    <row r="9" spans="1:9" ht="15">
      <c r="A9" s="360">
        <v>3</v>
      </c>
      <c r="B9" s="352" t="s">
        <v>218</v>
      </c>
      <c r="C9" s="524"/>
      <c r="D9" s="524"/>
      <c r="E9" s="524"/>
      <c r="F9" s="524"/>
      <c r="G9" s="524"/>
      <c r="H9" s="524"/>
      <c r="I9" s="363">
        <f t="shared" si="0"/>
        <v>0</v>
      </c>
    </row>
    <row r="10" spans="1:9" ht="15">
      <c r="A10" s="360">
        <v>4</v>
      </c>
      <c r="B10" s="352" t="s">
        <v>219</v>
      </c>
      <c r="C10" s="524"/>
      <c r="D10" s="524">
        <f>' 17. Residual Maturity'!H11</f>
        <v>1093469799.5799999</v>
      </c>
      <c r="E10" s="524"/>
      <c r="F10" s="524"/>
      <c r="G10" s="524"/>
      <c r="H10" s="524"/>
      <c r="I10" s="363">
        <f t="shared" si="0"/>
        <v>1093469799.5799999</v>
      </c>
    </row>
    <row r="11" spans="1:9" ht="15">
      <c r="A11" s="360">
        <v>5</v>
      </c>
      <c r="B11" s="352" t="s">
        <v>220</v>
      </c>
      <c r="C11" s="524"/>
      <c r="D11" s="524"/>
      <c r="E11" s="524"/>
      <c r="F11" s="524"/>
      <c r="G11" s="524"/>
      <c r="H11" s="524"/>
      <c r="I11" s="363">
        <f t="shared" si="0"/>
        <v>0</v>
      </c>
    </row>
    <row r="12" spans="1:9" ht="15">
      <c r="A12" s="360">
        <v>6</v>
      </c>
      <c r="B12" s="352" t="s">
        <v>221</v>
      </c>
      <c r="C12" s="524"/>
      <c r="D12" s="524">
        <f>' 17. Residual Maturity'!H13</f>
        <v>2137900782.2400002</v>
      </c>
      <c r="E12" s="524"/>
      <c r="F12" s="524"/>
      <c r="G12" s="524"/>
      <c r="H12" s="524"/>
      <c r="I12" s="363">
        <f t="shared" si="0"/>
        <v>2137900782.2400002</v>
      </c>
    </row>
    <row r="13" spans="1:9" ht="15">
      <c r="A13" s="360">
        <v>7</v>
      </c>
      <c r="B13" s="352" t="s">
        <v>73</v>
      </c>
      <c r="C13" s="670">
        <v>318982691.70000005</v>
      </c>
      <c r="D13" s="670">
        <v>5702460635.255847</v>
      </c>
      <c r="E13" s="670">
        <v>179013836.65885329</v>
      </c>
      <c r="F13" s="670">
        <v>98760382.823331982</v>
      </c>
      <c r="G13" s="670"/>
      <c r="H13" s="670">
        <v>249925.49</v>
      </c>
      <c r="I13" s="363">
        <f>C13+D13-E13-F13-G13</f>
        <v>5743669107.4736614</v>
      </c>
    </row>
    <row r="14" spans="1:9" ht="15">
      <c r="A14" s="360">
        <v>8</v>
      </c>
      <c r="B14" s="354" t="s">
        <v>74</v>
      </c>
      <c r="C14" s="670">
        <v>299779831.74000001</v>
      </c>
      <c r="D14" s="670">
        <v>4323924327.7562933</v>
      </c>
      <c r="E14" s="670">
        <v>138105689.56959721</v>
      </c>
      <c r="F14" s="670">
        <v>79852556.989197195</v>
      </c>
      <c r="G14" s="670"/>
      <c r="H14" s="670">
        <v>37203284.850000001</v>
      </c>
      <c r="I14" s="363">
        <f t="shared" si="0"/>
        <v>4405745912.937499</v>
      </c>
    </row>
    <row r="15" spans="1:9" ht="15">
      <c r="A15" s="360">
        <v>9</v>
      </c>
      <c r="B15" s="352" t="s">
        <v>75</v>
      </c>
      <c r="C15" s="670">
        <v>107245165.44</v>
      </c>
      <c r="D15" s="670">
        <v>3552452807.3261476</v>
      </c>
      <c r="E15" s="670">
        <v>42529743.122652858</v>
      </c>
      <c r="F15" s="670">
        <v>68932555.572551057</v>
      </c>
      <c r="G15" s="670"/>
      <c r="H15" s="670">
        <v>419475.76</v>
      </c>
      <c r="I15" s="363">
        <f t="shared" si="0"/>
        <v>3548235674.0709434</v>
      </c>
    </row>
    <row r="16" spans="1:9" ht="15">
      <c r="A16" s="360">
        <v>10</v>
      </c>
      <c r="B16" s="462" t="s">
        <v>687</v>
      </c>
      <c r="C16" s="670">
        <v>242267856.5</v>
      </c>
      <c r="D16" s="670">
        <v>22002435.824381422</v>
      </c>
      <c r="E16" s="670">
        <v>116666048.0670018</v>
      </c>
      <c r="F16" s="670">
        <v>391072.42406814825</v>
      </c>
      <c r="G16" s="670"/>
      <c r="H16" s="670">
        <f>SUM(H13:H15)+H17</f>
        <v>43280066.340000004</v>
      </c>
      <c r="I16" s="363">
        <f t="shared" si="0"/>
        <v>147213171.83331144</v>
      </c>
    </row>
    <row r="17" spans="1:11" ht="15">
      <c r="A17" s="360">
        <v>11</v>
      </c>
      <c r="B17" s="352" t="s">
        <v>70</v>
      </c>
      <c r="C17" s="670">
        <v>31205632.817405399</v>
      </c>
      <c r="D17" s="670">
        <v>1700938135.2884161</v>
      </c>
      <c r="E17" s="670">
        <v>2604574.7800000003</v>
      </c>
      <c r="F17" s="670">
        <v>33579963.455724552</v>
      </c>
      <c r="G17" s="670"/>
      <c r="H17" s="670">
        <v>5407380.2400000002</v>
      </c>
      <c r="I17" s="363">
        <f t="shared" si="0"/>
        <v>1695959229.8700972</v>
      </c>
    </row>
    <row r="18" spans="1:11" ht="15">
      <c r="A18" s="360">
        <v>12</v>
      </c>
      <c r="B18" s="352" t="s">
        <v>71</v>
      </c>
      <c r="C18" s="524"/>
      <c r="D18" s="524"/>
      <c r="E18" s="524"/>
      <c r="F18" s="524"/>
      <c r="G18" s="524"/>
      <c r="H18" s="524"/>
      <c r="I18" s="363">
        <f t="shared" si="0"/>
        <v>0</v>
      </c>
    </row>
    <row r="19" spans="1:11" ht="15">
      <c r="A19" s="364">
        <v>13</v>
      </c>
      <c r="B19" s="354" t="s">
        <v>72</v>
      </c>
      <c r="C19" s="524"/>
      <c r="D19" s="524"/>
      <c r="E19" s="524"/>
      <c r="F19" s="524"/>
      <c r="G19" s="524"/>
      <c r="H19" s="524"/>
      <c r="I19" s="363">
        <f t="shared" si="0"/>
        <v>0</v>
      </c>
    </row>
    <row r="20" spans="1:11" ht="15">
      <c r="A20" s="360">
        <v>14</v>
      </c>
      <c r="B20" s="352" t="s">
        <v>666</v>
      </c>
      <c r="C20" s="524">
        <f>'19. Assets by Risk Sectors'!C34-SUM(C13:C15)-C17</f>
        <v>377035961.71539456</v>
      </c>
      <c r="D20" s="524">
        <v>1575102619.8634262</v>
      </c>
      <c r="E20" s="670">
        <v>192255889.47120002</v>
      </c>
      <c r="F20" s="524">
        <v>3190.9905227422701</v>
      </c>
      <c r="G20" s="524">
        <f>G21</f>
        <v>6908066</v>
      </c>
      <c r="H20" s="524">
        <v>2182294.8043999365</v>
      </c>
      <c r="I20" s="363">
        <f>C20+D20-E20-F20-G20</f>
        <v>1752971435.1170979</v>
      </c>
    </row>
    <row r="21" spans="1:11" s="366" customFormat="1" ht="15">
      <c r="A21" s="365">
        <v>15</v>
      </c>
      <c r="B21" s="353" t="s">
        <v>68</v>
      </c>
      <c r="C21" s="524">
        <f>SUM(C7:C15)+SUM(C17:C20)</f>
        <v>1134249283.4128001</v>
      </c>
      <c r="D21" s="524">
        <f>SUM(D7:D15)+SUM(D17:D20)</f>
        <v>23843457326.914032</v>
      </c>
      <c r="E21" s="524">
        <f>SUM(E7:E15)+SUM(E17:E20)</f>
        <v>554509733.6023035</v>
      </c>
      <c r="F21" s="524">
        <f>SUM(F7:F15)+SUM(F17:F20)</f>
        <v>281128649.8313275</v>
      </c>
      <c r="G21" s="524">
        <f>'19. Assets by Risk Sectors'!G34</f>
        <v>6908066</v>
      </c>
      <c r="H21" s="524">
        <f>SUM(H7:H15)+SUM(H17:H20)</f>
        <v>45462361.144399941</v>
      </c>
      <c r="I21" s="363">
        <f>C21+D21-E21-F21-G21</f>
        <v>24135160160.8932</v>
      </c>
      <c r="K21" s="746">
        <f>I21-'2. RC'!E20</f>
        <v>0</v>
      </c>
    </row>
    <row r="22" spans="1:11" ht="15">
      <c r="A22" s="367">
        <v>16</v>
      </c>
      <c r="B22" s="368" t="s">
        <v>688</v>
      </c>
      <c r="C22" s="523">
        <v>721936692.99000001</v>
      </c>
      <c r="D22" s="523">
        <v>15235343156.004198</v>
      </c>
      <c r="E22" s="672">
        <v>356850124.17009997</v>
      </c>
      <c r="F22" s="522">
        <v>280315716.82990003</v>
      </c>
      <c r="G22" s="524">
        <v>0</v>
      </c>
      <c r="H22" s="522">
        <v>43280066.339999959</v>
      </c>
      <c r="I22" s="363">
        <f t="shared" si="0"/>
        <v>15320114007.994198</v>
      </c>
    </row>
    <row r="23" spans="1:11">
      <c r="A23" s="367">
        <v>17</v>
      </c>
      <c r="B23" s="368" t="s">
        <v>689</v>
      </c>
      <c r="C23" s="523"/>
      <c r="D23" s="523">
        <v>3139501799.9100003</v>
      </c>
      <c r="E23" s="522">
        <v>100754.16</v>
      </c>
      <c r="F23" s="522">
        <v>492081.29399999999</v>
      </c>
      <c r="G23" s="522"/>
      <c r="H23" s="522"/>
      <c r="I23" s="363">
        <f t="shared" si="0"/>
        <v>3138908964.4560003</v>
      </c>
    </row>
    <row r="24" spans="1:11">
      <c r="C24" s="346"/>
      <c r="D24" s="346"/>
      <c r="E24" s="579"/>
      <c r="G24" s="369"/>
      <c r="H24" s="346"/>
      <c r="I24" s="566"/>
    </row>
    <row r="25" spans="1:11">
      <c r="E25" s="579"/>
      <c r="F25" s="369"/>
      <c r="G25" s="369"/>
      <c r="H25" s="566"/>
      <c r="I25" s="566"/>
    </row>
    <row r="26" spans="1:11" ht="42.6" customHeight="1">
      <c r="B26" s="566" t="s">
        <v>936</v>
      </c>
      <c r="E26" s="566"/>
      <c r="F26" s="566"/>
      <c r="G26" s="566"/>
      <c r="H26" s="566"/>
      <c r="I26" s="566"/>
    </row>
    <row r="27" spans="1:11">
      <c r="B27" s="566"/>
      <c r="E27" s="566"/>
      <c r="F27" s="566"/>
      <c r="G27" s="566"/>
      <c r="H27" s="566"/>
      <c r="I27" s="566"/>
    </row>
    <row r="28" spans="1:11">
      <c r="B28" s="566"/>
      <c r="E28" s="566"/>
      <c r="F28" s="566"/>
      <c r="G28" s="566"/>
      <c r="H28" s="566"/>
      <c r="I28" s="566"/>
    </row>
    <row r="29" spans="1:11">
      <c r="B29" s="566"/>
      <c r="E29" s="566"/>
      <c r="F29" s="566"/>
      <c r="G29" s="566"/>
      <c r="H29" s="566"/>
      <c r="I29" s="566"/>
    </row>
    <row r="30" spans="1:11">
      <c r="B30" s="566"/>
      <c r="E30" s="566"/>
      <c r="F30" s="566"/>
      <c r="G30" s="566"/>
      <c r="H30" s="566"/>
      <c r="I30" s="566"/>
    </row>
    <row r="31" spans="1:11">
      <c r="B31" s="566"/>
      <c r="E31" s="566"/>
      <c r="F31" s="566"/>
      <c r="G31" s="566"/>
      <c r="H31" s="566"/>
      <c r="I31" s="566"/>
    </row>
    <row r="32" spans="1:11">
      <c r="B32" s="566"/>
      <c r="E32" s="566"/>
      <c r="F32" s="566"/>
      <c r="G32" s="566"/>
      <c r="H32" s="566"/>
      <c r="I32" s="566"/>
    </row>
    <row r="33" spans="2:9">
      <c r="B33" s="566"/>
      <c r="E33" s="566"/>
      <c r="F33" s="566"/>
      <c r="G33" s="566"/>
      <c r="H33" s="566"/>
      <c r="I33" s="566"/>
    </row>
    <row r="34" spans="2:9">
      <c r="B34" s="566"/>
      <c r="E34" s="566"/>
      <c r="F34" s="566"/>
      <c r="G34" s="566"/>
      <c r="H34" s="566"/>
      <c r="I34" s="566"/>
    </row>
    <row r="35" spans="2:9">
      <c r="B35" s="566"/>
      <c r="E35" s="566"/>
      <c r="F35" s="566"/>
      <c r="G35" s="566"/>
      <c r="H35" s="566"/>
      <c r="I35" s="566"/>
    </row>
    <row r="36" spans="2:9">
      <c r="B36" s="566"/>
      <c r="E36" s="566"/>
      <c r="F36" s="566"/>
      <c r="G36" s="566"/>
      <c r="H36" s="566"/>
      <c r="I36" s="566"/>
    </row>
    <row r="37" spans="2:9">
      <c r="B37" s="566"/>
      <c r="E37" s="566"/>
      <c r="F37" s="566"/>
      <c r="G37" s="566"/>
      <c r="H37" s="566"/>
      <c r="I37" s="566"/>
    </row>
    <row r="38" spans="2:9">
      <c r="B38" s="566"/>
      <c r="E38" s="566"/>
      <c r="F38" s="566"/>
      <c r="G38" s="566"/>
      <c r="H38" s="566"/>
      <c r="I38" s="566"/>
    </row>
    <row r="39" spans="2:9">
      <c r="B39" s="566"/>
      <c r="E39" s="566"/>
      <c r="F39" s="566"/>
      <c r="G39" s="566"/>
      <c r="H39" s="566"/>
      <c r="I39" s="566"/>
    </row>
    <row r="40" spans="2:9">
      <c r="B40" s="566"/>
      <c r="E40" s="566"/>
      <c r="F40" s="566"/>
      <c r="G40" s="566"/>
      <c r="H40" s="566"/>
      <c r="I40" s="566"/>
    </row>
    <row r="41" spans="2:9">
      <c r="B41" s="566"/>
      <c r="E41" s="566"/>
      <c r="F41" s="566"/>
      <c r="G41" s="566"/>
      <c r="H41" s="566"/>
      <c r="I41" s="566"/>
    </row>
    <row r="42" spans="2:9">
      <c r="B42" s="566"/>
      <c r="E42" s="566"/>
      <c r="F42" s="566"/>
      <c r="G42" s="566"/>
      <c r="H42" s="566"/>
      <c r="I42" s="566"/>
    </row>
    <row r="43" spans="2:9">
      <c r="B43" s="566"/>
      <c r="E43" s="566"/>
      <c r="F43" s="566"/>
      <c r="G43" s="566"/>
      <c r="H43" s="566"/>
      <c r="I43" s="566"/>
    </row>
    <row r="44" spans="2:9">
      <c r="B44" s="566"/>
      <c r="E44" s="566"/>
      <c r="F44" s="566"/>
      <c r="G44" s="566"/>
      <c r="H44" s="566"/>
      <c r="I44" s="566"/>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Normal="100" workbookViewId="0"/>
  </sheetViews>
  <sheetFormatPr defaultColWidth="9.140625" defaultRowHeight="12.75"/>
  <cols>
    <col min="1" max="1" width="11" style="346" bestFit="1" customWidth="1"/>
    <col min="2" max="2" width="93.42578125" style="346" customWidth="1"/>
    <col min="3" max="8" width="22" style="566" customWidth="1"/>
    <col min="9" max="9" width="42.28515625" style="346" bestFit="1" customWidth="1"/>
    <col min="10" max="16384" width="9.140625" style="346"/>
  </cols>
  <sheetData>
    <row r="1" spans="1:9" ht="13.5">
      <c r="A1" s="345" t="s">
        <v>188</v>
      </c>
      <c r="B1" s="242" t="str">
        <f>Info!C2</f>
        <v>სს ”საქართველოს ბანკი”</v>
      </c>
    </row>
    <row r="2" spans="1:9">
      <c r="A2" s="347" t="s">
        <v>189</v>
      </c>
      <c r="B2" s="349">
        <v>44742</v>
      </c>
      <c r="F2" s="566">
        <v>0</v>
      </c>
    </row>
    <row r="3" spans="1:9">
      <c r="A3" s="348" t="s">
        <v>690</v>
      </c>
      <c r="B3" s="349"/>
      <c r="H3" s="566">
        <v>0</v>
      </c>
    </row>
    <row r="4" spans="1:9">
      <c r="C4" s="567" t="s">
        <v>668</v>
      </c>
      <c r="D4" s="567" t="s">
        <v>669</v>
      </c>
      <c r="E4" s="567" t="s">
        <v>670</v>
      </c>
      <c r="F4" s="567" t="s">
        <v>671</v>
      </c>
      <c r="G4" s="567" t="s">
        <v>672</v>
      </c>
      <c r="H4" s="567" t="s">
        <v>673</v>
      </c>
      <c r="I4" s="358" t="s">
        <v>674</v>
      </c>
    </row>
    <row r="5" spans="1:9" ht="41.45" customHeight="1">
      <c r="A5" s="800" t="s">
        <v>949</v>
      </c>
      <c r="B5" s="801"/>
      <c r="C5" s="812" t="s">
        <v>678</v>
      </c>
      <c r="D5" s="812"/>
      <c r="E5" s="812" t="s">
        <v>679</v>
      </c>
      <c r="F5" s="812" t="s">
        <v>680</v>
      </c>
      <c r="G5" s="813" t="s">
        <v>681</v>
      </c>
      <c r="H5" s="813" t="s">
        <v>682</v>
      </c>
      <c r="I5" s="359" t="s">
        <v>683</v>
      </c>
    </row>
    <row r="6" spans="1:9" ht="41.45" customHeight="1">
      <c r="A6" s="804"/>
      <c r="B6" s="805"/>
      <c r="C6" s="568" t="s">
        <v>684</v>
      </c>
      <c r="D6" s="568" t="s">
        <v>685</v>
      </c>
      <c r="E6" s="812"/>
      <c r="F6" s="812"/>
      <c r="G6" s="814"/>
      <c r="H6" s="814"/>
      <c r="I6" s="359" t="s">
        <v>686</v>
      </c>
    </row>
    <row r="7" spans="1:9">
      <c r="A7" s="361">
        <v>1</v>
      </c>
      <c r="B7" s="370" t="s">
        <v>691</v>
      </c>
      <c r="C7" s="523">
        <v>15782615.257931996</v>
      </c>
      <c r="D7" s="523">
        <v>4361352450.4140673</v>
      </c>
      <c r="E7" s="523">
        <v>7297056.5200000014</v>
      </c>
      <c r="F7" s="523">
        <v>11685168.279999999</v>
      </c>
      <c r="G7" s="523">
        <v>0</v>
      </c>
      <c r="H7" s="523">
        <v>0</v>
      </c>
      <c r="I7" s="363">
        <f t="shared" ref="I7:I34" si="0">C7+D7-E7-F7-G7</f>
        <v>4358152840.8719988</v>
      </c>
    </row>
    <row r="8" spans="1:9">
      <c r="A8" s="361">
        <v>2</v>
      </c>
      <c r="B8" s="370" t="s">
        <v>692</v>
      </c>
      <c r="C8" s="523">
        <v>208064932.25528276</v>
      </c>
      <c r="D8" s="523">
        <v>4591882353.4990902</v>
      </c>
      <c r="E8" s="523">
        <v>70239108.140508473</v>
      </c>
      <c r="F8" s="523">
        <v>28279716.043999996</v>
      </c>
      <c r="G8" s="523">
        <v>0</v>
      </c>
      <c r="H8" s="523">
        <v>0</v>
      </c>
      <c r="I8" s="363">
        <f t="shared" si="0"/>
        <v>4701428461.5698643</v>
      </c>
    </row>
    <row r="9" spans="1:9">
      <c r="A9" s="361">
        <v>3</v>
      </c>
      <c r="B9" s="370" t="s">
        <v>693</v>
      </c>
      <c r="C9" s="523">
        <v>0</v>
      </c>
      <c r="D9" s="523">
        <v>0</v>
      </c>
      <c r="E9" s="523">
        <v>0</v>
      </c>
      <c r="F9" s="523">
        <v>0</v>
      </c>
      <c r="G9" s="523">
        <v>0</v>
      </c>
      <c r="H9" s="523">
        <v>0</v>
      </c>
      <c r="I9" s="363">
        <f t="shared" si="0"/>
        <v>0</v>
      </c>
    </row>
    <row r="10" spans="1:9">
      <c r="A10" s="361">
        <v>4</v>
      </c>
      <c r="B10" s="370" t="s">
        <v>694</v>
      </c>
      <c r="C10" s="523">
        <v>27994033.449999996</v>
      </c>
      <c r="D10" s="523">
        <v>457459248.19168192</v>
      </c>
      <c r="E10" s="523">
        <v>11551536.874999998</v>
      </c>
      <c r="F10" s="523">
        <v>8537722.2300000004</v>
      </c>
      <c r="G10" s="523">
        <v>0</v>
      </c>
      <c r="H10" s="523">
        <v>0</v>
      </c>
      <c r="I10" s="363">
        <f t="shared" si="0"/>
        <v>465364022.53668189</v>
      </c>
    </row>
    <row r="11" spans="1:9">
      <c r="A11" s="361">
        <v>5</v>
      </c>
      <c r="B11" s="370" t="s">
        <v>695</v>
      </c>
      <c r="C11" s="523">
        <v>54131429.779999994</v>
      </c>
      <c r="D11" s="523">
        <v>835992925.38280296</v>
      </c>
      <c r="E11" s="523">
        <v>22697595.299999997</v>
      </c>
      <c r="F11" s="523">
        <v>15309625.966863751</v>
      </c>
      <c r="G11" s="523">
        <v>0</v>
      </c>
      <c r="H11" s="523">
        <v>1901.2</v>
      </c>
      <c r="I11" s="363">
        <f t="shared" si="0"/>
        <v>852117133.89593923</v>
      </c>
    </row>
    <row r="12" spans="1:9">
      <c r="A12" s="361">
        <v>6</v>
      </c>
      <c r="B12" s="370" t="s">
        <v>696</v>
      </c>
      <c r="C12" s="523">
        <v>30351689.030000009</v>
      </c>
      <c r="D12" s="523">
        <v>560020340.50676727</v>
      </c>
      <c r="E12" s="523">
        <v>18679680.010000002</v>
      </c>
      <c r="F12" s="523">
        <v>10076194.739999998</v>
      </c>
      <c r="G12" s="523">
        <v>0</v>
      </c>
      <c r="H12" s="523">
        <v>272334.03999999998</v>
      </c>
      <c r="I12" s="363">
        <f t="shared" si="0"/>
        <v>561616154.78676724</v>
      </c>
    </row>
    <row r="13" spans="1:9">
      <c r="A13" s="361">
        <v>7</v>
      </c>
      <c r="B13" s="370" t="s">
        <v>697</v>
      </c>
      <c r="C13" s="523">
        <v>18498815.060000002</v>
      </c>
      <c r="D13" s="523">
        <v>502672054.17197305</v>
      </c>
      <c r="E13" s="523">
        <v>8153313.7499999963</v>
      </c>
      <c r="F13" s="523">
        <v>9224655.3100000005</v>
      </c>
      <c r="G13" s="523">
        <v>0</v>
      </c>
      <c r="H13" s="523">
        <v>0</v>
      </c>
      <c r="I13" s="363">
        <f t="shared" si="0"/>
        <v>503792900.17197305</v>
      </c>
    </row>
    <row r="14" spans="1:9">
      <c r="A14" s="361">
        <v>8</v>
      </c>
      <c r="B14" s="370" t="s">
        <v>698</v>
      </c>
      <c r="C14" s="523">
        <v>47740210.012033872</v>
      </c>
      <c r="D14" s="523">
        <v>531674515.88316905</v>
      </c>
      <c r="E14" s="523">
        <v>26608595.592316099</v>
      </c>
      <c r="F14" s="523">
        <v>10137206.190000001</v>
      </c>
      <c r="G14" s="523">
        <v>0</v>
      </c>
      <c r="H14" s="523">
        <v>926876.37</v>
      </c>
      <c r="I14" s="363">
        <f t="shared" si="0"/>
        <v>542668924.11288667</v>
      </c>
    </row>
    <row r="15" spans="1:9">
      <c r="A15" s="361">
        <v>9</v>
      </c>
      <c r="B15" s="370" t="s">
        <v>699</v>
      </c>
      <c r="C15" s="523">
        <v>36698965.969999999</v>
      </c>
      <c r="D15" s="523">
        <v>784942858.13501453</v>
      </c>
      <c r="E15" s="523">
        <v>34168111.075872652</v>
      </c>
      <c r="F15" s="523">
        <v>10350931.159671683</v>
      </c>
      <c r="G15" s="523">
        <v>0</v>
      </c>
      <c r="H15" s="523">
        <v>124593.75</v>
      </c>
      <c r="I15" s="363">
        <f t="shared" si="0"/>
        <v>777122781.86947024</v>
      </c>
    </row>
    <row r="16" spans="1:9">
      <c r="A16" s="361">
        <v>10</v>
      </c>
      <c r="B16" s="370" t="s">
        <v>700</v>
      </c>
      <c r="C16" s="523">
        <v>8896912.3900000006</v>
      </c>
      <c r="D16" s="523">
        <v>178392843.00197902</v>
      </c>
      <c r="E16" s="523">
        <v>3072929.2099999995</v>
      </c>
      <c r="F16" s="523">
        <v>3461593.8000000003</v>
      </c>
      <c r="G16" s="523">
        <v>0</v>
      </c>
      <c r="H16" s="523">
        <v>0</v>
      </c>
      <c r="I16" s="363">
        <f t="shared" si="0"/>
        <v>180755232.38197902</v>
      </c>
    </row>
    <row r="17" spans="1:10">
      <c r="A17" s="361">
        <v>11</v>
      </c>
      <c r="B17" s="370" t="s">
        <v>701</v>
      </c>
      <c r="C17" s="523">
        <v>2172497.0399999996</v>
      </c>
      <c r="D17" s="523">
        <v>158872865.72331601</v>
      </c>
      <c r="E17" s="523">
        <v>1411553.6699999997</v>
      </c>
      <c r="F17" s="523">
        <v>3060972.66</v>
      </c>
      <c r="G17" s="523">
        <v>0</v>
      </c>
      <c r="H17" s="523">
        <v>28818.82</v>
      </c>
      <c r="I17" s="363">
        <v>13398257.688100001</v>
      </c>
    </row>
    <row r="18" spans="1:10">
      <c r="A18" s="361">
        <v>12</v>
      </c>
      <c r="B18" s="370" t="s">
        <v>702</v>
      </c>
      <c r="C18" s="523">
        <v>31963291.168241005</v>
      </c>
      <c r="D18" s="523">
        <v>762651082.62275612</v>
      </c>
      <c r="E18" s="523">
        <v>15009078.790000003</v>
      </c>
      <c r="F18" s="523">
        <v>14481990.650000002</v>
      </c>
      <c r="G18" s="523">
        <v>0</v>
      </c>
      <c r="H18" s="523">
        <v>644678.88</v>
      </c>
      <c r="I18" s="363">
        <f t="shared" si="0"/>
        <v>765123304.35099721</v>
      </c>
    </row>
    <row r="19" spans="1:10">
      <c r="A19" s="361">
        <v>13</v>
      </c>
      <c r="B19" s="370" t="s">
        <v>703</v>
      </c>
      <c r="C19" s="523">
        <v>3649880.93</v>
      </c>
      <c r="D19" s="523">
        <v>220597448.69606602</v>
      </c>
      <c r="E19" s="523">
        <v>1725879.4699999997</v>
      </c>
      <c r="F19" s="523">
        <v>3995751.3899999997</v>
      </c>
      <c r="G19" s="523">
        <v>0</v>
      </c>
      <c r="H19" s="523">
        <v>117715.34</v>
      </c>
      <c r="I19" s="363">
        <f t="shared" si="0"/>
        <v>218525698.76606604</v>
      </c>
    </row>
    <row r="20" spans="1:10">
      <c r="A20" s="361">
        <v>14</v>
      </c>
      <c r="B20" s="370" t="s">
        <v>704</v>
      </c>
      <c r="C20" s="523">
        <v>70038251.413600981</v>
      </c>
      <c r="D20" s="523">
        <v>985178204.222175</v>
      </c>
      <c r="E20" s="523">
        <v>41410495.107357815</v>
      </c>
      <c r="F20" s="523">
        <v>15446504.573436022</v>
      </c>
      <c r="G20" s="523">
        <v>0</v>
      </c>
      <c r="H20" s="523">
        <v>33988.410000000003</v>
      </c>
      <c r="I20" s="363">
        <f t="shared" si="0"/>
        <v>998359455.95498216</v>
      </c>
    </row>
    <row r="21" spans="1:10">
      <c r="A21" s="361">
        <v>15</v>
      </c>
      <c r="B21" s="370" t="s">
        <v>705</v>
      </c>
      <c r="C21" s="523">
        <v>20186615.450000007</v>
      </c>
      <c r="D21" s="523">
        <v>177899175.57491398</v>
      </c>
      <c r="E21" s="523">
        <v>7741789.8199999975</v>
      </c>
      <c r="F21" s="523">
        <v>3143925.84</v>
      </c>
      <c r="G21" s="523">
        <v>0</v>
      </c>
      <c r="H21" s="523">
        <v>1462.13</v>
      </c>
      <c r="I21" s="363">
        <f t="shared" si="0"/>
        <v>187200075.364914</v>
      </c>
    </row>
    <row r="22" spans="1:10">
      <c r="A22" s="361">
        <v>16</v>
      </c>
      <c r="B22" s="370" t="s">
        <v>706</v>
      </c>
      <c r="C22" s="523">
        <v>57976686.969999991</v>
      </c>
      <c r="D22" s="523">
        <v>458929172.79329395</v>
      </c>
      <c r="E22" s="523">
        <v>27948975.251760002</v>
      </c>
      <c r="F22" s="523">
        <v>8516989.1099999975</v>
      </c>
      <c r="G22" s="523">
        <v>0</v>
      </c>
      <c r="H22" s="523">
        <v>0</v>
      </c>
      <c r="I22" s="363">
        <f t="shared" si="0"/>
        <v>480439895.4015339</v>
      </c>
    </row>
    <row r="23" spans="1:10">
      <c r="A23" s="361">
        <v>17</v>
      </c>
      <c r="B23" s="370" t="s">
        <v>707</v>
      </c>
      <c r="C23" s="523">
        <v>6257906.9300000016</v>
      </c>
      <c r="D23" s="523">
        <v>91663198.818519995</v>
      </c>
      <c r="E23" s="523">
        <v>3714228.6400000006</v>
      </c>
      <c r="F23" s="523">
        <v>1710378.1300000001</v>
      </c>
      <c r="G23" s="523">
        <v>0</v>
      </c>
      <c r="H23" s="523">
        <v>0</v>
      </c>
      <c r="I23" s="363">
        <f t="shared" si="0"/>
        <v>92496498.978520006</v>
      </c>
    </row>
    <row r="24" spans="1:10">
      <c r="A24" s="361">
        <v>18</v>
      </c>
      <c r="B24" s="370" t="s">
        <v>708</v>
      </c>
      <c r="C24" s="523">
        <v>5874759.7799999984</v>
      </c>
      <c r="D24" s="523">
        <v>537650088.3459239</v>
      </c>
      <c r="E24" s="523">
        <v>3069810.44</v>
      </c>
      <c r="F24" s="523">
        <v>10647098.901376</v>
      </c>
      <c r="G24" s="523">
        <v>0</v>
      </c>
      <c r="H24" s="523">
        <v>0</v>
      </c>
      <c r="I24" s="363">
        <f t="shared" si="0"/>
        <v>529807938.78454781</v>
      </c>
    </row>
    <row r="25" spans="1:10">
      <c r="A25" s="361">
        <v>19</v>
      </c>
      <c r="B25" s="370" t="s">
        <v>709</v>
      </c>
      <c r="C25" s="523">
        <v>7799140.8199999984</v>
      </c>
      <c r="D25" s="523">
        <v>107292443.075628</v>
      </c>
      <c r="E25" s="523">
        <v>3148723.5499999993</v>
      </c>
      <c r="F25" s="523">
        <v>2122377.61</v>
      </c>
      <c r="G25" s="523">
        <v>0</v>
      </c>
      <c r="H25" s="523">
        <v>0</v>
      </c>
      <c r="I25" s="363">
        <f t="shared" si="0"/>
        <v>109820482.73562799</v>
      </c>
    </row>
    <row r="26" spans="1:10">
      <c r="A26" s="361">
        <v>20</v>
      </c>
      <c r="B26" s="370" t="s">
        <v>710</v>
      </c>
      <c r="C26" s="523">
        <v>8897252.3126150016</v>
      </c>
      <c r="D26" s="523">
        <v>459932473.27996618</v>
      </c>
      <c r="E26" s="523">
        <v>3380363.6500000004</v>
      </c>
      <c r="F26" s="523">
        <v>8987340.5100000016</v>
      </c>
      <c r="G26" s="523">
        <v>0</v>
      </c>
      <c r="H26" s="523">
        <v>0</v>
      </c>
      <c r="I26" s="363">
        <f t="shared" si="0"/>
        <v>456462021.43258119</v>
      </c>
      <c r="J26" s="371"/>
    </row>
    <row r="27" spans="1:10">
      <c r="A27" s="361">
        <v>21</v>
      </c>
      <c r="B27" s="370" t="s">
        <v>711</v>
      </c>
      <c r="C27" s="523">
        <v>2230913</v>
      </c>
      <c r="D27" s="523">
        <v>81045925.965753004</v>
      </c>
      <c r="E27" s="523">
        <v>1031086.4399999997</v>
      </c>
      <c r="F27" s="523">
        <v>1496831.6900000002</v>
      </c>
      <c r="G27" s="523">
        <v>0</v>
      </c>
      <c r="H27" s="523">
        <v>0</v>
      </c>
      <c r="I27" s="363">
        <f t="shared" si="0"/>
        <v>80748920.835753009</v>
      </c>
      <c r="J27" s="371"/>
    </row>
    <row r="28" spans="1:10">
      <c r="A28" s="361">
        <v>22</v>
      </c>
      <c r="B28" s="370" t="s">
        <v>712</v>
      </c>
      <c r="C28" s="523">
        <v>8333238.6300000027</v>
      </c>
      <c r="D28" s="523">
        <v>240063138.21774796</v>
      </c>
      <c r="E28" s="523">
        <v>3090669.2</v>
      </c>
      <c r="F28" s="523">
        <v>4667820.3099999996</v>
      </c>
      <c r="G28" s="523">
        <v>0</v>
      </c>
      <c r="H28" s="523">
        <v>0</v>
      </c>
      <c r="I28" s="363">
        <f t="shared" si="0"/>
        <v>240637887.33774796</v>
      </c>
      <c r="J28" s="371"/>
    </row>
    <row r="29" spans="1:10">
      <c r="A29" s="361">
        <v>23</v>
      </c>
      <c r="B29" s="370" t="s">
        <v>713</v>
      </c>
      <c r="C29" s="523">
        <v>72605276.445254236</v>
      </c>
      <c r="D29" s="523">
        <v>2394160021.6947694</v>
      </c>
      <c r="E29" s="523">
        <v>30943096.08898304</v>
      </c>
      <c r="F29" s="523">
        <v>45789707.351974621</v>
      </c>
      <c r="G29" s="523">
        <v>0</v>
      </c>
      <c r="H29" s="523">
        <v>481305.96</v>
      </c>
      <c r="I29" s="363">
        <f t="shared" si="0"/>
        <v>2390032494.6990662</v>
      </c>
      <c r="J29" s="371"/>
    </row>
    <row r="30" spans="1:10">
      <c r="A30" s="361">
        <v>24</v>
      </c>
      <c r="B30" s="370" t="s">
        <v>714</v>
      </c>
      <c r="C30" s="523">
        <v>29677028.980000008</v>
      </c>
      <c r="D30" s="523">
        <v>956707389.55877018</v>
      </c>
      <c r="E30" s="523">
        <v>14780508.689999996</v>
      </c>
      <c r="F30" s="523">
        <v>17657083.745014001</v>
      </c>
      <c r="G30" s="523">
        <v>0</v>
      </c>
      <c r="H30" s="523">
        <v>1169105.19</v>
      </c>
      <c r="I30" s="363">
        <f t="shared" si="0"/>
        <v>953946826.10375631</v>
      </c>
      <c r="J30" s="371"/>
    </row>
    <row r="31" spans="1:10">
      <c r="A31" s="361">
        <v>25</v>
      </c>
      <c r="B31" s="370" t="s">
        <v>715</v>
      </c>
      <c r="C31" s="523">
        <v>96340449.371560231</v>
      </c>
      <c r="D31" s="523">
        <v>1634086568.9754035</v>
      </c>
      <c r="E31" s="523">
        <v>39576976.018305086</v>
      </c>
      <c r="F31" s="523">
        <v>30538018.130991448</v>
      </c>
      <c r="G31" s="523">
        <v>0</v>
      </c>
      <c r="H31" s="523">
        <v>39477286.25</v>
      </c>
      <c r="I31" s="363">
        <f t="shared" si="0"/>
        <v>1660312024.1976674</v>
      </c>
      <c r="J31" s="371"/>
    </row>
    <row r="32" spans="1:10">
      <c r="A32" s="361">
        <v>26</v>
      </c>
      <c r="B32" s="370" t="s">
        <v>716</v>
      </c>
      <c r="C32" s="523">
        <v>5889385.2462800005</v>
      </c>
      <c r="D32" s="523">
        <v>76606249.769439965</v>
      </c>
      <c r="E32" s="523">
        <v>4878946.370000001</v>
      </c>
      <c r="F32" s="523">
        <v>1482193.5800000003</v>
      </c>
      <c r="G32" s="523">
        <v>0</v>
      </c>
      <c r="H32" s="523">
        <v>0</v>
      </c>
      <c r="I32" s="363">
        <f t="shared" si="0"/>
        <v>76134495.065719962</v>
      </c>
      <c r="J32" s="371"/>
    </row>
    <row r="33" spans="1:10">
      <c r="A33" s="361">
        <v>27</v>
      </c>
      <c r="B33" s="362" t="s">
        <v>165</v>
      </c>
      <c r="C33" s="523">
        <v>256197105.72000003</v>
      </c>
      <c r="D33" s="523">
        <v>1695631536.2420425</v>
      </c>
      <c r="E33" s="523">
        <v>149078871.78120002</v>
      </c>
      <c r="F33" s="523">
        <v>320851.92800000001</v>
      </c>
      <c r="G33" s="523">
        <v>6908066</v>
      </c>
      <c r="H33" s="523">
        <v>2182294.8043999365</v>
      </c>
      <c r="I33" s="363">
        <f t="shared" si="0"/>
        <v>1795520852.2528427</v>
      </c>
      <c r="J33" s="371"/>
    </row>
    <row r="34" spans="1:10">
      <c r="A34" s="361">
        <v>28</v>
      </c>
      <c r="B34" s="372" t="s">
        <v>68</v>
      </c>
      <c r="C34" s="570">
        <f>SUM(C7:C33)</f>
        <v>1134249283.4128001</v>
      </c>
      <c r="D34" s="570">
        <f t="shared" ref="D34:H34" si="1">SUM(D7:D33)</f>
        <v>23843356572.763035</v>
      </c>
      <c r="E34" s="570">
        <f>SUM(E7:E33)</f>
        <v>554408979.45130312</v>
      </c>
      <c r="F34" s="570">
        <f t="shared" si="1"/>
        <v>281128649.8313275</v>
      </c>
      <c r="G34" s="523">
        <v>6908066</v>
      </c>
      <c r="H34" s="570">
        <f t="shared" si="1"/>
        <v>45462361.144399941</v>
      </c>
      <c r="I34" s="363">
        <f t="shared" si="0"/>
        <v>24135160160.893204</v>
      </c>
      <c r="J34" s="371"/>
    </row>
    <row r="35" spans="1:10">
      <c r="A35" s="371"/>
      <c r="B35" s="371"/>
      <c r="C35" s="571"/>
      <c r="D35" s="571"/>
      <c r="E35" s="571"/>
      <c r="F35" s="571"/>
      <c r="G35" s="571"/>
      <c r="H35" s="571"/>
      <c r="I35" s="649">
        <f>I34-'2. RC'!E20</f>
        <v>0</v>
      </c>
      <c r="J35" s="371"/>
    </row>
    <row r="36" spans="1:10">
      <c r="A36" s="371"/>
      <c r="B36" s="373"/>
      <c r="C36" s="571"/>
      <c r="D36" s="571"/>
      <c r="E36" s="571"/>
      <c r="F36" s="571"/>
      <c r="G36" s="571"/>
      <c r="H36" s="571"/>
      <c r="I36" s="649"/>
      <c r="J36" s="371"/>
    </row>
    <row r="37" spans="1:10">
      <c r="A37" s="371"/>
      <c r="B37" s="371"/>
      <c r="C37" s="571"/>
      <c r="D37" s="571"/>
      <c r="E37" s="571"/>
      <c r="F37" s="571"/>
      <c r="G37" s="571"/>
      <c r="H37" s="571"/>
      <c r="I37" s="371"/>
      <c r="J37" s="371"/>
    </row>
    <row r="38" spans="1:10">
      <c r="A38" s="371"/>
      <c r="B38" s="371"/>
      <c r="C38" s="571"/>
      <c r="D38" s="571"/>
      <c r="E38" s="571"/>
      <c r="F38" s="571"/>
      <c r="G38" s="571"/>
      <c r="H38" s="571"/>
      <c r="I38" s="649"/>
      <c r="J38" s="371"/>
    </row>
    <row r="39" spans="1:10">
      <c r="A39" s="371"/>
      <c r="B39" s="371"/>
      <c r="C39" s="571"/>
      <c r="D39" s="571"/>
      <c r="E39" s="571"/>
      <c r="F39" s="571"/>
      <c r="G39" s="571"/>
      <c r="H39" s="571"/>
      <c r="I39" s="571"/>
      <c r="J39" s="371"/>
    </row>
    <row r="40" spans="1:10">
      <c r="A40" s="371"/>
      <c r="B40" s="371"/>
      <c r="C40" s="571"/>
      <c r="D40" s="571"/>
      <c r="E40" s="571"/>
      <c r="F40" s="571"/>
      <c r="G40" s="571"/>
      <c r="H40" s="571"/>
      <c r="I40" s="371"/>
      <c r="J40" s="371"/>
    </row>
    <row r="41" spans="1:10">
      <c r="A41" s="371"/>
      <c r="B41" s="371"/>
      <c r="C41" s="571"/>
      <c r="D41" s="571"/>
      <c r="E41" s="571"/>
      <c r="F41" s="571"/>
      <c r="G41" s="571"/>
      <c r="H41" s="571"/>
      <c r="I41" s="371"/>
      <c r="J41" s="371"/>
    </row>
    <row r="42" spans="1:10">
      <c r="A42" s="374"/>
      <c r="B42" s="374"/>
      <c r="C42" s="571"/>
      <c r="D42" s="571"/>
      <c r="E42" s="571"/>
      <c r="F42" s="571"/>
      <c r="G42" s="571"/>
      <c r="H42" s="571"/>
      <c r="I42" s="371"/>
      <c r="J42" s="371"/>
    </row>
    <row r="43" spans="1:10">
      <c r="A43" s="374"/>
      <c r="B43" s="374"/>
      <c r="C43" s="571"/>
      <c r="D43" s="571"/>
      <c r="E43" s="571"/>
      <c r="F43" s="571"/>
      <c r="G43" s="571"/>
      <c r="H43" s="571"/>
      <c r="I43" s="371"/>
      <c r="J43" s="371"/>
    </row>
    <row r="44" spans="1:10">
      <c r="A44" s="371"/>
      <c r="B44" s="375"/>
      <c r="C44" s="571"/>
      <c r="D44" s="571"/>
      <c r="E44" s="571"/>
      <c r="F44" s="571"/>
      <c r="G44" s="571"/>
      <c r="H44" s="571"/>
      <c r="I44" s="371"/>
      <c r="J44" s="371"/>
    </row>
    <row r="45" spans="1:10">
      <c r="A45" s="371"/>
      <c r="B45" s="375"/>
      <c r="C45" s="571"/>
      <c r="D45" s="571"/>
      <c r="E45" s="571"/>
      <c r="F45" s="571"/>
      <c r="G45" s="571"/>
      <c r="H45" s="571"/>
      <c r="I45" s="371"/>
      <c r="J45" s="371"/>
    </row>
    <row r="46" spans="1:10">
      <c r="A46" s="371"/>
      <c r="B46" s="375"/>
      <c r="C46" s="571"/>
      <c r="D46" s="571"/>
      <c r="E46" s="571"/>
      <c r="F46" s="571"/>
      <c r="G46" s="571"/>
      <c r="H46" s="571"/>
      <c r="I46" s="371"/>
      <c r="J46" s="371"/>
    </row>
    <row r="47" spans="1:10">
      <c r="A47" s="371"/>
      <c r="B47" s="371"/>
      <c r="C47" s="571"/>
      <c r="D47" s="571"/>
      <c r="E47" s="571"/>
      <c r="F47" s="571"/>
      <c r="G47" s="571"/>
      <c r="H47" s="571"/>
      <c r="I47" s="371"/>
      <c r="J47" s="37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Normal="100" workbookViewId="0"/>
  </sheetViews>
  <sheetFormatPr defaultColWidth="9.140625" defaultRowHeight="12.75"/>
  <cols>
    <col min="1" max="1" width="11.85546875" style="346" bestFit="1" customWidth="1"/>
    <col min="2" max="2" width="108" style="346" bestFit="1" customWidth="1"/>
    <col min="3" max="3" width="35.5703125" style="566" customWidth="1"/>
    <col min="4" max="4" width="38.42578125" style="569" customWidth="1"/>
    <col min="5" max="5" width="12.28515625" style="346" bestFit="1" customWidth="1"/>
    <col min="6" max="6" width="10" style="346" bestFit="1" customWidth="1"/>
    <col min="7" max="16384" width="9.140625" style="346"/>
  </cols>
  <sheetData>
    <row r="1" spans="1:8" ht="13.5">
      <c r="A1" s="345" t="s">
        <v>188</v>
      </c>
      <c r="B1" s="242" t="str">
        <f>Info!C2</f>
        <v>სს ”საქართველოს ბანკი”</v>
      </c>
      <c r="D1" s="566"/>
    </row>
    <row r="2" spans="1:8">
      <c r="A2" s="347" t="s">
        <v>189</v>
      </c>
      <c r="B2" s="349">
        <v>44742</v>
      </c>
      <c r="D2" s="566"/>
    </row>
    <row r="3" spans="1:8">
      <c r="A3" s="348" t="s">
        <v>717</v>
      </c>
      <c r="B3" s="349"/>
      <c r="D3" s="566"/>
      <c r="H3" s="346">
        <v>0</v>
      </c>
    </row>
    <row r="5" spans="1:8" ht="51">
      <c r="A5" s="815" t="s">
        <v>718</v>
      </c>
      <c r="B5" s="815"/>
      <c r="C5" s="576" t="s">
        <v>719</v>
      </c>
      <c r="D5" s="576" t="s">
        <v>720</v>
      </c>
    </row>
    <row r="6" spans="1:8">
      <c r="A6" s="376">
        <v>1</v>
      </c>
      <c r="B6" s="377" t="s">
        <v>721</v>
      </c>
      <c r="C6" s="523">
        <v>623148590.04388702</v>
      </c>
      <c r="D6" s="523">
        <v>792989.31799999997</v>
      </c>
      <c r="F6" s="566"/>
    </row>
    <row r="7" spans="1:8">
      <c r="A7" s="378">
        <v>2</v>
      </c>
      <c r="B7" s="377" t="s">
        <v>722</v>
      </c>
      <c r="C7" s="523">
        <f>SUM(C8:C11)</f>
        <v>203051425.38722444</v>
      </c>
      <c r="D7" s="523">
        <v>0</v>
      </c>
      <c r="F7" s="566"/>
    </row>
    <row r="8" spans="1:8">
      <c r="A8" s="379">
        <v>2.1</v>
      </c>
      <c r="B8" s="380" t="s">
        <v>723</v>
      </c>
      <c r="C8" s="523">
        <v>94500355.270000011</v>
      </c>
      <c r="D8" s="523">
        <v>0</v>
      </c>
      <c r="F8" s="566"/>
    </row>
    <row r="9" spans="1:8">
      <c r="A9" s="379">
        <v>2.2000000000000002</v>
      </c>
      <c r="B9" s="380" t="s">
        <v>724</v>
      </c>
      <c r="C9" s="523">
        <v>108550855.43414816</v>
      </c>
      <c r="D9" s="523">
        <v>0</v>
      </c>
      <c r="F9" s="566"/>
    </row>
    <row r="10" spans="1:8">
      <c r="A10" s="379">
        <v>2.2999999999999998</v>
      </c>
      <c r="B10" s="380" t="s">
        <v>725</v>
      </c>
      <c r="C10" s="523">
        <v>214.6830762647229</v>
      </c>
      <c r="D10" s="523">
        <v>0</v>
      </c>
      <c r="F10" s="566"/>
    </row>
    <row r="11" spans="1:8">
      <c r="A11" s="379">
        <v>2.4</v>
      </c>
      <c r="B11" s="380" t="s">
        <v>726</v>
      </c>
      <c r="C11" s="523">
        <v>0</v>
      </c>
      <c r="D11" s="523">
        <v>0</v>
      </c>
      <c r="F11" s="566"/>
    </row>
    <row r="12" spans="1:8">
      <c r="A12" s="376">
        <v>3</v>
      </c>
      <c r="B12" s="377" t="s">
        <v>727</v>
      </c>
      <c r="C12" s="523">
        <f>SUM(C13:C18)</f>
        <v>189034174.65168142</v>
      </c>
      <c r="D12" s="523">
        <v>200153.864</v>
      </c>
      <c r="F12" s="566"/>
    </row>
    <row r="13" spans="1:8">
      <c r="A13" s="379">
        <v>3.1</v>
      </c>
      <c r="B13" s="380" t="s">
        <v>728</v>
      </c>
      <c r="C13" s="523">
        <v>43256183.0603</v>
      </c>
      <c r="D13" s="523">
        <v>0</v>
      </c>
      <c r="F13" s="566"/>
    </row>
    <row r="14" spans="1:8">
      <c r="A14" s="379">
        <v>3.2</v>
      </c>
      <c r="B14" s="380" t="s">
        <v>729</v>
      </c>
      <c r="C14" s="523">
        <v>48472615.079999998</v>
      </c>
      <c r="D14" s="523">
        <v>183800</v>
      </c>
      <c r="F14" s="566"/>
    </row>
    <row r="15" spans="1:8">
      <c r="A15" s="379">
        <v>3.3</v>
      </c>
      <c r="B15" s="380" t="s">
        <v>730</v>
      </c>
      <c r="C15" s="523">
        <v>53524469.719999999</v>
      </c>
      <c r="D15" s="523">
        <v>0</v>
      </c>
      <c r="F15" s="566"/>
    </row>
    <row r="16" spans="1:8">
      <c r="A16" s="379">
        <v>3.4</v>
      </c>
      <c r="B16" s="380" t="s">
        <v>731</v>
      </c>
      <c r="C16" s="523">
        <v>14324697.370453015</v>
      </c>
      <c r="D16" s="523">
        <v>0</v>
      </c>
      <c r="F16" s="566"/>
    </row>
    <row r="17" spans="1:6">
      <c r="A17" s="378">
        <v>3.5</v>
      </c>
      <c r="B17" s="380" t="s">
        <v>732</v>
      </c>
      <c r="C17" s="523">
        <v>29456209.42092843</v>
      </c>
      <c r="D17" s="523">
        <v>16353.864</v>
      </c>
      <c r="F17" s="566"/>
    </row>
    <row r="18" spans="1:6">
      <c r="A18" s="379">
        <v>3.6</v>
      </c>
      <c r="B18" s="380" t="s">
        <v>733</v>
      </c>
      <c r="C18" s="523">
        <v>0</v>
      </c>
      <c r="D18" s="523">
        <v>0</v>
      </c>
      <c r="F18" s="566"/>
    </row>
    <row r="19" spans="1:6">
      <c r="A19" s="381">
        <v>4</v>
      </c>
      <c r="B19" s="377" t="s">
        <v>734</v>
      </c>
      <c r="C19" s="570">
        <f>C6+C7-C12</f>
        <v>637165840.77943003</v>
      </c>
      <c r="D19" s="570">
        <f>D6+D7-D12</f>
        <v>592835.45399999991</v>
      </c>
      <c r="F19" s="566"/>
    </row>
    <row r="21" spans="1:6">
      <c r="C21" s="569"/>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Normal="100" workbookViewId="0"/>
  </sheetViews>
  <sheetFormatPr defaultColWidth="9.140625" defaultRowHeight="12.75"/>
  <cols>
    <col min="1" max="1" width="11.85546875" style="346" bestFit="1" customWidth="1"/>
    <col min="2" max="2" width="124.7109375" style="346" customWidth="1"/>
    <col min="3" max="3" width="21.5703125" style="346" customWidth="1"/>
    <col min="4" max="4" width="49.140625" style="369" customWidth="1"/>
    <col min="5" max="16384" width="9.140625" style="346"/>
  </cols>
  <sheetData>
    <row r="1" spans="1:4" ht="13.5">
      <c r="A1" s="345" t="s">
        <v>188</v>
      </c>
      <c r="B1" s="242" t="str">
        <f>Info!C2</f>
        <v>სს ”საქართველოს ბანკი”</v>
      </c>
      <c r="D1" s="346"/>
    </row>
    <row r="2" spans="1:4">
      <c r="A2" s="347" t="s">
        <v>189</v>
      </c>
      <c r="B2" s="349">
        <v>44742</v>
      </c>
      <c r="D2" s="346"/>
    </row>
    <row r="3" spans="1:4">
      <c r="A3" s="348" t="s">
        <v>735</v>
      </c>
      <c r="B3" s="349"/>
      <c r="D3" s="346"/>
    </row>
    <row r="4" spans="1:4">
      <c r="A4" s="348"/>
      <c r="D4" s="346"/>
    </row>
    <row r="5" spans="1:4" ht="15" customHeight="1">
      <c r="A5" s="816" t="s">
        <v>736</v>
      </c>
      <c r="B5" s="817"/>
      <c r="C5" s="820" t="s">
        <v>737</v>
      </c>
      <c r="D5" s="822" t="s">
        <v>738</v>
      </c>
    </row>
    <row r="6" spans="1:4">
      <c r="A6" s="818"/>
      <c r="B6" s="819"/>
      <c r="C6" s="821"/>
      <c r="D6" s="822"/>
    </row>
    <row r="7" spans="1:4" ht="15">
      <c r="A7" s="372">
        <v>1</v>
      </c>
      <c r="B7" s="353" t="s">
        <v>739</v>
      </c>
      <c r="C7" s="670">
        <v>678495504.82830501</v>
      </c>
      <c r="D7" s="382"/>
    </row>
    <row r="8" spans="1:4" ht="15">
      <c r="A8" s="362">
        <v>2</v>
      </c>
      <c r="B8" s="362" t="s">
        <v>740</v>
      </c>
      <c r="C8" s="670">
        <v>210228891.49000001</v>
      </c>
      <c r="D8" s="382"/>
    </row>
    <row r="9" spans="1:4" ht="15">
      <c r="A9" s="362">
        <v>3</v>
      </c>
      <c r="B9" s="383" t="s">
        <v>741</v>
      </c>
      <c r="C9" s="670">
        <v>0</v>
      </c>
      <c r="D9" s="382"/>
    </row>
    <row r="10" spans="1:4" ht="15">
      <c r="A10" s="362">
        <v>4</v>
      </c>
      <c r="B10" s="362" t="s">
        <v>742</v>
      </c>
      <c r="C10" s="670">
        <f>SUM(C11:C18)</f>
        <v>169085261.78790513</v>
      </c>
      <c r="D10" s="382"/>
    </row>
    <row r="11" spans="1:4" ht="15">
      <c r="A11" s="362">
        <v>5</v>
      </c>
      <c r="B11" s="384" t="s">
        <v>743</v>
      </c>
      <c r="C11" s="670">
        <v>25983050.779608499</v>
      </c>
      <c r="D11" s="382"/>
    </row>
    <row r="12" spans="1:4" ht="15">
      <c r="A12" s="362">
        <v>6</v>
      </c>
      <c r="B12" s="384" t="s">
        <v>744</v>
      </c>
      <c r="C12" s="670">
        <v>1551978.2583000001</v>
      </c>
      <c r="D12" s="382"/>
    </row>
    <row r="13" spans="1:4" ht="15">
      <c r="A13" s="362">
        <v>7</v>
      </c>
      <c r="B13" s="384" t="s">
        <v>745</v>
      </c>
      <c r="C13" s="670">
        <v>49592506.515796624</v>
      </c>
      <c r="D13" s="382"/>
    </row>
    <row r="14" spans="1:4" ht="15">
      <c r="A14" s="362">
        <v>8</v>
      </c>
      <c r="B14" s="384" t="s">
        <v>746</v>
      </c>
      <c r="C14" s="670">
        <v>15120364.6436</v>
      </c>
      <c r="D14" s="522">
        <v>18598048.511627998</v>
      </c>
    </row>
    <row r="15" spans="1:4" ht="15">
      <c r="A15" s="362">
        <v>9</v>
      </c>
      <c r="B15" s="384" t="s">
        <v>747</v>
      </c>
      <c r="C15" s="670">
        <v>0</v>
      </c>
      <c r="D15" s="362"/>
    </row>
    <row r="16" spans="1:4" ht="15">
      <c r="A16" s="362">
        <v>10</v>
      </c>
      <c r="B16" s="384" t="s">
        <v>748</v>
      </c>
      <c r="C16" s="670">
        <v>42692054.780599996</v>
      </c>
      <c r="D16" s="382"/>
    </row>
    <row r="17" spans="1:4" ht="15">
      <c r="A17" s="362">
        <v>11</v>
      </c>
      <c r="B17" s="384" t="s">
        <v>749</v>
      </c>
      <c r="C17" s="670"/>
      <c r="D17" s="362"/>
    </row>
    <row r="18" spans="1:4" ht="26.25">
      <c r="A18" s="362">
        <v>12</v>
      </c>
      <c r="B18" s="384" t="s">
        <v>750</v>
      </c>
      <c r="C18" s="670">
        <v>34145306.810000002</v>
      </c>
      <c r="D18" s="382"/>
    </row>
    <row r="19" spans="1:4">
      <c r="A19" s="372">
        <v>13</v>
      </c>
      <c r="B19" s="385" t="s">
        <v>751</v>
      </c>
      <c r="C19" s="671">
        <f>C7+C8-C10</f>
        <v>719639134.53039992</v>
      </c>
      <c r="D19" s="386"/>
    </row>
    <row r="22" spans="1:4">
      <c r="B22" s="345"/>
      <c r="C22" s="566"/>
    </row>
    <row r="23" spans="1:4">
      <c r="B23" s="347"/>
      <c r="C23" s="566"/>
    </row>
    <row r="24" spans="1:4">
      <c r="B24" s="348"/>
    </row>
    <row r="28" spans="1:4" ht="13.5">
      <c r="D28" s="550"/>
    </row>
    <row r="29" spans="1:4" ht="15">
      <c r="D29" s="551"/>
    </row>
    <row r="30" spans="1:4" ht="15">
      <c r="B30" s="554"/>
      <c r="C30" s="584"/>
      <c r="D30" s="551"/>
    </row>
    <row r="31" spans="1:4" ht="15">
      <c r="B31" s="554"/>
      <c r="C31" s="584"/>
      <c r="D31" s="551"/>
    </row>
    <row r="32" spans="1:4" ht="15">
      <c r="B32" s="554"/>
      <c r="C32" s="584"/>
      <c r="D32" s="551"/>
    </row>
    <row r="33" spans="2:4" ht="15">
      <c r="B33" s="554"/>
      <c r="C33" s="584"/>
      <c r="D33" s="551"/>
    </row>
    <row r="34" spans="2:4" ht="15">
      <c r="B34" s="554"/>
      <c r="C34" s="584"/>
      <c r="D34" s="551"/>
    </row>
    <row r="35" spans="2:4" ht="15">
      <c r="B35" s="554"/>
      <c r="C35" s="584"/>
      <c r="D35" s="551"/>
    </row>
    <row r="36" spans="2:4" ht="15">
      <c r="B36" s="554"/>
      <c r="C36" s="584"/>
      <c r="D36" s="551"/>
    </row>
    <row r="37" spans="2:4" ht="15">
      <c r="D37" s="551"/>
    </row>
    <row r="38" spans="2:4" ht="15">
      <c r="D38" s="551"/>
    </row>
    <row r="39" spans="2:4" ht="15">
      <c r="D39" s="551"/>
    </row>
    <row r="40" spans="2:4" ht="15">
      <c r="D40" s="551"/>
    </row>
    <row r="41" spans="2:4" ht="15">
      <c r="D41" s="551"/>
    </row>
    <row r="42" spans="2:4" ht="15">
      <c r="D42" s="554"/>
    </row>
    <row r="43" spans="2:4" ht="15">
      <c r="D43" s="55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Normal="100" workbookViewId="0"/>
  </sheetViews>
  <sheetFormatPr defaultColWidth="9.140625" defaultRowHeight="12.75"/>
  <cols>
    <col min="1" max="1" width="11.85546875" style="346" bestFit="1" customWidth="1"/>
    <col min="2" max="2" width="80.7109375" style="346" customWidth="1"/>
    <col min="3" max="3" width="15.5703125" style="566" customWidth="1"/>
    <col min="4" max="5" width="22.28515625" style="566" customWidth="1"/>
    <col min="6" max="6" width="23.42578125" style="566" customWidth="1"/>
    <col min="7" max="14" width="22.28515625" style="566" customWidth="1"/>
    <col min="15" max="15" width="23.42578125" style="566" bestFit="1" customWidth="1"/>
    <col min="16" max="16" width="21.85546875" style="566" bestFit="1" customWidth="1"/>
    <col min="17" max="19" width="19.140625" style="566" bestFit="1" customWidth="1"/>
    <col min="20" max="20" width="16.140625" style="566" customWidth="1"/>
    <col min="21" max="21" width="13.5703125" style="566" bestFit="1" customWidth="1"/>
    <col min="22" max="22" width="20" style="346" customWidth="1"/>
    <col min="23" max="16384" width="9.140625" style="346"/>
  </cols>
  <sheetData>
    <row r="1" spans="1:22" ht="13.5">
      <c r="A1" s="345" t="s">
        <v>188</v>
      </c>
      <c r="B1" s="242" t="str">
        <f>Info!C2</f>
        <v>სს ”საქართველოს ბანკი”</v>
      </c>
    </row>
    <row r="2" spans="1:22">
      <c r="A2" s="347" t="s">
        <v>189</v>
      </c>
      <c r="B2" s="585">
        <v>44742</v>
      </c>
      <c r="C2" s="580"/>
    </row>
    <row r="3" spans="1:22">
      <c r="A3" s="348" t="s">
        <v>752</v>
      </c>
      <c r="B3" s="349"/>
      <c r="H3" s="566">
        <v>0</v>
      </c>
    </row>
    <row r="5" spans="1:22" ht="15" customHeight="1">
      <c r="A5" s="820" t="s">
        <v>753</v>
      </c>
      <c r="B5" s="823"/>
      <c r="C5" s="827" t="s">
        <v>754</v>
      </c>
      <c r="D5" s="828"/>
      <c r="E5" s="828"/>
      <c r="F5" s="828"/>
      <c r="G5" s="828"/>
      <c r="H5" s="828"/>
      <c r="I5" s="828"/>
      <c r="J5" s="828"/>
      <c r="K5" s="828"/>
      <c r="L5" s="828"/>
      <c r="M5" s="828"/>
      <c r="N5" s="828"/>
      <c r="O5" s="828"/>
      <c r="P5" s="828"/>
      <c r="Q5" s="828"/>
      <c r="R5" s="828"/>
      <c r="S5" s="828"/>
      <c r="T5" s="828"/>
      <c r="U5" s="829"/>
      <c r="V5" s="387"/>
    </row>
    <row r="6" spans="1:22">
      <c r="A6" s="824"/>
      <c r="B6" s="825"/>
      <c r="C6" s="830" t="s">
        <v>68</v>
      </c>
      <c r="D6" s="832" t="s">
        <v>755</v>
      </c>
      <c r="E6" s="832"/>
      <c r="F6" s="833"/>
      <c r="G6" s="834" t="s">
        <v>756</v>
      </c>
      <c r="H6" s="835"/>
      <c r="I6" s="835"/>
      <c r="J6" s="835"/>
      <c r="K6" s="836"/>
      <c r="L6" s="581"/>
      <c r="M6" s="837" t="s">
        <v>757</v>
      </c>
      <c r="N6" s="837"/>
      <c r="O6" s="814"/>
      <c r="P6" s="814"/>
      <c r="Q6" s="814"/>
      <c r="R6" s="814"/>
      <c r="S6" s="814"/>
      <c r="T6" s="814"/>
      <c r="U6" s="814"/>
      <c r="V6" s="388"/>
    </row>
    <row r="7" spans="1:22" ht="25.5">
      <c r="A7" s="821"/>
      <c r="B7" s="826"/>
      <c r="C7" s="831"/>
      <c r="D7" s="582"/>
      <c r="E7" s="577" t="s">
        <v>758</v>
      </c>
      <c r="F7" s="583" t="s">
        <v>759</v>
      </c>
      <c r="G7" s="580"/>
      <c r="H7" s="583" t="s">
        <v>758</v>
      </c>
      <c r="I7" s="577" t="s">
        <v>785</v>
      </c>
      <c r="J7" s="577" t="s">
        <v>760</v>
      </c>
      <c r="K7" s="583" t="s">
        <v>761</v>
      </c>
      <c r="L7" s="578"/>
      <c r="M7" s="568" t="s">
        <v>762</v>
      </c>
      <c r="N7" s="577" t="s">
        <v>760</v>
      </c>
      <c r="O7" s="577" t="s">
        <v>763</v>
      </c>
      <c r="P7" s="577" t="s">
        <v>764</v>
      </c>
      <c r="Q7" s="577" t="s">
        <v>765</v>
      </c>
      <c r="R7" s="577" t="s">
        <v>766</v>
      </c>
      <c r="S7" s="577" t="s">
        <v>767</v>
      </c>
      <c r="T7" s="577" t="s">
        <v>768</v>
      </c>
      <c r="U7" s="577" t="s">
        <v>769</v>
      </c>
      <c r="V7" s="387"/>
    </row>
    <row r="8" spans="1:22">
      <c r="A8" s="389">
        <v>1</v>
      </c>
      <c r="B8" s="353" t="s">
        <v>770</v>
      </c>
      <c r="C8" s="570">
        <v>15797658365.365223</v>
      </c>
      <c r="D8" s="570">
        <v>14267004574.904715</v>
      </c>
      <c r="E8" s="570">
        <v>158295452.07762712</v>
      </c>
      <c r="F8" s="570">
        <v>1662329.0600000008</v>
      </c>
      <c r="G8" s="570">
        <v>811014655.92999995</v>
      </c>
      <c r="H8" s="570">
        <v>29856755.419999994</v>
      </c>
      <c r="I8" s="570">
        <v>39539805.530000001</v>
      </c>
      <c r="J8" s="570">
        <v>4427825.21</v>
      </c>
      <c r="K8" s="570">
        <v>29645.29</v>
      </c>
      <c r="L8" s="570">
        <v>719639134.5305078</v>
      </c>
      <c r="M8" s="570">
        <v>85447121.040338978</v>
      </c>
      <c r="N8" s="570">
        <v>41983812.659999982</v>
      </c>
      <c r="O8" s="570">
        <v>70059644.340000004</v>
      </c>
      <c r="P8" s="570">
        <v>38293658.809322044</v>
      </c>
      <c r="Q8" s="570">
        <v>33784226.179999992</v>
      </c>
      <c r="R8" s="570">
        <v>33445431.93</v>
      </c>
      <c r="S8" s="570">
        <v>55268868.420000002</v>
      </c>
      <c r="T8" s="570">
        <v>1286313.3900000001</v>
      </c>
      <c r="U8" s="570">
        <v>263667037.66593209</v>
      </c>
      <c r="V8" s="371"/>
    </row>
    <row r="9" spans="1:22">
      <c r="A9" s="361">
        <v>1.1000000000000001</v>
      </c>
      <c r="B9" s="390" t="s">
        <v>771</v>
      </c>
      <c r="C9" s="570">
        <v>0</v>
      </c>
      <c r="D9" s="570">
        <v>0</v>
      </c>
      <c r="E9" s="570">
        <v>0</v>
      </c>
      <c r="F9" s="570">
        <v>0</v>
      </c>
      <c r="G9" s="570">
        <v>0</v>
      </c>
      <c r="H9" s="570">
        <v>0</v>
      </c>
      <c r="I9" s="570">
        <v>0</v>
      </c>
      <c r="J9" s="570">
        <v>0</v>
      </c>
      <c r="K9" s="570">
        <v>0</v>
      </c>
      <c r="L9" s="570">
        <v>0</v>
      </c>
      <c r="M9" s="570">
        <v>0</v>
      </c>
      <c r="N9" s="570">
        <v>0</v>
      </c>
      <c r="O9" s="570">
        <v>0</v>
      </c>
      <c r="P9" s="570">
        <v>0</v>
      </c>
      <c r="Q9" s="570">
        <v>0</v>
      </c>
      <c r="R9" s="570">
        <v>0</v>
      </c>
      <c r="S9" s="570">
        <v>0</v>
      </c>
      <c r="T9" s="570">
        <v>0</v>
      </c>
      <c r="U9" s="570">
        <v>0</v>
      </c>
      <c r="V9" s="371"/>
    </row>
    <row r="10" spans="1:22">
      <c r="A10" s="361">
        <v>1.2</v>
      </c>
      <c r="B10" s="390" t="s">
        <v>772</v>
      </c>
      <c r="C10" s="570">
        <v>0</v>
      </c>
      <c r="D10" s="570">
        <v>0</v>
      </c>
      <c r="E10" s="570">
        <v>0</v>
      </c>
      <c r="F10" s="570">
        <v>0</v>
      </c>
      <c r="G10" s="570">
        <v>0</v>
      </c>
      <c r="H10" s="570">
        <v>0</v>
      </c>
      <c r="I10" s="570">
        <v>0</v>
      </c>
      <c r="J10" s="570">
        <v>0</v>
      </c>
      <c r="K10" s="570">
        <v>0</v>
      </c>
      <c r="L10" s="570">
        <v>0</v>
      </c>
      <c r="M10" s="570">
        <v>0</v>
      </c>
      <c r="N10" s="570">
        <v>0</v>
      </c>
      <c r="O10" s="570">
        <v>0</v>
      </c>
      <c r="P10" s="570">
        <v>0</v>
      </c>
      <c r="Q10" s="570">
        <v>0</v>
      </c>
      <c r="R10" s="570">
        <v>0</v>
      </c>
      <c r="S10" s="570">
        <v>0</v>
      </c>
      <c r="T10" s="570">
        <v>0</v>
      </c>
      <c r="U10" s="570">
        <v>0</v>
      </c>
      <c r="V10" s="371"/>
    </row>
    <row r="11" spans="1:22">
      <c r="A11" s="361">
        <v>1.3</v>
      </c>
      <c r="B11" s="390" t="s">
        <v>773</v>
      </c>
      <c r="C11" s="570">
        <v>0</v>
      </c>
      <c r="D11" s="570">
        <v>0</v>
      </c>
      <c r="E11" s="570">
        <v>0</v>
      </c>
      <c r="F11" s="570">
        <v>0</v>
      </c>
      <c r="G11" s="570">
        <v>0</v>
      </c>
      <c r="H11" s="570">
        <v>0</v>
      </c>
      <c r="I11" s="570">
        <v>0</v>
      </c>
      <c r="J11" s="570">
        <v>0</v>
      </c>
      <c r="K11" s="570">
        <v>0</v>
      </c>
      <c r="L11" s="570">
        <v>0</v>
      </c>
      <c r="M11" s="570">
        <v>0</v>
      </c>
      <c r="N11" s="570">
        <v>0</v>
      </c>
      <c r="O11" s="570">
        <v>0</v>
      </c>
      <c r="P11" s="570">
        <v>0</v>
      </c>
      <c r="Q11" s="570">
        <v>0</v>
      </c>
      <c r="R11" s="570">
        <v>0</v>
      </c>
      <c r="S11" s="570">
        <v>0</v>
      </c>
      <c r="T11" s="570">
        <v>0</v>
      </c>
      <c r="U11" s="570">
        <v>0</v>
      </c>
      <c r="V11" s="371"/>
    </row>
    <row r="12" spans="1:22">
      <c r="A12" s="361">
        <v>1.4</v>
      </c>
      <c r="B12" s="390" t="s">
        <v>774</v>
      </c>
      <c r="C12" s="570">
        <v>129785259.2</v>
      </c>
      <c r="D12" s="570">
        <v>123774679.32000001</v>
      </c>
      <c r="E12" s="570">
        <v>0</v>
      </c>
      <c r="F12" s="570">
        <v>0</v>
      </c>
      <c r="G12" s="570">
        <v>350000</v>
      </c>
      <c r="H12" s="570">
        <v>0</v>
      </c>
      <c r="I12" s="570">
        <v>0</v>
      </c>
      <c r="J12" s="570">
        <v>0</v>
      </c>
      <c r="K12" s="570">
        <v>0</v>
      </c>
      <c r="L12" s="570">
        <v>5660579.8799999999</v>
      </c>
      <c r="M12" s="570">
        <v>3772568.37</v>
      </c>
      <c r="N12" s="570">
        <v>0</v>
      </c>
      <c r="O12" s="570">
        <v>0</v>
      </c>
      <c r="P12" s="570">
        <v>1888011.51</v>
      </c>
      <c r="Q12" s="570">
        <v>0</v>
      </c>
      <c r="R12" s="570">
        <v>0</v>
      </c>
      <c r="S12" s="570">
        <v>0</v>
      </c>
      <c r="T12" s="570">
        <v>0</v>
      </c>
      <c r="U12" s="570">
        <v>1888011.51</v>
      </c>
      <c r="V12" s="371"/>
    </row>
    <row r="13" spans="1:22">
      <c r="A13" s="361">
        <v>1.5</v>
      </c>
      <c r="B13" s="390" t="s">
        <v>775</v>
      </c>
      <c r="C13" s="570">
        <v>6660334573.3992367</v>
      </c>
      <c r="D13" s="570">
        <v>5752933936.165</v>
      </c>
      <c r="E13" s="570">
        <v>29145188.670000002</v>
      </c>
      <c r="F13" s="570">
        <v>375000</v>
      </c>
      <c r="G13" s="570">
        <v>578758278.15999997</v>
      </c>
      <c r="H13" s="570">
        <v>4895832.709999999</v>
      </c>
      <c r="I13" s="570">
        <v>11553937.149999999</v>
      </c>
      <c r="J13" s="570">
        <v>1334433.9300000002</v>
      </c>
      <c r="K13" s="570">
        <v>0</v>
      </c>
      <c r="L13" s="570">
        <v>328642359.07423705</v>
      </c>
      <c r="M13" s="570">
        <v>42058546.460000008</v>
      </c>
      <c r="N13" s="570">
        <v>11141063.049999999</v>
      </c>
      <c r="O13" s="570">
        <v>15103942.26</v>
      </c>
      <c r="P13" s="570">
        <v>9481894.5600000005</v>
      </c>
      <c r="Q13" s="570">
        <v>21975393.469999995</v>
      </c>
      <c r="R13" s="570">
        <v>15049500.17</v>
      </c>
      <c r="S13" s="570">
        <v>54931757.240000002</v>
      </c>
      <c r="T13" s="570">
        <v>552637.43000000005</v>
      </c>
      <c r="U13" s="570">
        <v>170529660.11999989</v>
      </c>
      <c r="V13" s="371"/>
    </row>
    <row r="14" spans="1:22">
      <c r="A14" s="361">
        <v>1.6</v>
      </c>
      <c r="B14" s="390" t="s">
        <v>776</v>
      </c>
      <c r="C14" s="570">
        <v>9007538532.7659855</v>
      </c>
      <c r="D14" s="570">
        <v>8390295959.4197149</v>
      </c>
      <c r="E14" s="570">
        <v>129150263.40762712</v>
      </c>
      <c r="F14" s="570">
        <v>1287329.0600000008</v>
      </c>
      <c r="G14" s="570">
        <v>231906377.77000001</v>
      </c>
      <c r="H14" s="570">
        <v>24960922.709999997</v>
      </c>
      <c r="I14" s="570">
        <v>27985868.379999999</v>
      </c>
      <c r="J14" s="570">
        <v>3093391.28</v>
      </c>
      <c r="K14" s="570">
        <v>29645.29</v>
      </c>
      <c r="L14" s="570">
        <v>385336195.57627082</v>
      </c>
      <c r="M14" s="570">
        <v>39616006.210338973</v>
      </c>
      <c r="N14" s="570">
        <v>30842749.609999985</v>
      </c>
      <c r="O14" s="570">
        <v>54955702.079999998</v>
      </c>
      <c r="P14" s="570">
        <v>26923752.73932204</v>
      </c>
      <c r="Q14" s="570">
        <v>11808832.710000001</v>
      </c>
      <c r="R14" s="570">
        <v>18395931.759999998</v>
      </c>
      <c r="S14" s="570">
        <v>337111.18000000005</v>
      </c>
      <c r="T14" s="570">
        <v>733675.96</v>
      </c>
      <c r="U14" s="570">
        <v>91249366.035932213</v>
      </c>
      <c r="V14" s="371"/>
    </row>
    <row r="15" spans="1:22">
      <c r="A15" s="389">
        <v>2</v>
      </c>
      <c r="B15" s="372" t="s">
        <v>777</v>
      </c>
      <c r="C15" s="570">
        <v>3085982706.8899999</v>
      </c>
      <c r="D15" s="570">
        <v>3085982706.8899999</v>
      </c>
      <c r="E15" s="570">
        <v>0</v>
      </c>
      <c r="F15" s="570">
        <v>0</v>
      </c>
      <c r="G15" s="570">
        <v>1007541.6</v>
      </c>
      <c r="H15" s="570">
        <v>0</v>
      </c>
      <c r="I15" s="570">
        <v>0</v>
      </c>
      <c r="J15" s="570">
        <v>0</v>
      </c>
      <c r="K15" s="570">
        <v>0</v>
      </c>
      <c r="L15" s="570">
        <v>0</v>
      </c>
      <c r="M15" s="570">
        <v>0</v>
      </c>
      <c r="N15" s="570">
        <v>0</v>
      </c>
      <c r="O15" s="570">
        <v>0</v>
      </c>
      <c r="P15" s="570">
        <v>0</v>
      </c>
      <c r="Q15" s="570">
        <v>0</v>
      </c>
      <c r="R15" s="570">
        <v>0</v>
      </c>
      <c r="S15" s="570">
        <v>0</v>
      </c>
      <c r="T15" s="570">
        <v>0</v>
      </c>
      <c r="U15" s="570">
        <v>0</v>
      </c>
      <c r="V15" s="371"/>
    </row>
    <row r="16" spans="1:22">
      <c r="A16" s="361">
        <v>2.1</v>
      </c>
      <c r="B16" s="390" t="s">
        <v>771</v>
      </c>
      <c r="C16" s="570">
        <v>0</v>
      </c>
      <c r="D16" s="570">
        <v>0</v>
      </c>
      <c r="E16" s="570">
        <v>0</v>
      </c>
      <c r="F16" s="570">
        <v>0</v>
      </c>
      <c r="G16" s="570">
        <v>0</v>
      </c>
      <c r="H16" s="570">
        <v>0</v>
      </c>
      <c r="I16" s="570">
        <v>0</v>
      </c>
      <c r="J16" s="570">
        <v>0</v>
      </c>
      <c r="K16" s="570">
        <v>0</v>
      </c>
      <c r="L16" s="570">
        <v>0</v>
      </c>
      <c r="M16" s="570">
        <v>0</v>
      </c>
      <c r="N16" s="570">
        <v>0</v>
      </c>
      <c r="O16" s="570">
        <v>0</v>
      </c>
      <c r="P16" s="570">
        <v>0</v>
      </c>
      <c r="Q16" s="570">
        <v>0</v>
      </c>
      <c r="R16" s="570">
        <v>0</v>
      </c>
      <c r="S16" s="570">
        <v>0</v>
      </c>
      <c r="T16" s="570">
        <v>0</v>
      </c>
      <c r="U16" s="570">
        <v>0</v>
      </c>
      <c r="V16" s="371"/>
    </row>
    <row r="17" spans="1:22">
      <c r="A17" s="361">
        <v>2.2000000000000002</v>
      </c>
      <c r="B17" s="390" t="s">
        <v>772</v>
      </c>
      <c r="C17" s="570">
        <v>1979328180.8814998</v>
      </c>
      <c r="D17" s="570">
        <v>1979328180.8814998</v>
      </c>
      <c r="E17" s="570">
        <v>0</v>
      </c>
      <c r="F17" s="570">
        <v>0</v>
      </c>
      <c r="G17" s="570">
        <v>0</v>
      </c>
      <c r="H17" s="570">
        <v>0</v>
      </c>
      <c r="I17" s="570">
        <v>13398257.688100001</v>
      </c>
      <c r="J17" s="570">
        <v>0</v>
      </c>
      <c r="K17" s="570">
        <v>0</v>
      </c>
      <c r="L17" s="570">
        <v>0</v>
      </c>
      <c r="M17" s="570">
        <v>0</v>
      </c>
      <c r="N17" s="570">
        <v>0</v>
      </c>
      <c r="O17" s="570">
        <v>0</v>
      </c>
      <c r="P17" s="570">
        <v>0</v>
      </c>
      <c r="Q17" s="570">
        <v>0</v>
      </c>
      <c r="R17" s="570">
        <v>0</v>
      </c>
      <c r="S17" s="570">
        <v>0</v>
      </c>
      <c r="T17" s="570">
        <v>0</v>
      </c>
      <c r="U17" s="570">
        <v>0</v>
      </c>
      <c r="V17" s="371"/>
    </row>
    <row r="18" spans="1:22">
      <c r="A18" s="361">
        <v>2.2999999999999998</v>
      </c>
      <c r="B18" s="390" t="s">
        <v>773</v>
      </c>
      <c r="C18" s="570">
        <v>1081192916.9240999</v>
      </c>
      <c r="D18" s="570">
        <v>1081192916.9240999</v>
      </c>
      <c r="E18" s="570">
        <v>0</v>
      </c>
      <c r="F18" s="570">
        <v>0</v>
      </c>
      <c r="G18" s="570">
        <v>0</v>
      </c>
      <c r="H18" s="570">
        <v>0</v>
      </c>
      <c r="I18" s="570">
        <v>0</v>
      </c>
      <c r="J18" s="570">
        <v>0</v>
      </c>
      <c r="K18" s="570">
        <v>0</v>
      </c>
      <c r="L18" s="570">
        <v>0</v>
      </c>
      <c r="M18" s="570">
        <v>0</v>
      </c>
      <c r="N18" s="570">
        <v>0</v>
      </c>
      <c r="O18" s="570">
        <v>0</v>
      </c>
      <c r="P18" s="570">
        <v>0</v>
      </c>
      <c r="Q18" s="570">
        <v>0</v>
      </c>
      <c r="R18" s="570">
        <v>0</v>
      </c>
      <c r="S18" s="570">
        <v>0</v>
      </c>
      <c r="T18" s="570">
        <v>0</v>
      </c>
      <c r="U18" s="570">
        <v>0</v>
      </c>
      <c r="V18" s="371"/>
    </row>
    <row r="19" spans="1:22">
      <c r="A19" s="361">
        <v>2.4</v>
      </c>
      <c r="B19" s="390" t="s">
        <v>774</v>
      </c>
      <c r="C19" s="570">
        <v>0</v>
      </c>
      <c r="D19" s="570">
        <v>0</v>
      </c>
      <c r="E19" s="570">
        <v>0</v>
      </c>
      <c r="F19" s="570">
        <v>0</v>
      </c>
      <c r="G19" s="570">
        <v>0</v>
      </c>
      <c r="H19" s="570">
        <v>0</v>
      </c>
      <c r="I19" s="570">
        <v>0</v>
      </c>
      <c r="J19" s="570">
        <v>0</v>
      </c>
      <c r="K19" s="570">
        <v>0</v>
      </c>
      <c r="L19" s="570">
        <v>0</v>
      </c>
      <c r="M19" s="570">
        <v>0</v>
      </c>
      <c r="N19" s="570">
        <v>0</v>
      </c>
      <c r="O19" s="570">
        <v>0</v>
      </c>
      <c r="P19" s="570">
        <v>0</v>
      </c>
      <c r="Q19" s="570">
        <v>0</v>
      </c>
      <c r="R19" s="570">
        <v>0</v>
      </c>
      <c r="S19" s="570">
        <v>0</v>
      </c>
      <c r="T19" s="570">
        <v>0</v>
      </c>
      <c r="U19" s="570">
        <v>0</v>
      </c>
      <c r="V19" s="371"/>
    </row>
    <row r="20" spans="1:22">
      <c r="A20" s="361">
        <v>2.5</v>
      </c>
      <c r="B20" s="390" t="s">
        <v>775</v>
      </c>
      <c r="C20" s="570">
        <v>25461609.084400266</v>
      </c>
      <c r="D20" s="570">
        <v>24454067.484400265</v>
      </c>
      <c r="E20" s="570">
        <v>0</v>
      </c>
      <c r="F20" s="570">
        <v>0</v>
      </c>
      <c r="G20" s="570">
        <v>1007541.6</v>
      </c>
      <c r="H20" s="570">
        <v>0</v>
      </c>
      <c r="I20" s="570">
        <v>0</v>
      </c>
      <c r="J20" s="570">
        <v>0</v>
      </c>
      <c r="K20" s="570">
        <v>0</v>
      </c>
      <c r="L20" s="570">
        <v>0</v>
      </c>
      <c r="M20" s="570">
        <v>0</v>
      </c>
      <c r="N20" s="570">
        <v>0</v>
      </c>
      <c r="O20" s="570">
        <v>0</v>
      </c>
      <c r="P20" s="570">
        <v>0</v>
      </c>
      <c r="Q20" s="570">
        <v>0</v>
      </c>
      <c r="R20" s="570">
        <v>0</v>
      </c>
      <c r="S20" s="570">
        <v>0</v>
      </c>
      <c r="T20" s="570">
        <v>0</v>
      </c>
      <c r="U20" s="570">
        <v>0</v>
      </c>
      <c r="V20" s="371"/>
    </row>
    <row r="21" spans="1:22">
      <c r="A21" s="361">
        <v>2.6</v>
      </c>
      <c r="B21" s="390" t="s">
        <v>776</v>
      </c>
      <c r="C21" s="570">
        <v>0</v>
      </c>
      <c r="D21" s="570">
        <v>0</v>
      </c>
      <c r="E21" s="570">
        <v>0</v>
      </c>
      <c r="F21" s="570">
        <v>0</v>
      </c>
      <c r="G21" s="570">
        <v>0</v>
      </c>
      <c r="H21" s="570">
        <v>0</v>
      </c>
      <c r="I21" s="570">
        <v>0</v>
      </c>
      <c r="J21" s="570">
        <v>0</v>
      </c>
      <c r="K21" s="570">
        <v>0</v>
      </c>
      <c r="L21" s="570">
        <v>0</v>
      </c>
      <c r="M21" s="570">
        <v>0</v>
      </c>
      <c r="N21" s="570">
        <v>0</v>
      </c>
      <c r="O21" s="570">
        <v>0</v>
      </c>
      <c r="P21" s="570">
        <v>0</v>
      </c>
      <c r="Q21" s="570">
        <v>0</v>
      </c>
      <c r="R21" s="570">
        <v>0</v>
      </c>
      <c r="S21" s="570">
        <v>0</v>
      </c>
      <c r="T21" s="570">
        <v>0</v>
      </c>
      <c r="U21" s="570">
        <v>0</v>
      </c>
      <c r="V21" s="371"/>
    </row>
    <row r="22" spans="1:22">
      <c r="A22" s="389">
        <v>3</v>
      </c>
      <c r="B22" s="353" t="s">
        <v>778</v>
      </c>
      <c r="C22" s="570">
        <v>2321943615.2853999</v>
      </c>
      <c r="D22" s="570">
        <v>1591766469.8820031</v>
      </c>
      <c r="E22" s="570">
        <v>0</v>
      </c>
      <c r="F22" s="570">
        <v>0</v>
      </c>
      <c r="G22" s="570">
        <v>13963257.042628001</v>
      </c>
      <c r="H22" s="570">
        <v>0</v>
      </c>
      <c r="I22" s="570">
        <v>0</v>
      </c>
      <c r="J22" s="570">
        <v>0</v>
      </c>
      <c r="K22" s="570">
        <v>0</v>
      </c>
      <c r="L22" s="570">
        <v>17705440.060199998</v>
      </c>
      <c r="M22" s="570">
        <v>0</v>
      </c>
      <c r="N22" s="570">
        <v>0</v>
      </c>
      <c r="O22" s="570">
        <v>0</v>
      </c>
      <c r="P22" s="570">
        <v>0</v>
      </c>
      <c r="Q22" s="570">
        <v>0</v>
      </c>
      <c r="R22" s="570">
        <v>0</v>
      </c>
      <c r="S22" s="570">
        <v>0</v>
      </c>
      <c r="T22" s="570">
        <v>0</v>
      </c>
      <c r="U22" s="570">
        <v>200600</v>
      </c>
      <c r="V22" s="371"/>
    </row>
    <row r="23" spans="1:22">
      <c r="A23" s="361">
        <v>3.1</v>
      </c>
      <c r="B23" s="390" t="s">
        <v>771</v>
      </c>
      <c r="C23" s="570">
        <v>0</v>
      </c>
      <c r="D23" s="570">
        <v>0</v>
      </c>
      <c r="E23" s="570">
        <v>0</v>
      </c>
      <c r="F23" s="570">
        <v>0</v>
      </c>
      <c r="G23" s="570">
        <v>0</v>
      </c>
      <c r="H23" s="570">
        <v>0</v>
      </c>
      <c r="I23" s="570">
        <v>0</v>
      </c>
      <c r="J23" s="570">
        <v>0</v>
      </c>
      <c r="K23" s="570">
        <v>0</v>
      </c>
      <c r="L23" s="570">
        <v>0</v>
      </c>
      <c r="M23" s="570">
        <v>0</v>
      </c>
      <c r="N23" s="570">
        <v>0</v>
      </c>
      <c r="O23" s="570">
        <v>0</v>
      </c>
      <c r="P23" s="570">
        <v>0</v>
      </c>
      <c r="Q23" s="570">
        <v>0</v>
      </c>
      <c r="R23" s="570">
        <v>0</v>
      </c>
      <c r="S23" s="570">
        <v>0</v>
      </c>
      <c r="T23" s="570">
        <v>0</v>
      </c>
      <c r="U23" s="570">
        <v>0</v>
      </c>
      <c r="V23" s="371"/>
    </row>
    <row r="24" spans="1:22">
      <c r="A24" s="361">
        <v>3.2</v>
      </c>
      <c r="B24" s="390" t="s">
        <v>772</v>
      </c>
      <c r="C24" s="570">
        <v>1280074</v>
      </c>
      <c r="D24" s="570">
        <v>1280074</v>
      </c>
      <c r="E24" s="570">
        <v>0</v>
      </c>
      <c r="F24" s="570">
        <v>0</v>
      </c>
      <c r="G24" s="570">
        <v>0</v>
      </c>
      <c r="H24" s="570">
        <v>0</v>
      </c>
      <c r="I24" s="570">
        <v>0</v>
      </c>
      <c r="J24" s="570">
        <v>0</v>
      </c>
      <c r="K24" s="570">
        <v>0</v>
      </c>
      <c r="L24" s="570">
        <v>0</v>
      </c>
      <c r="M24" s="570">
        <v>0</v>
      </c>
      <c r="N24" s="570">
        <v>0</v>
      </c>
      <c r="O24" s="570">
        <v>0</v>
      </c>
      <c r="P24" s="570">
        <v>0</v>
      </c>
      <c r="Q24" s="570">
        <v>0</v>
      </c>
      <c r="R24" s="570">
        <v>0</v>
      </c>
      <c r="S24" s="570">
        <v>0</v>
      </c>
      <c r="T24" s="570">
        <v>0</v>
      </c>
      <c r="U24" s="570">
        <v>0</v>
      </c>
      <c r="V24" s="371"/>
    </row>
    <row r="25" spans="1:22">
      <c r="A25" s="361">
        <v>3.3</v>
      </c>
      <c r="B25" s="390" t="s">
        <v>773</v>
      </c>
      <c r="C25" s="570">
        <v>0</v>
      </c>
      <c r="D25" s="570">
        <v>0</v>
      </c>
      <c r="E25" s="570">
        <v>0</v>
      </c>
      <c r="F25" s="570">
        <v>0</v>
      </c>
      <c r="G25" s="570">
        <v>0</v>
      </c>
      <c r="H25" s="570">
        <v>0</v>
      </c>
      <c r="I25" s="570">
        <v>0</v>
      </c>
      <c r="J25" s="570">
        <v>0</v>
      </c>
      <c r="K25" s="570">
        <v>0</v>
      </c>
      <c r="L25" s="570">
        <v>0</v>
      </c>
      <c r="M25" s="570">
        <v>0</v>
      </c>
      <c r="N25" s="570">
        <v>0</v>
      </c>
      <c r="O25" s="570">
        <v>0</v>
      </c>
      <c r="P25" s="570">
        <v>0</v>
      </c>
      <c r="Q25" s="570">
        <v>0</v>
      </c>
      <c r="R25" s="570">
        <v>0</v>
      </c>
      <c r="S25" s="570">
        <v>0</v>
      </c>
      <c r="T25" s="570">
        <v>0</v>
      </c>
      <c r="U25" s="570">
        <v>0</v>
      </c>
      <c r="V25" s="371"/>
    </row>
    <row r="26" spans="1:22">
      <c r="A26" s="361">
        <v>3.4</v>
      </c>
      <c r="B26" s="390" t="s">
        <v>774</v>
      </c>
      <c r="C26" s="570">
        <v>5941721.9946999997</v>
      </c>
      <c r="D26" s="570">
        <v>528145.73</v>
      </c>
      <c r="E26" s="570">
        <v>0</v>
      </c>
      <c r="F26" s="570">
        <v>0</v>
      </c>
      <c r="G26" s="570">
        <v>0</v>
      </c>
      <c r="H26" s="570">
        <v>0</v>
      </c>
      <c r="I26" s="570">
        <v>0</v>
      </c>
      <c r="J26" s="570">
        <v>0</v>
      </c>
      <c r="K26" s="570">
        <v>0</v>
      </c>
      <c r="L26" s="570">
        <v>0</v>
      </c>
      <c r="M26" s="570">
        <v>0</v>
      </c>
      <c r="N26" s="570">
        <v>0</v>
      </c>
      <c r="O26" s="570">
        <v>0</v>
      </c>
      <c r="P26" s="570">
        <v>0</v>
      </c>
      <c r="Q26" s="570">
        <v>0</v>
      </c>
      <c r="R26" s="570">
        <v>0</v>
      </c>
      <c r="S26" s="570">
        <v>0</v>
      </c>
      <c r="T26" s="570">
        <v>0</v>
      </c>
      <c r="U26" s="570">
        <v>0</v>
      </c>
      <c r="V26" s="371"/>
    </row>
    <row r="27" spans="1:22">
      <c r="A27" s="361">
        <v>3.5</v>
      </c>
      <c r="B27" s="390" t="s">
        <v>775</v>
      </c>
      <c r="C27" s="570">
        <v>2077557377.0687301</v>
      </c>
      <c r="D27" s="570">
        <v>1568281365.3675032</v>
      </c>
      <c r="E27" s="570">
        <v>0</v>
      </c>
      <c r="F27" s="570">
        <v>0</v>
      </c>
      <c r="G27" s="570">
        <v>13963257.042628001</v>
      </c>
      <c r="H27" s="570">
        <v>0</v>
      </c>
      <c r="I27" s="570">
        <v>0</v>
      </c>
      <c r="J27" s="570">
        <v>0</v>
      </c>
      <c r="K27" s="570">
        <v>0</v>
      </c>
      <c r="L27" s="570">
        <v>17705440.060199998</v>
      </c>
      <c r="M27" s="570">
        <v>0</v>
      </c>
      <c r="N27" s="570">
        <v>0</v>
      </c>
      <c r="O27" s="570">
        <v>0</v>
      </c>
      <c r="P27" s="570">
        <v>0</v>
      </c>
      <c r="Q27" s="570">
        <v>0</v>
      </c>
      <c r="R27" s="570">
        <v>0</v>
      </c>
      <c r="S27" s="570">
        <v>0</v>
      </c>
      <c r="T27" s="570">
        <v>0</v>
      </c>
      <c r="U27" s="570">
        <v>200600</v>
      </c>
      <c r="V27" s="371"/>
    </row>
    <row r="28" spans="1:22">
      <c r="A28" s="361">
        <v>3.6</v>
      </c>
      <c r="B28" s="390" t="s">
        <v>776</v>
      </c>
      <c r="C28" s="570">
        <v>237164442.22196999</v>
      </c>
      <c r="D28" s="570">
        <v>21676884.784499999</v>
      </c>
      <c r="E28" s="570">
        <v>0</v>
      </c>
      <c r="F28" s="570">
        <v>0</v>
      </c>
      <c r="G28" s="570">
        <v>0</v>
      </c>
      <c r="H28" s="570">
        <v>0</v>
      </c>
      <c r="I28" s="570">
        <v>0</v>
      </c>
      <c r="J28" s="570">
        <v>0</v>
      </c>
      <c r="K28" s="570">
        <v>0</v>
      </c>
      <c r="L28" s="570">
        <v>0</v>
      </c>
      <c r="M28" s="570">
        <v>0</v>
      </c>
      <c r="N28" s="570">
        <v>0</v>
      </c>
      <c r="O28" s="570">
        <v>0</v>
      </c>
      <c r="P28" s="570">
        <v>0</v>
      </c>
      <c r="Q28" s="570">
        <v>0</v>
      </c>
      <c r="R28" s="570">
        <v>0</v>
      </c>
      <c r="S28" s="570">
        <v>0</v>
      </c>
      <c r="T28" s="570">
        <v>0</v>
      </c>
      <c r="U28" s="570">
        <v>0</v>
      </c>
      <c r="V28" s="37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zoomScaleNormal="100" workbookViewId="0"/>
  </sheetViews>
  <sheetFormatPr defaultColWidth="9.140625" defaultRowHeight="12.75"/>
  <cols>
    <col min="1" max="1" width="11.85546875" style="346" bestFit="1" customWidth="1"/>
    <col min="2" max="2" width="90.28515625" style="346" bestFit="1" customWidth="1"/>
    <col min="3" max="3" width="20.140625" style="346" customWidth="1"/>
    <col min="4" max="4" width="22.28515625" style="346" customWidth="1"/>
    <col min="5" max="5" width="17.140625" style="346" customWidth="1"/>
    <col min="6" max="7" width="22.28515625" style="346" customWidth="1"/>
    <col min="8" max="8" width="17.140625" style="346" customWidth="1"/>
    <col min="9" max="14" width="22.28515625" style="346" customWidth="1"/>
    <col min="15" max="15" width="23.28515625" style="346" bestFit="1" customWidth="1"/>
    <col min="16" max="16" width="21.7109375" style="346" bestFit="1" customWidth="1"/>
    <col min="17" max="19" width="19" style="346" bestFit="1" customWidth="1"/>
    <col min="20" max="20" width="15.42578125" style="346" customWidth="1"/>
    <col min="21" max="21" width="20" style="346" customWidth="1"/>
    <col min="22" max="22" width="9.140625" style="346"/>
    <col min="23" max="23" width="11" style="346" bestFit="1" customWidth="1"/>
    <col min="24" max="16384" width="9.140625" style="346"/>
  </cols>
  <sheetData>
    <row r="1" spans="1:23" ht="13.5">
      <c r="A1" s="345" t="s">
        <v>188</v>
      </c>
      <c r="B1" s="242" t="str">
        <f>Info!C2</f>
        <v>სს ”საქართველოს ბანკი”</v>
      </c>
    </row>
    <row r="2" spans="1:23">
      <c r="A2" s="347" t="s">
        <v>189</v>
      </c>
      <c r="B2" s="349">
        <v>44742</v>
      </c>
    </row>
    <row r="3" spans="1:23">
      <c r="A3" s="348" t="s">
        <v>779</v>
      </c>
      <c r="B3" s="349"/>
      <c r="C3" s="349"/>
      <c r="H3" s="346">
        <v>0</v>
      </c>
    </row>
    <row r="4" spans="1:23">
      <c r="A4" s="348"/>
      <c r="B4" s="349"/>
      <c r="C4" s="349"/>
    </row>
    <row r="5" spans="1:23" s="369" customFormat="1" ht="13.5" customHeight="1">
      <c r="A5" s="838" t="s">
        <v>780</v>
      </c>
      <c r="B5" s="839"/>
      <c r="C5" s="844" t="s">
        <v>781</v>
      </c>
      <c r="D5" s="845"/>
      <c r="E5" s="845"/>
      <c r="F5" s="845"/>
      <c r="G5" s="845"/>
      <c r="H5" s="845"/>
      <c r="I5" s="845"/>
      <c r="J5" s="845"/>
      <c r="K5" s="845"/>
      <c r="L5" s="845"/>
      <c r="M5" s="845"/>
      <c r="N5" s="845"/>
      <c r="O5" s="845"/>
      <c r="P5" s="845"/>
      <c r="Q5" s="845"/>
      <c r="R5" s="845"/>
      <c r="S5" s="845"/>
      <c r="T5" s="846"/>
      <c r="U5" s="464"/>
    </row>
    <row r="6" spans="1:23" s="369" customFormat="1">
      <c r="A6" s="840"/>
      <c r="B6" s="841"/>
      <c r="C6" s="822" t="s">
        <v>68</v>
      </c>
      <c r="D6" s="844" t="s">
        <v>782</v>
      </c>
      <c r="E6" s="845"/>
      <c r="F6" s="846"/>
      <c r="G6" s="844" t="s">
        <v>783</v>
      </c>
      <c r="H6" s="845"/>
      <c r="I6" s="845"/>
      <c r="J6" s="845"/>
      <c r="K6" s="846"/>
      <c r="L6" s="847" t="s">
        <v>784</v>
      </c>
      <c r="M6" s="848"/>
      <c r="N6" s="848"/>
      <c r="O6" s="848"/>
      <c r="P6" s="848"/>
      <c r="Q6" s="848"/>
      <c r="R6" s="848"/>
      <c r="S6" s="848"/>
      <c r="T6" s="849"/>
      <c r="U6" s="458"/>
    </row>
    <row r="7" spans="1:23" s="369" customFormat="1" ht="25.5">
      <c r="A7" s="842"/>
      <c r="B7" s="843"/>
      <c r="C7" s="822"/>
      <c r="E7" s="405" t="s">
        <v>758</v>
      </c>
      <c r="F7" s="463" t="s">
        <v>759</v>
      </c>
      <c r="H7" s="405" t="s">
        <v>758</v>
      </c>
      <c r="I7" s="463" t="s">
        <v>785</v>
      </c>
      <c r="J7" s="463" t="s">
        <v>760</v>
      </c>
      <c r="K7" s="463" t="s">
        <v>761</v>
      </c>
      <c r="L7" s="465"/>
      <c r="M7" s="405" t="s">
        <v>762</v>
      </c>
      <c r="N7" s="463" t="s">
        <v>760</v>
      </c>
      <c r="O7" s="463" t="s">
        <v>763</v>
      </c>
      <c r="P7" s="463" t="s">
        <v>764</v>
      </c>
      <c r="Q7" s="463" t="s">
        <v>765</v>
      </c>
      <c r="R7" s="463" t="s">
        <v>766</v>
      </c>
      <c r="S7" s="463" t="s">
        <v>767</v>
      </c>
      <c r="T7" s="466" t="s">
        <v>768</v>
      </c>
      <c r="U7" s="464"/>
    </row>
    <row r="8" spans="1:23" ht="15">
      <c r="A8" s="391">
        <v>1</v>
      </c>
      <c r="B8" s="385" t="s">
        <v>770</v>
      </c>
      <c r="C8" s="573">
        <f>D8+G8+L8</f>
        <v>15797658366.365227</v>
      </c>
      <c r="D8" s="524">
        <v>14267004575.904718</v>
      </c>
      <c r="E8" s="524">
        <v>158295452.07762718</v>
      </c>
      <c r="F8" s="524">
        <v>1662329.0600013733</v>
      </c>
      <c r="G8" s="524">
        <v>811014655.92999995</v>
      </c>
      <c r="H8" s="524">
        <v>29856755.420000002</v>
      </c>
      <c r="I8" s="524">
        <v>39539805.530000001</v>
      </c>
      <c r="J8" s="524">
        <v>4427825.21</v>
      </c>
      <c r="K8" s="524">
        <v>29645.29</v>
      </c>
      <c r="L8" s="524">
        <v>719639134.53050852</v>
      </c>
      <c r="M8" s="524">
        <v>85447121.040339008</v>
      </c>
      <c r="N8" s="524">
        <v>41983812.659999996</v>
      </c>
      <c r="O8" s="524">
        <v>70059644.340000004</v>
      </c>
      <c r="P8" s="618">
        <v>38293658.809322044</v>
      </c>
      <c r="Q8" s="618">
        <v>33784226.179999992</v>
      </c>
      <c r="R8" s="618">
        <v>33445431.93</v>
      </c>
      <c r="S8" s="618">
        <v>55268868.420000002</v>
      </c>
      <c r="T8" s="618">
        <v>1286313.3900000001</v>
      </c>
      <c r="U8" s="371"/>
      <c r="V8" s="346">
        <v>15590894615.307436</v>
      </c>
      <c r="W8" s="566">
        <f>V8-C8</f>
        <v>-206763751.05779076</v>
      </c>
    </row>
    <row r="9" spans="1:23" ht="15">
      <c r="A9" s="390">
        <v>1.1000000000000001</v>
      </c>
      <c r="B9" s="390" t="s">
        <v>786</v>
      </c>
      <c r="C9" s="573">
        <f t="shared" ref="C9:C22" si="0">D9+G9+L9</f>
        <v>12842471748.923725</v>
      </c>
      <c r="D9" s="524">
        <v>11502831756.593216</v>
      </c>
      <c r="E9" s="524">
        <v>94514672.827627197</v>
      </c>
      <c r="F9" s="524">
        <v>300000</v>
      </c>
      <c r="G9" s="524">
        <v>752647537.91999984</v>
      </c>
      <c r="H9" s="524">
        <v>19227850.41</v>
      </c>
      <c r="I9" s="524">
        <v>22695681.879999999</v>
      </c>
      <c r="J9" s="524">
        <v>2907806.97</v>
      </c>
      <c r="K9" s="524">
        <v>26900</v>
      </c>
      <c r="L9" s="524">
        <v>586992454.41050863</v>
      </c>
      <c r="M9" s="524">
        <v>58586528.560338996</v>
      </c>
      <c r="N9" s="524">
        <v>20009808.260000002</v>
      </c>
      <c r="O9" s="524">
        <v>34157093.740000002</v>
      </c>
      <c r="P9" s="524">
        <v>38276746.289322078</v>
      </c>
      <c r="Q9" s="524">
        <v>32161788.699999999</v>
      </c>
      <c r="R9" s="524">
        <v>31478619.519999996</v>
      </c>
      <c r="S9" s="524">
        <v>54744156.789999999</v>
      </c>
      <c r="T9" s="524">
        <v>0</v>
      </c>
      <c r="U9" s="371"/>
      <c r="V9" s="346">
        <v>12752314544.495935</v>
      </c>
      <c r="W9" s="566">
        <f t="shared" ref="W9:W22" si="1">V9-C9</f>
        <v>-90157204.427789688</v>
      </c>
    </row>
    <row r="10" spans="1:23" ht="15">
      <c r="A10" s="392" t="s">
        <v>251</v>
      </c>
      <c r="B10" s="392" t="s">
        <v>787</v>
      </c>
      <c r="C10" s="573">
        <f t="shared" si="0"/>
        <v>12541264292.183725</v>
      </c>
      <c r="D10" s="524">
        <v>11211443591.063217</v>
      </c>
      <c r="E10" s="524">
        <v>93021647.927627191</v>
      </c>
      <c r="F10" s="524">
        <v>300000</v>
      </c>
      <c r="G10" s="524">
        <v>750741903.82999992</v>
      </c>
      <c r="H10" s="524">
        <v>19091447.210000001</v>
      </c>
      <c r="I10" s="524">
        <v>22133436.32</v>
      </c>
      <c r="J10" s="524">
        <v>2849788.12</v>
      </c>
      <c r="K10" s="524">
        <v>26900</v>
      </c>
      <c r="L10" s="524">
        <v>579078797.29050851</v>
      </c>
      <c r="M10" s="524">
        <v>58172714.890338995</v>
      </c>
      <c r="N10" s="524">
        <v>19770506.359999999</v>
      </c>
      <c r="O10" s="524">
        <v>33584615.560000002</v>
      </c>
      <c r="P10" s="524">
        <v>35219600.049322084</v>
      </c>
      <c r="Q10" s="524">
        <v>32161788.699999999</v>
      </c>
      <c r="R10" s="524">
        <v>30014169.519999996</v>
      </c>
      <c r="S10" s="524">
        <v>54744156.789999999</v>
      </c>
      <c r="T10" s="524">
        <v>0</v>
      </c>
      <c r="U10" s="371"/>
      <c r="V10" s="346">
        <v>12471944906.745935</v>
      </c>
      <c r="W10" s="566">
        <f t="shared" si="1"/>
        <v>-69319385.437789917</v>
      </c>
    </row>
    <row r="11" spans="1:23" ht="15">
      <c r="A11" s="393" t="s">
        <v>788</v>
      </c>
      <c r="B11" s="394" t="s">
        <v>789</v>
      </c>
      <c r="C11" s="573">
        <f t="shared" si="0"/>
        <v>6476022115.7538967</v>
      </c>
      <c r="D11" s="524">
        <v>5874007940.7325411</v>
      </c>
      <c r="E11" s="524">
        <v>44167915.982881397</v>
      </c>
      <c r="F11" s="524">
        <v>0</v>
      </c>
      <c r="G11" s="524">
        <v>313607595.39999998</v>
      </c>
      <c r="H11" s="524">
        <v>10688776.050000001</v>
      </c>
      <c r="I11" s="524">
        <v>11711728.890000001</v>
      </c>
      <c r="J11" s="524">
        <v>730954.71</v>
      </c>
      <c r="K11" s="524">
        <v>26900</v>
      </c>
      <c r="L11" s="524">
        <v>288406579.62135607</v>
      </c>
      <c r="M11" s="524">
        <v>36824609.790339001</v>
      </c>
      <c r="N11" s="524">
        <v>7905943.9100000001</v>
      </c>
      <c r="O11" s="524">
        <v>21855617.620000001</v>
      </c>
      <c r="P11" s="524">
        <v>23107741.558983099</v>
      </c>
      <c r="Q11" s="524">
        <v>9237971.5999999996</v>
      </c>
      <c r="R11" s="524">
        <v>21056871.239999998</v>
      </c>
      <c r="S11" s="524">
        <v>0</v>
      </c>
      <c r="T11" s="524">
        <v>0</v>
      </c>
      <c r="U11" s="371"/>
      <c r="V11" s="346">
        <v>6489711084.7554235</v>
      </c>
      <c r="W11" s="566">
        <f t="shared" si="1"/>
        <v>13688969.001526833</v>
      </c>
    </row>
    <row r="12" spans="1:23" ht="15">
      <c r="A12" s="393" t="s">
        <v>790</v>
      </c>
      <c r="B12" s="394" t="s">
        <v>791</v>
      </c>
      <c r="C12" s="573">
        <f t="shared" si="0"/>
        <v>2110005222.4006774</v>
      </c>
      <c r="D12" s="524">
        <v>1929140384.3745759</v>
      </c>
      <c r="E12" s="524">
        <v>16771659.8447458</v>
      </c>
      <c r="F12" s="524">
        <v>300000</v>
      </c>
      <c r="G12" s="524">
        <v>95235493.529999986</v>
      </c>
      <c r="H12" s="524">
        <v>3486664.35</v>
      </c>
      <c r="I12" s="524">
        <v>2657931.14</v>
      </c>
      <c r="J12" s="524">
        <v>1502946.42</v>
      </c>
      <c r="K12" s="524">
        <v>0</v>
      </c>
      <c r="L12" s="524">
        <v>85629344.496101677</v>
      </c>
      <c r="M12" s="524">
        <v>6552304.8300000001</v>
      </c>
      <c r="N12" s="524">
        <v>2124985.85</v>
      </c>
      <c r="O12" s="524">
        <v>5260287.3600000003</v>
      </c>
      <c r="P12" s="524">
        <v>4423735.3403389798</v>
      </c>
      <c r="Q12" s="524">
        <v>11931380.609999999</v>
      </c>
      <c r="R12" s="524">
        <v>3778205.27</v>
      </c>
      <c r="S12" s="524">
        <v>0</v>
      </c>
      <c r="T12" s="524">
        <v>0</v>
      </c>
      <c r="U12" s="371"/>
      <c r="V12" s="346">
        <v>2175181693.5284791</v>
      </c>
      <c r="W12" s="566">
        <f t="shared" si="1"/>
        <v>65176471.127801657</v>
      </c>
    </row>
    <row r="13" spans="1:23" ht="15">
      <c r="A13" s="393" t="s">
        <v>792</v>
      </c>
      <c r="B13" s="394" t="s">
        <v>793</v>
      </c>
      <c r="C13" s="573">
        <f t="shared" si="0"/>
        <v>1254552110.3540661</v>
      </c>
      <c r="D13" s="524">
        <v>1151584629.5260999</v>
      </c>
      <c r="E13" s="524">
        <v>12260444.27</v>
      </c>
      <c r="F13" s="524">
        <v>0</v>
      </c>
      <c r="G13" s="524">
        <v>41926690.460000001</v>
      </c>
      <c r="H13" s="524">
        <v>1957453.82</v>
      </c>
      <c r="I13" s="524">
        <v>2141495.5699999998</v>
      </c>
      <c r="J13" s="524">
        <v>105151.54</v>
      </c>
      <c r="K13" s="524">
        <v>0</v>
      </c>
      <c r="L13" s="524">
        <v>61040790.367966101</v>
      </c>
      <c r="M13" s="524">
        <v>4080629.19</v>
      </c>
      <c r="N13" s="524">
        <v>2282374.06</v>
      </c>
      <c r="O13" s="524">
        <v>3104647.76</v>
      </c>
      <c r="P13" s="524">
        <v>3415397.24</v>
      </c>
      <c r="Q13" s="524">
        <v>4905641.5199999996</v>
      </c>
      <c r="R13" s="524">
        <v>2107063.7000000002</v>
      </c>
      <c r="S13" s="524">
        <v>0</v>
      </c>
      <c r="T13" s="524">
        <v>0</v>
      </c>
      <c r="U13" s="371"/>
      <c r="V13" s="346">
        <v>1024960745.8320339</v>
      </c>
      <c r="W13" s="566">
        <f t="shared" si="1"/>
        <v>-229591364.52203226</v>
      </c>
    </row>
    <row r="14" spans="1:23" ht="15">
      <c r="A14" s="393" t="s">
        <v>794</v>
      </c>
      <c r="B14" s="394" t="s">
        <v>795</v>
      </c>
      <c r="C14" s="573">
        <f t="shared" si="0"/>
        <v>2700684843.6750846</v>
      </c>
      <c r="D14" s="524">
        <v>2256710636.4299998</v>
      </c>
      <c r="E14" s="524">
        <v>19821627.829999998</v>
      </c>
      <c r="F14" s="524">
        <v>0</v>
      </c>
      <c r="G14" s="524">
        <v>299972124.44</v>
      </c>
      <c r="H14" s="524">
        <v>2958552.99</v>
      </c>
      <c r="I14" s="524">
        <v>5622280.7199999997</v>
      </c>
      <c r="J14" s="524">
        <v>510735.45</v>
      </c>
      <c r="K14" s="524">
        <v>0</v>
      </c>
      <c r="L14" s="524">
        <v>144002082.80508471</v>
      </c>
      <c r="M14" s="524">
        <v>10715171.079999998</v>
      </c>
      <c r="N14" s="524">
        <v>7457202.54</v>
      </c>
      <c r="O14" s="524">
        <v>3364062.82</v>
      </c>
      <c r="P14" s="524">
        <v>4272725.91</v>
      </c>
      <c r="Q14" s="524">
        <v>6086794.9699999997</v>
      </c>
      <c r="R14" s="524">
        <v>3072029.31</v>
      </c>
      <c r="S14" s="524">
        <v>54744156.789999999</v>
      </c>
      <c r="T14" s="524">
        <v>0</v>
      </c>
      <c r="U14" s="371"/>
      <c r="V14" s="346">
        <v>2782091382.6300001</v>
      </c>
      <c r="W14" s="566">
        <f t="shared" si="1"/>
        <v>81406538.954915524</v>
      </c>
    </row>
    <row r="15" spans="1:23" ht="15">
      <c r="A15" s="395">
        <v>1.2</v>
      </c>
      <c r="B15" s="396" t="s">
        <v>796</v>
      </c>
      <c r="C15" s="573">
        <f t="shared" si="0"/>
        <v>519126137.29700112</v>
      </c>
      <c r="D15" s="524">
        <v>225111304.92989787</v>
      </c>
      <c r="E15" s="524">
        <v>1834879.9362711872</v>
      </c>
      <c r="F15" s="524">
        <v>6000</v>
      </c>
      <c r="G15" s="524">
        <v>75264754.804387689</v>
      </c>
      <c r="H15" s="524">
        <v>1922785.19</v>
      </c>
      <c r="I15" s="524">
        <v>2269568.3199999998</v>
      </c>
      <c r="J15" s="524">
        <v>290780.7</v>
      </c>
      <c r="K15" s="524">
        <v>2690</v>
      </c>
      <c r="L15" s="524">
        <v>218750077.5627155</v>
      </c>
      <c r="M15" s="524">
        <v>18150268.788644072</v>
      </c>
      <c r="N15" s="524">
        <v>6057400.2899999991</v>
      </c>
      <c r="O15" s="524">
        <v>12022690.42</v>
      </c>
      <c r="P15" s="524">
        <v>14956970.279322032</v>
      </c>
      <c r="Q15" s="524">
        <v>11020773.689999999</v>
      </c>
      <c r="R15" s="524">
        <v>22697018.629999999</v>
      </c>
      <c r="S15" s="524">
        <v>28145670.560561098</v>
      </c>
      <c r="T15" s="524">
        <v>0</v>
      </c>
      <c r="U15" s="371"/>
      <c r="V15" s="346">
        <v>517691515.4126575</v>
      </c>
      <c r="W15" s="566">
        <f t="shared" si="1"/>
        <v>-1434621.8843436241</v>
      </c>
    </row>
    <row r="16" spans="1:23" ht="15">
      <c r="A16" s="397">
        <v>1.3</v>
      </c>
      <c r="B16" s="396" t="s">
        <v>797</v>
      </c>
      <c r="C16" s="398"/>
      <c r="D16" s="574"/>
      <c r="E16" s="574"/>
      <c r="F16" s="574"/>
      <c r="G16" s="574"/>
      <c r="H16" s="574"/>
      <c r="I16" s="574"/>
      <c r="J16" s="574"/>
      <c r="K16" s="574"/>
      <c r="L16" s="574"/>
      <c r="M16" s="574"/>
      <c r="N16" s="574"/>
      <c r="O16" s="574"/>
      <c r="P16" s="574"/>
      <c r="Q16" s="574"/>
      <c r="R16" s="574"/>
      <c r="S16" s="574"/>
      <c r="T16" s="574"/>
      <c r="U16" s="371"/>
      <c r="W16" s="566">
        <f t="shared" si="1"/>
        <v>0</v>
      </c>
    </row>
    <row r="17" spans="1:23" s="369" customFormat="1" ht="25.5">
      <c r="A17" s="399" t="s">
        <v>798</v>
      </c>
      <c r="B17" s="400" t="s">
        <v>799</v>
      </c>
      <c r="C17" s="573">
        <f t="shared" si="0"/>
        <v>12067041396.735842</v>
      </c>
      <c r="D17" s="575">
        <v>10823183975.465117</v>
      </c>
      <c r="E17" s="575">
        <v>90391306.442727193</v>
      </c>
      <c r="F17" s="575">
        <v>300000</v>
      </c>
      <c r="G17" s="575">
        <v>715453610.22819996</v>
      </c>
      <c r="H17" s="575">
        <v>19056069.663200002</v>
      </c>
      <c r="I17" s="575">
        <v>13398257.688100001</v>
      </c>
      <c r="J17" s="575">
        <v>2854321.1799999997</v>
      </c>
      <c r="K17" s="575">
        <v>26900</v>
      </c>
      <c r="L17" s="575">
        <v>528403811.04252392</v>
      </c>
      <c r="M17" s="575">
        <v>57364405.506639004</v>
      </c>
      <c r="N17" s="575">
        <v>15830591.336100001</v>
      </c>
      <c r="O17" s="575">
        <v>32268001.187899999</v>
      </c>
      <c r="P17" s="575">
        <v>34652449.086922079</v>
      </c>
      <c r="Q17" s="575">
        <v>30910172.175900001</v>
      </c>
      <c r="R17" s="575">
        <v>30649662.189699996</v>
      </c>
      <c r="S17" s="575">
        <v>17052572.4804</v>
      </c>
      <c r="T17" s="575">
        <v>0</v>
      </c>
      <c r="U17" s="375"/>
      <c r="V17" s="369">
        <v>11991048867.153637</v>
      </c>
      <c r="W17" s="566">
        <f t="shared" si="1"/>
        <v>-75992529.582204819</v>
      </c>
    </row>
    <row r="18" spans="1:23" s="369" customFormat="1" ht="26.25">
      <c r="A18" s="401" t="s">
        <v>800</v>
      </c>
      <c r="B18" s="401" t="s">
        <v>801</v>
      </c>
      <c r="C18" s="573">
        <f t="shared" si="0"/>
        <v>11412649038.356522</v>
      </c>
      <c r="D18" s="575">
        <v>10227543315.308025</v>
      </c>
      <c r="E18" s="575">
        <v>84134946.587627202</v>
      </c>
      <c r="F18" s="575">
        <v>300000</v>
      </c>
      <c r="G18" s="575">
        <v>677293203.10307395</v>
      </c>
      <c r="H18" s="575">
        <v>18649425.93</v>
      </c>
      <c r="I18" s="575">
        <v>20825516.359999999</v>
      </c>
      <c r="J18" s="575">
        <v>2770177.28</v>
      </c>
      <c r="K18" s="575">
        <v>26900</v>
      </c>
      <c r="L18" s="575">
        <v>507812519.94542384</v>
      </c>
      <c r="M18" s="575">
        <v>55029349.470339</v>
      </c>
      <c r="N18" s="575">
        <v>15575522.040000001</v>
      </c>
      <c r="O18" s="575">
        <v>31670645.420000002</v>
      </c>
      <c r="P18" s="575">
        <v>33954507.489322081</v>
      </c>
      <c r="Q18" s="575">
        <v>30201450.140000001</v>
      </c>
      <c r="R18" s="575">
        <v>29178994.569999997</v>
      </c>
      <c r="S18" s="575">
        <v>13439520.369999999</v>
      </c>
      <c r="T18" s="575">
        <v>0</v>
      </c>
      <c r="U18" s="375"/>
      <c r="V18" s="369">
        <v>11348303841.757116</v>
      </c>
      <c r="W18" s="566">
        <f t="shared" si="1"/>
        <v>-64345196.599405289</v>
      </c>
    </row>
    <row r="19" spans="1:23" s="369" customFormat="1" ht="15">
      <c r="A19" s="399" t="s">
        <v>802</v>
      </c>
      <c r="B19" s="402" t="s">
        <v>803</v>
      </c>
      <c r="C19" s="573">
        <f t="shared" si="0"/>
        <v>13219611173.063417</v>
      </c>
      <c r="D19" s="575">
        <v>12175294976.687042</v>
      </c>
      <c r="E19" s="575">
        <v>85311121.902472839</v>
      </c>
      <c r="F19" s="575">
        <v>87013.59</v>
      </c>
      <c r="G19" s="575">
        <v>540914372.32239985</v>
      </c>
      <c r="H19" s="575">
        <v>17212595.977499999</v>
      </c>
      <c r="I19" s="575">
        <v>19934886.927699998</v>
      </c>
      <c r="J19" s="575">
        <v>1387783.1893</v>
      </c>
      <c r="K19" s="575">
        <v>22891.3</v>
      </c>
      <c r="L19" s="575">
        <v>503401824.05397606</v>
      </c>
      <c r="M19" s="575">
        <v>51860670.293860994</v>
      </c>
      <c r="N19" s="575">
        <v>11204033.856699999</v>
      </c>
      <c r="O19" s="575">
        <v>31270845.6996</v>
      </c>
      <c r="P19" s="575">
        <v>34464876.220877916</v>
      </c>
      <c r="Q19" s="575">
        <v>18672853.7016</v>
      </c>
      <c r="R19" s="575">
        <v>68612454.268900007</v>
      </c>
      <c r="S19" s="575">
        <v>0</v>
      </c>
      <c r="T19" s="575">
        <v>0</v>
      </c>
      <c r="U19" s="375"/>
      <c r="V19" s="369">
        <v>13591995616.777727</v>
      </c>
      <c r="W19" s="566">
        <f t="shared" si="1"/>
        <v>372384443.71430969</v>
      </c>
    </row>
    <row r="20" spans="1:23" s="369" customFormat="1" ht="15">
      <c r="A20" s="401" t="s">
        <v>804</v>
      </c>
      <c r="B20" s="401" t="s">
        <v>805</v>
      </c>
      <c r="C20" s="573">
        <f t="shared" si="0"/>
        <v>12010554920.769062</v>
      </c>
      <c r="D20" s="575">
        <v>11064410953.87397</v>
      </c>
      <c r="E20" s="575">
        <v>79906747.392372832</v>
      </c>
      <c r="F20" s="575">
        <v>87013.59</v>
      </c>
      <c r="G20" s="575">
        <v>493346386.86000001</v>
      </c>
      <c r="H20" s="575">
        <v>15709275.139999999</v>
      </c>
      <c r="I20" s="575">
        <v>19076846.869999997</v>
      </c>
      <c r="J20" s="575">
        <v>1303721.8899999999</v>
      </c>
      <c r="K20" s="575">
        <v>22891.3</v>
      </c>
      <c r="L20" s="575">
        <v>452797580.03509116</v>
      </c>
      <c r="M20" s="575">
        <v>50537843.859661005</v>
      </c>
      <c r="N20" s="575">
        <v>10815349.719999999</v>
      </c>
      <c r="O20" s="575">
        <v>28215656.529999997</v>
      </c>
      <c r="P20" s="575">
        <v>33810995.750677921</v>
      </c>
      <c r="Q20" s="575">
        <v>18394669.800000001</v>
      </c>
      <c r="R20" s="575">
        <v>63197078.840000004</v>
      </c>
      <c r="S20" s="575">
        <v>0</v>
      </c>
      <c r="T20" s="575">
        <v>0</v>
      </c>
      <c r="U20" s="375"/>
      <c r="V20" s="369">
        <v>12364884817.571686</v>
      </c>
      <c r="W20" s="566">
        <f t="shared" si="1"/>
        <v>354329896.80262375</v>
      </c>
    </row>
    <row r="21" spans="1:23" s="369" customFormat="1" ht="15">
      <c r="A21" s="403">
        <v>1.4</v>
      </c>
      <c r="B21" s="445" t="s">
        <v>938</v>
      </c>
      <c r="C21" s="573">
        <f t="shared" si="0"/>
        <v>66995453.3367</v>
      </c>
      <c r="D21" s="575">
        <v>61915359.876699999</v>
      </c>
      <c r="E21" s="575">
        <v>640051.78</v>
      </c>
      <c r="F21" s="575">
        <v>0</v>
      </c>
      <c r="G21" s="575">
        <v>3935632.0800000005</v>
      </c>
      <c r="H21" s="575">
        <v>0</v>
      </c>
      <c r="I21" s="575">
        <v>35865.740000000005</v>
      </c>
      <c r="J21" s="575">
        <v>0</v>
      </c>
      <c r="K21" s="575">
        <v>0</v>
      </c>
      <c r="L21" s="575">
        <v>1144461.3800000001</v>
      </c>
      <c r="M21" s="575">
        <v>1000432.8099999999</v>
      </c>
      <c r="N21" s="575">
        <v>29143.57</v>
      </c>
      <c r="O21" s="575">
        <v>0</v>
      </c>
      <c r="P21" s="575">
        <v>33368.120000000003</v>
      </c>
      <c r="Q21" s="575">
        <v>0</v>
      </c>
      <c r="R21" s="575">
        <v>0</v>
      </c>
      <c r="S21" s="575">
        <v>0</v>
      </c>
      <c r="T21" s="575">
        <v>0</v>
      </c>
      <c r="U21" s="375"/>
      <c r="V21" s="369">
        <v>61990457.199899994</v>
      </c>
      <c r="W21" s="566">
        <f t="shared" si="1"/>
        <v>-5004996.136800006</v>
      </c>
    </row>
    <row r="22" spans="1:23" s="369" customFormat="1" ht="15">
      <c r="A22" s="403">
        <v>1.5</v>
      </c>
      <c r="B22" s="445" t="s">
        <v>939</v>
      </c>
      <c r="C22" s="573">
        <f t="shared" si="0"/>
        <v>75525284.664399996</v>
      </c>
      <c r="D22" s="575">
        <v>73107064.450199991</v>
      </c>
      <c r="E22" s="575">
        <v>1729392.8462</v>
      </c>
      <c r="F22" s="575">
        <v>0</v>
      </c>
      <c r="G22" s="575">
        <v>2418220.2141999998</v>
      </c>
      <c r="H22" s="575">
        <v>0</v>
      </c>
      <c r="I22" s="575">
        <v>0</v>
      </c>
      <c r="J22" s="575">
        <v>0</v>
      </c>
      <c r="K22" s="575">
        <v>0</v>
      </c>
      <c r="L22" s="575">
        <v>0</v>
      </c>
      <c r="M22" s="575">
        <v>0</v>
      </c>
      <c r="N22" s="575">
        <v>0</v>
      </c>
      <c r="O22" s="575">
        <v>0</v>
      </c>
      <c r="P22" s="575">
        <v>0</v>
      </c>
      <c r="Q22" s="575">
        <v>0</v>
      </c>
      <c r="R22" s="575">
        <v>0</v>
      </c>
      <c r="S22" s="575">
        <v>0</v>
      </c>
      <c r="T22" s="575">
        <v>0</v>
      </c>
      <c r="U22" s="375"/>
      <c r="V22" s="369">
        <v>81069555.964699998</v>
      </c>
      <c r="W22" s="566">
        <f t="shared" si="1"/>
        <v>5544271.3003000021</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zoomScaleNormal="100" workbookViewId="0"/>
  </sheetViews>
  <sheetFormatPr defaultColWidth="9.140625" defaultRowHeight="12.75"/>
  <cols>
    <col min="1" max="1" width="11.85546875" style="346" bestFit="1" customWidth="1"/>
    <col min="2" max="2" width="93.42578125" style="346" customWidth="1"/>
    <col min="3" max="3" width="28.7109375" style="346" customWidth="1"/>
    <col min="4" max="4" width="14.85546875" style="346" bestFit="1" customWidth="1"/>
    <col min="5" max="5" width="13.85546875" style="346" bestFit="1" customWidth="1"/>
    <col min="6" max="6" width="18" style="408" bestFit="1" customWidth="1"/>
    <col min="7" max="7" width="9.5703125" style="408" bestFit="1" customWidth="1"/>
    <col min="8" max="9" width="9.5703125" style="346" bestFit="1" customWidth="1"/>
    <col min="10" max="10" width="14.85546875" style="408" bestFit="1" customWidth="1"/>
    <col min="11" max="11" width="13.85546875" style="408" bestFit="1" customWidth="1"/>
    <col min="12" max="12" width="18" style="408" bestFit="1" customWidth="1"/>
    <col min="13" max="13" width="8.7109375" style="408" bestFit="1" customWidth="1"/>
    <col min="14" max="14" width="9.5703125" style="408" bestFit="1" customWidth="1"/>
    <col min="15" max="15" width="19" style="346" bestFit="1" customWidth="1"/>
    <col min="16" max="16384" width="9.140625" style="346"/>
  </cols>
  <sheetData>
    <row r="1" spans="1:15" ht="13.5">
      <c r="A1" s="345" t="s">
        <v>188</v>
      </c>
      <c r="B1" s="242" t="str">
        <f>Info!C2</f>
        <v>სს ”საქართველოს ბანკი”</v>
      </c>
      <c r="F1" s="346"/>
      <c r="G1" s="346"/>
      <c r="J1" s="346"/>
      <c r="K1" s="346"/>
      <c r="L1" s="346"/>
      <c r="M1" s="346"/>
      <c r="N1" s="346"/>
    </row>
    <row r="2" spans="1:15">
      <c r="A2" s="347" t="s">
        <v>189</v>
      </c>
      <c r="B2" s="349">
        <v>44742</v>
      </c>
      <c r="F2" s="346"/>
      <c r="G2" s="346"/>
      <c r="J2" s="346"/>
      <c r="K2" s="346"/>
      <c r="L2" s="346"/>
      <c r="M2" s="346"/>
      <c r="N2" s="346"/>
    </row>
    <row r="3" spans="1:15">
      <c r="A3" s="348" t="s">
        <v>808</v>
      </c>
      <c r="B3" s="349"/>
      <c r="F3" s="346"/>
      <c r="G3" s="346"/>
      <c r="H3" s="346">
        <v>0</v>
      </c>
      <c r="J3" s="346"/>
      <c r="K3" s="346"/>
      <c r="L3" s="346"/>
      <c r="M3" s="346"/>
      <c r="N3" s="346"/>
    </row>
    <row r="4" spans="1:15">
      <c r="F4" s="346"/>
      <c r="G4" s="346"/>
      <c r="J4" s="346"/>
      <c r="K4" s="346"/>
      <c r="L4" s="346"/>
      <c r="M4" s="346"/>
      <c r="N4" s="346"/>
    </row>
    <row r="5" spans="1:15" ht="37.5" customHeight="1">
      <c r="A5" s="800" t="s">
        <v>809</v>
      </c>
      <c r="B5" s="801"/>
      <c r="C5" s="850" t="s">
        <v>810</v>
      </c>
      <c r="D5" s="851"/>
      <c r="E5" s="851"/>
      <c r="F5" s="851"/>
      <c r="G5" s="851"/>
      <c r="H5" s="852"/>
      <c r="I5" s="853" t="s">
        <v>811</v>
      </c>
      <c r="J5" s="854"/>
      <c r="K5" s="854"/>
      <c r="L5" s="854"/>
      <c r="M5" s="854"/>
      <c r="N5" s="855"/>
      <c r="O5" s="856" t="s">
        <v>681</v>
      </c>
    </row>
    <row r="6" spans="1:15" ht="39.6" customHeight="1">
      <c r="A6" s="804"/>
      <c r="B6" s="805"/>
      <c r="C6" s="404"/>
      <c r="D6" s="405" t="s">
        <v>812</v>
      </c>
      <c r="E6" s="405" t="s">
        <v>813</v>
      </c>
      <c r="F6" s="405" t="s">
        <v>814</v>
      </c>
      <c r="G6" s="405" t="s">
        <v>815</v>
      </c>
      <c r="H6" s="405" t="s">
        <v>816</v>
      </c>
      <c r="I6" s="406"/>
      <c r="J6" s="405" t="s">
        <v>812</v>
      </c>
      <c r="K6" s="405" t="s">
        <v>813</v>
      </c>
      <c r="L6" s="405" t="s">
        <v>814</v>
      </c>
      <c r="M6" s="405" t="s">
        <v>815</v>
      </c>
      <c r="N6" s="405" t="s">
        <v>816</v>
      </c>
      <c r="O6" s="857"/>
    </row>
    <row r="7" spans="1:15">
      <c r="A7" s="361">
        <v>1</v>
      </c>
      <c r="B7" s="370" t="s">
        <v>691</v>
      </c>
      <c r="C7" s="572">
        <v>613229105.1700002</v>
      </c>
      <c r="D7" s="572">
        <v>585857945.13000011</v>
      </c>
      <c r="E7" s="572">
        <v>11599467.709999999</v>
      </c>
      <c r="F7" s="572">
        <v>8193106.080000001</v>
      </c>
      <c r="G7" s="572">
        <v>4574963.4600000009</v>
      </c>
      <c r="H7" s="572">
        <v>3003622.79</v>
      </c>
      <c r="I7" s="572">
        <v>18982224.799999997</v>
      </c>
      <c r="J7" s="572">
        <v>11685168.279999999</v>
      </c>
      <c r="K7" s="572">
        <v>1159947.5999999999</v>
      </c>
      <c r="L7" s="572">
        <v>2457791.38</v>
      </c>
      <c r="M7" s="572">
        <v>1981438.73</v>
      </c>
      <c r="N7" s="572">
        <v>1697878.81</v>
      </c>
      <c r="O7" s="572">
        <v>0</v>
      </c>
    </row>
    <row r="8" spans="1:15">
      <c r="A8" s="361">
        <v>2</v>
      </c>
      <c r="B8" s="370" t="s">
        <v>692</v>
      </c>
      <c r="C8" s="572">
        <v>1473505680.8005083</v>
      </c>
      <c r="D8" s="572">
        <v>1397074761.9799998</v>
      </c>
      <c r="E8" s="572">
        <v>26171755.66</v>
      </c>
      <c r="F8" s="572">
        <v>23498710.830000006</v>
      </c>
      <c r="G8" s="572">
        <v>15850198.390000001</v>
      </c>
      <c r="H8" s="572">
        <v>10910253.94050847</v>
      </c>
      <c r="I8" s="572">
        <v>49546759.39050848</v>
      </c>
      <c r="J8" s="572">
        <v>27787634.749999996</v>
      </c>
      <c r="K8" s="572">
        <v>2617176.5300000003</v>
      </c>
      <c r="L8" s="572">
        <v>7049613.9399999995</v>
      </c>
      <c r="M8" s="572">
        <v>6613616.7000000002</v>
      </c>
      <c r="N8" s="572">
        <v>5478717.4705084758</v>
      </c>
      <c r="O8" s="572">
        <v>0</v>
      </c>
    </row>
    <row r="9" spans="1:15">
      <c r="A9" s="361">
        <v>3</v>
      </c>
      <c r="B9" s="370" t="s">
        <v>693</v>
      </c>
      <c r="C9" s="572">
        <v>0</v>
      </c>
      <c r="D9" s="572">
        <v>0</v>
      </c>
      <c r="E9" s="572">
        <v>0</v>
      </c>
      <c r="F9" s="572">
        <v>0</v>
      </c>
      <c r="G9" s="572">
        <v>0</v>
      </c>
      <c r="H9" s="572">
        <v>0</v>
      </c>
      <c r="I9" s="572">
        <v>0</v>
      </c>
      <c r="J9" s="572">
        <v>0</v>
      </c>
      <c r="K9" s="572">
        <v>0</v>
      </c>
      <c r="L9" s="572">
        <v>0</v>
      </c>
      <c r="M9" s="572">
        <v>0</v>
      </c>
      <c r="N9" s="572">
        <v>0</v>
      </c>
      <c r="O9" s="572">
        <v>0</v>
      </c>
    </row>
    <row r="10" spans="1:15">
      <c r="A10" s="361">
        <v>4</v>
      </c>
      <c r="B10" s="370" t="s">
        <v>694</v>
      </c>
      <c r="C10" s="572">
        <v>482911181.57999998</v>
      </c>
      <c r="D10" s="572">
        <v>430389836.82999992</v>
      </c>
      <c r="E10" s="572">
        <v>24527740.790000003</v>
      </c>
      <c r="F10" s="572">
        <v>691495.08000000007</v>
      </c>
      <c r="G10" s="572">
        <v>2169066.2199999997</v>
      </c>
      <c r="H10" s="572">
        <v>25133042.66</v>
      </c>
      <c r="I10" s="572">
        <v>20089259.105000004</v>
      </c>
      <c r="J10" s="572">
        <v>8537722.2300000004</v>
      </c>
      <c r="K10" s="572">
        <v>2452774.0500000007</v>
      </c>
      <c r="L10" s="572">
        <v>207448.55</v>
      </c>
      <c r="M10" s="572">
        <v>994708.7649999999</v>
      </c>
      <c r="N10" s="572">
        <v>7896605.5099999998</v>
      </c>
      <c r="O10" s="572">
        <v>0</v>
      </c>
    </row>
    <row r="11" spans="1:15">
      <c r="A11" s="361">
        <v>5</v>
      </c>
      <c r="B11" s="370" t="s">
        <v>695</v>
      </c>
      <c r="C11" s="572">
        <v>883483099.72000003</v>
      </c>
      <c r="D11" s="572">
        <v>768914877.32000005</v>
      </c>
      <c r="E11" s="572">
        <v>60437701.520000003</v>
      </c>
      <c r="F11" s="572">
        <v>28993253.099999998</v>
      </c>
      <c r="G11" s="572">
        <v>1610703.9100000001</v>
      </c>
      <c r="H11" s="572">
        <v>23526563.869999997</v>
      </c>
      <c r="I11" s="572">
        <v>38007221.266863748</v>
      </c>
      <c r="J11" s="572">
        <v>15309625.966863751</v>
      </c>
      <c r="K11" s="572">
        <v>6043770.2699999996</v>
      </c>
      <c r="L11" s="572">
        <v>8697976.0699999984</v>
      </c>
      <c r="M11" s="572">
        <v>571416.34000000008</v>
      </c>
      <c r="N11" s="572">
        <v>7384432.6200000001</v>
      </c>
      <c r="O11" s="572">
        <v>0</v>
      </c>
    </row>
    <row r="12" spans="1:15">
      <c r="A12" s="361">
        <v>6</v>
      </c>
      <c r="B12" s="370" t="s">
        <v>696</v>
      </c>
      <c r="C12" s="572">
        <v>584956449.90999985</v>
      </c>
      <c r="D12" s="572">
        <v>511557758.74999988</v>
      </c>
      <c r="E12" s="572">
        <v>43050618.799999997</v>
      </c>
      <c r="F12" s="572">
        <v>13588704.139999999</v>
      </c>
      <c r="G12" s="572">
        <v>7983891.3999999994</v>
      </c>
      <c r="H12" s="572">
        <v>8775476.8200000003</v>
      </c>
      <c r="I12" s="572">
        <v>28755874.749999996</v>
      </c>
      <c r="J12" s="572">
        <v>10076194.739999998</v>
      </c>
      <c r="K12" s="572">
        <v>4305062.3899999997</v>
      </c>
      <c r="L12" s="572">
        <v>4074776.7199999997</v>
      </c>
      <c r="M12" s="572">
        <v>3492164.3499999996</v>
      </c>
      <c r="N12" s="572">
        <v>6807676.5499999998</v>
      </c>
      <c r="O12" s="572">
        <v>0</v>
      </c>
    </row>
    <row r="13" spans="1:15">
      <c r="A13" s="361">
        <v>7</v>
      </c>
      <c r="B13" s="370" t="s">
        <v>697</v>
      </c>
      <c r="C13" s="572">
        <v>518351113.34000003</v>
      </c>
      <c r="D13" s="572">
        <v>478005349.76000005</v>
      </c>
      <c r="E13" s="572">
        <v>21847752.219999995</v>
      </c>
      <c r="F13" s="572">
        <v>15349495.560000001</v>
      </c>
      <c r="G13" s="572">
        <v>833469.22</v>
      </c>
      <c r="H13" s="572">
        <v>2315046.5799999996</v>
      </c>
      <c r="I13" s="572">
        <v>17377969.059999999</v>
      </c>
      <c r="J13" s="572">
        <v>9224655.3100000005</v>
      </c>
      <c r="K13" s="572">
        <v>2184775.3099999991</v>
      </c>
      <c r="L13" s="572">
        <v>4604848.75</v>
      </c>
      <c r="M13" s="572">
        <v>383123.17</v>
      </c>
      <c r="N13" s="572">
        <v>980566.52</v>
      </c>
      <c r="O13" s="572">
        <v>0</v>
      </c>
    </row>
    <row r="14" spans="1:15">
      <c r="A14" s="361">
        <v>8</v>
      </c>
      <c r="B14" s="370" t="s">
        <v>698</v>
      </c>
      <c r="C14" s="572">
        <v>575344618.38999999</v>
      </c>
      <c r="D14" s="572">
        <v>521678332.36000001</v>
      </c>
      <c r="E14" s="572">
        <v>5926685.8000000007</v>
      </c>
      <c r="F14" s="572">
        <v>5335620.3399999989</v>
      </c>
      <c r="G14" s="572">
        <v>2509738.4600000009</v>
      </c>
      <c r="H14" s="572">
        <v>39894241.429999992</v>
      </c>
      <c r="I14" s="572">
        <v>36745801.782316104</v>
      </c>
      <c r="J14" s="572">
        <v>10137206.190000001</v>
      </c>
      <c r="K14" s="572">
        <v>592668.78</v>
      </c>
      <c r="L14" s="572">
        <v>1600686.4900000002</v>
      </c>
      <c r="M14" s="572">
        <v>1154405.3500000003</v>
      </c>
      <c r="N14" s="572">
        <v>23260834.972316101</v>
      </c>
      <c r="O14" s="572">
        <v>0</v>
      </c>
    </row>
    <row r="15" spans="1:15">
      <c r="A15" s="361">
        <v>9</v>
      </c>
      <c r="B15" s="370" t="s">
        <v>699</v>
      </c>
      <c r="C15" s="572">
        <v>818107987.5200001</v>
      </c>
      <c r="D15" s="572">
        <v>555419939.72000003</v>
      </c>
      <c r="E15" s="572">
        <v>225991720.65000001</v>
      </c>
      <c r="F15" s="572">
        <v>10360325.49</v>
      </c>
      <c r="G15" s="572">
        <v>6038993.830000001</v>
      </c>
      <c r="H15" s="572">
        <v>20297007.830000002</v>
      </c>
      <c r="I15" s="572">
        <v>44519042.235544339</v>
      </c>
      <c r="J15" s="572">
        <v>10350931.159671683</v>
      </c>
      <c r="K15" s="572">
        <v>22599172.167627703</v>
      </c>
      <c r="L15" s="572">
        <v>3108097.89</v>
      </c>
      <c r="M15" s="572">
        <v>2026454.8200000003</v>
      </c>
      <c r="N15" s="572">
        <v>6434386.1982449507</v>
      </c>
      <c r="O15" s="572">
        <v>0</v>
      </c>
    </row>
    <row r="16" spans="1:15">
      <c r="A16" s="361">
        <v>10</v>
      </c>
      <c r="B16" s="370" t="s">
        <v>700</v>
      </c>
      <c r="C16" s="572">
        <v>185823729.66000003</v>
      </c>
      <c r="D16" s="572">
        <v>174700180.68000004</v>
      </c>
      <c r="E16" s="572">
        <v>2227136.9700000002</v>
      </c>
      <c r="F16" s="572">
        <v>3790072.17</v>
      </c>
      <c r="G16" s="572">
        <v>889763.6100000001</v>
      </c>
      <c r="H16" s="572">
        <v>4216576.2299999995</v>
      </c>
      <c r="I16" s="572">
        <v>6534523.0100000007</v>
      </c>
      <c r="J16" s="572">
        <v>3461593.8000000003</v>
      </c>
      <c r="K16" s="572">
        <v>222713.73</v>
      </c>
      <c r="L16" s="572">
        <v>1137021.6700000002</v>
      </c>
      <c r="M16" s="572">
        <v>349490.49000000005</v>
      </c>
      <c r="N16" s="572">
        <v>1363703.32</v>
      </c>
      <c r="O16" s="572">
        <v>0</v>
      </c>
    </row>
    <row r="17" spans="1:15">
      <c r="A17" s="361">
        <v>11</v>
      </c>
      <c r="B17" s="370" t="s">
        <v>701</v>
      </c>
      <c r="C17" s="572">
        <v>159778464.69</v>
      </c>
      <c r="D17" s="572">
        <v>153358683.62</v>
      </c>
      <c r="E17" s="572">
        <v>4247323.3499999996</v>
      </c>
      <c r="F17" s="572">
        <v>734881.65999999992</v>
      </c>
      <c r="G17" s="572">
        <v>647893.60999999987</v>
      </c>
      <c r="H17" s="572">
        <v>789682.45</v>
      </c>
      <c r="I17" s="572">
        <v>13045669.195599999</v>
      </c>
      <c r="J17" s="572">
        <v>3060972.66</v>
      </c>
      <c r="K17" s="572">
        <v>424732.43999999994</v>
      </c>
      <c r="L17" s="572">
        <v>220464.58</v>
      </c>
      <c r="M17" s="572">
        <v>256217.30000000002</v>
      </c>
      <c r="N17" s="572">
        <v>510139.35</v>
      </c>
      <c r="O17" s="572">
        <v>0</v>
      </c>
    </row>
    <row r="18" spans="1:15">
      <c r="A18" s="361">
        <v>12</v>
      </c>
      <c r="B18" s="370" t="s">
        <v>702</v>
      </c>
      <c r="C18" s="572">
        <v>786995066.1700002</v>
      </c>
      <c r="D18" s="572">
        <v>738152963.59000003</v>
      </c>
      <c r="E18" s="572">
        <v>16882580.949999996</v>
      </c>
      <c r="F18" s="572">
        <v>9818075.8200000003</v>
      </c>
      <c r="G18" s="572">
        <v>4958940.3400000008</v>
      </c>
      <c r="H18" s="572">
        <v>17182505.470000003</v>
      </c>
      <c r="I18" s="572">
        <v>29491069.440000001</v>
      </c>
      <c r="J18" s="572">
        <v>14481990.650000002</v>
      </c>
      <c r="K18" s="572">
        <v>1688258.27</v>
      </c>
      <c r="L18" s="572">
        <v>2945422.8600000008</v>
      </c>
      <c r="M18" s="572">
        <v>1794193.02</v>
      </c>
      <c r="N18" s="572">
        <v>8581204.6400000006</v>
      </c>
      <c r="O18" s="572">
        <v>0</v>
      </c>
    </row>
    <row r="19" spans="1:15">
      <c r="A19" s="361">
        <v>13</v>
      </c>
      <c r="B19" s="370" t="s">
        <v>703</v>
      </c>
      <c r="C19" s="572">
        <v>222416952.36999997</v>
      </c>
      <c r="D19" s="572">
        <v>214741724.96000001</v>
      </c>
      <c r="E19" s="572">
        <v>4025521.2199999997</v>
      </c>
      <c r="F19" s="572">
        <v>1481896.42</v>
      </c>
      <c r="G19" s="572">
        <v>1503620.1300000004</v>
      </c>
      <c r="H19" s="572">
        <v>664189.64</v>
      </c>
      <c r="I19" s="572">
        <v>5721630.8600000003</v>
      </c>
      <c r="J19" s="572">
        <v>3995751.3899999997</v>
      </c>
      <c r="K19" s="572">
        <v>402552.21000000008</v>
      </c>
      <c r="L19" s="572">
        <v>444568.96</v>
      </c>
      <c r="M19" s="572">
        <v>531459.11</v>
      </c>
      <c r="N19" s="572">
        <v>347299.19</v>
      </c>
      <c r="O19" s="572">
        <v>0</v>
      </c>
    </row>
    <row r="20" spans="1:15">
      <c r="A20" s="361">
        <v>14</v>
      </c>
      <c r="B20" s="370" t="s">
        <v>704</v>
      </c>
      <c r="C20" s="572">
        <v>1045165835.1425999</v>
      </c>
      <c r="D20" s="572">
        <v>776085466.32259989</v>
      </c>
      <c r="E20" s="572">
        <v>199042740.96000007</v>
      </c>
      <c r="F20" s="572">
        <v>40291421.18999999</v>
      </c>
      <c r="G20" s="572">
        <v>10146660.83</v>
      </c>
      <c r="H20" s="572">
        <v>19599545.84</v>
      </c>
      <c r="I20" s="572">
        <v>56856999.680793822</v>
      </c>
      <c r="J20" s="572">
        <v>15446504.573436022</v>
      </c>
      <c r="K20" s="572">
        <v>19904274.340000004</v>
      </c>
      <c r="L20" s="572">
        <v>12087426.547357801</v>
      </c>
      <c r="M20" s="572">
        <v>3394010.31</v>
      </c>
      <c r="N20" s="572">
        <v>6024783.9100000001</v>
      </c>
      <c r="O20" s="572">
        <v>0</v>
      </c>
    </row>
    <row r="21" spans="1:15">
      <c r="A21" s="361">
        <v>15</v>
      </c>
      <c r="B21" s="370" t="s">
        <v>705</v>
      </c>
      <c r="C21" s="572">
        <v>196319991.13999999</v>
      </c>
      <c r="D21" s="572">
        <v>160895251.61999997</v>
      </c>
      <c r="E21" s="572">
        <v>15238272.559999999</v>
      </c>
      <c r="F21" s="572">
        <v>12958691.74</v>
      </c>
      <c r="G21" s="572">
        <v>3634338.83</v>
      </c>
      <c r="H21" s="572">
        <v>3593436.39</v>
      </c>
      <c r="I21" s="572">
        <v>10885715.66</v>
      </c>
      <c r="J21" s="572">
        <v>3143925.84</v>
      </c>
      <c r="K21" s="572">
        <v>1523827.2599999995</v>
      </c>
      <c r="L21" s="572">
        <v>3887607.48</v>
      </c>
      <c r="M21" s="572">
        <v>1173917.6700000002</v>
      </c>
      <c r="N21" s="572">
        <v>1156437.4100000001</v>
      </c>
      <c r="O21" s="572">
        <v>0</v>
      </c>
    </row>
    <row r="22" spans="1:15">
      <c r="A22" s="361">
        <v>16</v>
      </c>
      <c r="B22" s="370" t="s">
        <v>706</v>
      </c>
      <c r="C22" s="572">
        <v>514603700.06999999</v>
      </c>
      <c r="D22" s="572">
        <v>426697717.64999998</v>
      </c>
      <c r="E22" s="572">
        <v>29930348.02</v>
      </c>
      <c r="F22" s="572">
        <v>1548545.3</v>
      </c>
      <c r="G22" s="572">
        <v>37546555.93999999</v>
      </c>
      <c r="H22" s="572">
        <v>18880533.16</v>
      </c>
      <c r="I22" s="572">
        <v>36465964.361759998</v>
      </c>
      <c r="J22" s="572">
        <v>8516989.1099999975</v>
      </c>
      <c r="K22" s="572">
        <v>2993034.9997599991</v>
      </c>
      <c r="L22" s="572">
        <v>464563.7</v>
      </c>
      <c r="M22" s="572">
        <v>18748114.960000001</v>
      </c>
      <c r="N22" s="572">
        <v>5743261.5920000002</v>
      </c>
      <c r="O22" s="572">
        <v>0</v>
      </c>
    </row>
    <row r="23" spans="1:15">
      <c r="A23" s="361">
        <v>17</v>
      </c>
      <c r="B23" s="370" t="s">
        <v>707</v>
      </c>
      <c r="C23" s="572">
        <v>97262906.020000011</v>
      </c>
      <c r="D23" s="572">
        <v>90542480.460000008</v>
      </c>
      <c r="E23" s="572">
        <v>462586.41000000009</v>
      </c>
      <c r="F23" s="572">
        <v>798130.75</v>
      </c>
      <c r="G23" s="572">
        <v>205073.95</v>
      </c>
      <c r="H23" s="572">
        <v>5254634.45</v>
      </c>
      <c r="I23" s="572">
        <v>5424606.7699999996</v>
      </c>
      <c r="J23" s="572">
        <v>1710378.1300000001</v>
      </c>
      <c r="K23" s="572">
        <v>46258.68</v>
      </c>
      <c r="L23" s="572">
        <v>239439.28000000003</v>
      </c>
      <c r="M23" s="572">
        <v>93877.11</v>
      </c>
      <c r="N23" s="572">
        <v>3334653.57</v>
      </c>
      <c r="O23" s="572">
        <v>0</v>
      </c>
    </row>
    <row r="24" spans="1:15">
      <c r="A24" s="361">
        <v>18</v>
      </c>
      <c r="B24" s="370" t="s">
        <v>708</v>
      </c>
      <c r="C24" s="572">
        <v>541432483.95880008</v>
      </c>
      <c r="D24" s="572">
        <v>532960858.95880002</v>
      </c>
      <c r="E24" s="572">
        <v>2597401.3400000003</v>
      </c>
      <c r="F24" s="572">
        <v>1260169.1100000001</v>
      </c>
      <c r="G24" s="572">
        <v>647373.47</v>
      </c>
      <c r="H24" s="572">
        <v>3966681.0799999996</v>
      </c>
      <c r="I24" s="572">
        <v>13716909.341375999</v>
      </c>
      <c r="J24" s="572">
        <v>10647098.901376</v>
      </c>
      <c r="K24" s="572">
        <v>259740.14</v>
      </c>
      <c r="L24" s="572">
        <v>378050.82999999996</v>
      </c>
      <c r="M24" s="572">
        <v>291072.84999999998</v>
      </c>
      <c r="N24" s="572">
        <v>2140946.62</v>
      </c>
      <c r="O24" s="572">
        <v>0</v>
      </c>
    </row>
    <row r="25" spans="1:15">
      <c r="A25" s="361">
        <v>19</v>
      </c>
      <c r="B25" s="370" t="s">
        <v>709</v>
      </c>
      <c r="C25" s="572">
        <v>114567165.45</v>
      </c>
      <c r="D25" s="572">
        <v>106359502.75</v>
      </c>
      <c r="E25" s="572">
        <v>408604.75000000006</v>
      </c>
      <c r="F25" s="572">
        <v>5745308.8599999985</v>
      </c>
      <c r="G25" s="572">
        <v>113193.53</v>
      </c>
      <c r="H25" s="572">
        <v>1940555.5599999998</v>
      </c>
      <c r="I25" s="572">
        <v>5271101.1599999992</v>
      </c>
      <c r="J25" s="572">
        <v>2122377.61</v>
      </c>
      <c r="K25" s="572">
        <v>40860.479999999996</v>
      </c>
      <c r="L25" s="572">
        <v>1723592.6999999997</v>
      </c>
      <c r="M25" s="572">
        <v>49263.81</v>
      </c>
      <c r="N25" s="572">
        <v>1335006.5599999998</v>
      </c>
      <c r="O25" s="572">
        <v>0</v>
      </c>
    </row>
    <row r="26" spans="1:15">
      <c r="A26" s="361">
        <v>20</v>
      </c>
      <c r="B26" s="370" t="s">
        <v>710</v>
      </c>
      <c r="C26" s="572">
        <v>465013272.08999997</v>
      </c>
      <c r="D26" s="572">
        <v>451854295.06999999</v>
      </c>
      <c r="E26" s="572">
        <v>4266844.3099999996</v>
      </c>
      <c r="F26" s="572">
        <v>3750458.88</v>
      </c>
      <c r="G26" s="572">
        <v>1369344.5</v>
      </c>
      <c r="H26" s="572">
        <v>3772329.33</v>
      </c>
      <c r="I26" s="572">
        <v>12367704.16</v>
      </c>
      <c r="J26" s="572">
        <v>8987340.5100000016</v>
      </c>
      <c r="K26" s="572">
        <v>426684.56000000006</v>
      </c>
      <c r="L26" s="572">
        <v>1125137.7</v>
      </c>
      <c r="M26" s="572">
        <v>536844.52</v>
      </c>
      <c r="N26" s="572">
        <v>1291696.8699999999</v>
      </c>
      <c r="O26" s="572">
        <v>0</v>
      </c>
    </row>
    <row r="27" spans="1:15">
      <c r="A27" s="361">
        <v>21</v>
      </c>
      <c r="B27" s="370" t="s">
        <v>711</v>
      </c>
      <c r="C27" s="572">
        <v>82397733.930000022</v>
      </c>
      <c r="D27" s="572">
        <v>78503152.050000012</v>
      </c>
      <c r="E27" s="572">
        <v>1663676.9800000002</v>
      </c>
      <c r="F27" s="572">
        <v>938006.18</v>
      </c>
      <c r="G27" s="572">
        <v>380016.98000000004</v>
      </c>
      <c r="H27" s="572">
        <v>912881.74</v>
      </c>
      <c r="I27" s="572">
        <v>2527918.13</v>
      </c>
      <c r="J27" s="572">
        <v>1496831.6900000002</v>
      </c>
      <c r="K27" s="572">
        <v>166367.73000000001</v>
      </c>
      <c r="L27" s="572">
        <v>281401.89</v>
      </c>
      <c r="M27" s="572">
        <v>136945.57999999999</v>
      </c>
      <c r="N27" s="572">
        <v>446371.24</v>
      </c>
      <c r="O27" s="572">
        <v>0</v>
      </c>
    </row>
    <row r="28" spans="1:15">
      <c r="A28" s="361">
        <v>22</v>
      </c>
      <c r="B28" s="370" t="s">
        <v>712</v>
      </c>
      <c r="C28" s="572">
        <v>246187521.26999998</v>
      </c>
      <c r="D28" s="572">
        <v>233796367.64999998</v>
      </c>
      <c r="E28" s="572">
        <v>4058896.0399999996</v>
      </c>
      <c r="F28" s="572">
        <v>7225842.6100000013</v>
      </c>
      <c r="G28" s="572">
        <v>823421.49999999988</v>
      </c>
      <c r="H28" s="572">
        <v>282993.47000000003</v>
      </c>
      <c r="I28" s="572">
        <v>7758489.5099999988</v>
      </c>
      <c r="J28" s="572">
        <v>4667820.3099999996</v>
      </c>
      <c r="K28" s="572">
        <v>405889.67</v>
      </c>
      <c r="L28" s="572">
        <v>2167752.87</v>
      </c>
      <c r="M28" s="572">
        <v>340401.30999999994</v>
      </c>
      <c r="N28" s="572">
        <v>176625.35</v>
      </c>
      <c r="O28" s="572">
        <v>0</v>
      </c>
    </row>
    <row r="29" spans="1:15">
      <c r="A29" s="361">
        <v>23</v>
      </c>
      <c r="B29" s="370" t="s">
        <v>713</v>
      </c>
      <c r="C29" s="572">
        <v>2443081628.0288138</v>
      </c>
      <c r="D29" s="572">
        <v>2320461245.3208475</v>
      </c>
      <c r="E29" s="572">
        <v>50024851.569999993</v>
      </c>
      <c r="F29" s="572">
        <v>44951648.5</v>
      </c>
      <c r="G29" s="572">
        <v>12162814.877966102</v>
      </c>
      <c r="H29" s="572">
        <v>15481067.76</v>
      </c>
      <c r="I29" s="572">
        <v>76732803.44095768</v>
      </c>
      <c r="J29" s="572">
        <v>45789707.351974621</v>
      </c>
      <c r="K29" s="572">
        <v>5002486.29</v>
      </c>
      <c r="L29" s="572">
        <v>13482796.810000002</v>
      </c>
      <c r="M29" s="572">
        <v>4872905.4289830513</v>
      </c>
      <c r="N29" s="572">
        <v>7584907.5599999996</v>
      </c>
      <c r="O29" s="572">
        <v>0</v>
      </c>
    </row>
    <row r="30" spans="1:15">
      <c r="A30" s="361">
        <v>24</v>
      </c>
      <c r="B30" s="370" t="s">
        <v>714</v>
      </c>
      <c r="C30" s="572">
        <v>956049173.47069991</v>
      </c>
      <c r="D30" s="572">
        <v>905099295.49070001</v>
      </c>
      <c r="E30" s="572">
        <v>21274944.300000001</v>
      </c>
      <c r="F30" s="572">
        <v>9348372.8899999987</v>
      </c>
      <c r="G30" s="572">
        <v>7091434.0600000005</v>
      </c>
      <c r="H30" s="572">
        <v>13235126.73</v>
      </c>
      <c r="I30" s="572">
        <v>32437592.435014002</v>
      </c>
      <c r="J30" s="572">
        <v>17657083.745014001</v>
      </c>
      <c r="K30" s="572">
        <v>2127494.73</v>
      </c>
      <c r="L30" s="572">
        <v>2804511.9099999997</v>
      </c>
      <c r="M30" s="572">
        <v>2379202.9700000002</v>
      </c>
      <c r="N30" s="572">
        <v>7469299.0800000001</v>
      </c>
      <c r="O30" s="572">
        <v>0</v>
      </c>
    </row>
    <row r="31" spans="1:15">
      <c r="A31" s="361">
        <v>25</v>
      </c>
      <c r="B31" s="370" t="s">
        <v>715</v>
      </c>
      <c r="C31" s="572">
        <v>1710271246.533803</v>
      </c>
      <c r="D31" s="572">
        <v>1579787245.4517694</v>
      </c>
      <c r="E31" s="572">
        <v>34611592.010000005</v>
      </c>
      <c r="F31" s="572">
        <v>54830239.197627097</v>
      </c>
      <c r="G31" s="572">
        <v>25779449.708983053</v>
      </c>
      <c r="H31" s="572">
        <v>15262720.165423723</v>
      </c>
      <c r="I31" s="572">
        <v>70114994.149296537</v>
      </c>
      <c r="J31" s="572">
        <v>30538018.130991448</v>
      </c>
      <c r="K31" s="572">
        <v>3461161.17</v>
      </c>
      <c r="L31" s="572">
        <v>16446556.976440681</v>
      </c>
      <c r="M31" s="572">
        <v>11558773.996440679</v>
      </c>
      <c r="N31" s="572">
        <v>8110483.8754237257</v>
      </c>
      <c r="O31" s="572">
        <v>0</v>
      </c>
    </row>
    <row r="32" spans="1:15">
      <c r="A32" s="361">
        <v>26</v>
      </c>
      <c r="B32" s="370" t="s">
        <v>817</v>
      </c>
      <c r="C32" s="572">
        <v>80402259.939999983</v>
      </c>
      <c r="D32" s="572">
        <v>74109342.409999982</v>
      </c>
      <c r="E32" s="572">
        <v>497891.04000000004</v>
      </c>
      <c r="F32" s="572">
        <v>508610.11</v>
      </c>
      <c r="G32" s="572">
        <v>510094.10000000003</v>
      </c>
      <c r="H32" s="572">
        <v>4776322.2799999993</v>
      </c>
      <c r="I32" s="572">
        <v>6361139.9500000002</v>
      </c>
      <c r="J32" s="572">
        <v>1482193.5800000003</v>
      </c>
      <c r="K32" s="572">
        <v>49789.279999999992</v>
      </c>
      <c r="L32" s="572">
        <v>151871.87</v>
      </c>
      <c r="M32" s="572">
        <v>243497.11000000002</v>
      </c>
      <c r="N32" s="572">
        <v>4433788.1099999994</v>
      </c>
      <c r="O32" s="572">
        <v>0</v>
      </c>
    </row>
    <row r="33" spans="1:19">
      <c r="A33" s="361">
        <v>27</v>
      </c>
      <c r="B33" s="407" t="s">
        <v>68</v>
      </c>
      <c r="C33" s="572">
        <v>15797658366.365223</v>
      </c>
      <c r="D33" s="572">
        <v>14267004575.904715</v>
      </c>
      <c r="E33" s="572">
        <v>811014655.92999983</v>
      </c>
      <c r="F33" s="572">
        <v>305991082.00762713</v>
      </c>
      <c r="G33" s="572">
        <v>149981014.85694915</v>
      </c>
      <c r="H33" s="572">
        <v>263667037.66593215</v>
      </c>
      <c r="I33" s="572">
        <v>637165840.77943087</v>
      </c>
      <c r="J33" s="572">
        <v>280315716.6093275</v>
      </c>
      <c r="K33" s="572">
        <v>81101473.077387735</v>
      </c>
      <c r="L33" s="572">
        <v>91789428.423798487</v>
      </c>
      <c r="M33" s="572">
        <v>63967515.77042374</v>
      </c>
      <c r="N33" s="572">
        <v>119991706.89849325</v>
      </c>
      <c r="O33" s="572">
        <v>0</v>
      </c>
    </row>
    <row r="34" spans="1:19">
      <c r="A34" s="371"/>
      <c r="B34" s="375"/>
      <c r="C34" s="375"/>
      <c r="D34" s="371"/>
      <c r="E34" s="371"/>
      <c r="H34" s="371"/>
      <c r="I34" s="371"/>
      <c r="O34" s="371"/>
    </row>
    <row r="35" spans="1:19">
      <c r="A35" s="371"/>
      <c r="B35" s="371"/>
      <c r="C35" s="571"/>
      <c r="D35" s="571"/>
      <c r="E35" s="571"/>
      <c r="F35" s="571"/>
      <c r="G35" s="571"/>
      <c r="H35" s="571"/>
      <c r="I35" s="571"/>
      <c r="J35" s="571"/>
      <c r="K35" s="571"/>
      <c r="L35" s="571"/>
      <c r="M35" s="571"/>
      <c r="N35" s="571"/>
      <c r="O35" s="571"/>
      <c r="P35" s="571"/>
      <c r="Q35" s="571"/>
      <c r="R35" s="571"/>
      <c r="S35" s="57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heetViews>
  <sheetFormatPr defaultColWidth="8.7109375" defaultRowHeight="12"/>
  <cols>
    <col min="1" max="1" width="11.85546875" style="409" bestFit="1" customWidth="1"/>
    <col min="2" max="2" width="80.140625" style="409" customWidth="1"/>
    <col min="3" max="11" width="28.28515625" style="409" customWidth="1"/>
    <col min="12" max="16384" width="8.7109375" style="409"/>
  </cols>
  <sheetData>
    <row r="1" spans="1:11" s="346" customFormat="1" ht="13.5">
      <c r="A1" s="345" t="s">
        <v>188</v>
      </c>
      <c r="B1" s="242" t="str">
        <f>Info!C2</f>
        <v>სს ”საქართველოს ბანკი”</v>
      </c>
    </row>
    <row r="2" spans="1:11" s="346" customFormat="1" ht="12.75">
      <c r="A2" s="347" t="s">
        <v>189</v>
      </c>
      <c r="B2" s="349">
        <v>44742</v>
      </c>
    </row>
    <row r="3" spans="1:11" s="346" customFormat="1" ht="12.75">
      <c r="A3" s="348" t="s">
        <v>818</v>
      </c>
      <c r="B3" s="349"/>
      <c r="H3" s="346">
        <v>0</v>
      </c>
    </row>
    <row r="4" spans="1:11">
      <c r="C4" s="410" t="s">
        <v>668</v>
      </c>
      <c r="D4" s="410" t="s">
        <v>669</v>
      </c>
      <c r="E4" s="410" t="s">
        <v>670</v>
      </c>
      <c r="F4" s="410" t="s">
        <v>671</v>
      </c>
      <c r="G4" s="410" t="s">
        <v>672</v>
      </c>
      <c r="H4" s="410" t="s">
        <v>673</v>
      </c>
      <c r="I4" s="410" t="s">
        <v>674</v>
      </c>
      <c r="J4" s="410" t="s">
        <v>675</v>
      </c>
      <c r="K4" s="410" t="s">
        <v>676</v>
      </c>
    </row>
    <row r="5" spans="1:11" ht="104.1" customHeight="1">
      <c r="A5" s="858" t="s">
        <v>819</v>
      </c>
      <c r="B5" s="859"/>
      <c r="C5" s="350" t="s">
        <v>820</v>
      </c>
      <c r="D5" s="350" t="s">
        <v>806</v>
      </c>
      <c r="E5" s="350" t="s">
        <v>807</v>
      </c>
      <c r="F5" s="350" t="s">
        <v>821</v>
      </c>
      <c r="G5" s="350" t="s">
        <v>822</v>
      </c>
      <c r="H5" s="350" t="s">
        <v>823</v>
      </c>
      <c r="I5" s="350" t="s">
        <v>824</v>
      </c>
      <c r="J5" s="350" t="s">
        <v>825</v>
      </c>
      <c r="K5" s="350" t="s">
        <v>826</v>
      </c>
    </row>
    <row r="6" spans="1:11" ht="12.75">
      <c r="A6" s="361">
        <v>1</v>
      </c>
      <c r="B6" s="361" t="s">
        <v>827</v>
      </c>
      <c r="C6" s="523">
        <v>251242342.43000001</v>
      </c>
      <c r="D6" s="523">
        <v>66167771.740000002</v>
      </c>
      <c r="E6" s="523">
        <v>75469060.340000004</v>
      </c>
      <c r="F6" s="523">
        <v>168880043.46000001</v>
      </c>
      <c r="G6" s="523">
        <v>11326204868.669998</v>
      </c>
      <c r="H6" s="523">
        <v>285989460</v>
      </c>
      <c r="I6" s="523">
        <v>537750194.21469879</v>
      </c>
      <c r="J6" s="523">
        <v>571606160.80000007</v>
      </c>
      <c r="K6" s="523">
        <v>2514348464.7105026</v>
      </c>
    </row>
    <row r="7" spans="1:11" ht="12.75">
      <c r="A7" s="361">
        <v>2</v>
      </c>
      <c r="B7" s="362" t="s">
        <v>828</v>
      </c>
      <c r="C7" s="523">
        <v>0</v>
      </c>
      <c r="D7" s="523">
        <v>0</v>
      </c>
      <c r="E7" s="523">
        <v>0</v>
      </c>
      <c r="F7" s="523">
        <v>0</v>
      </c>
      <c r="G7" s="523">
        <v>0</v>
      </c>
      <c r="H7" s="523">
        <v>0</v>
      </c>
      <c r="I7" s="523">
        <v>0</v>
      </c>
      <c r="J7" s="523">
        <v>0</v>
      </c>
      <c r="K7" s="523">
        <v>25611606.300000001</v>
      </c>
    </row>
    <row r="8" spans="1:11" ht="12.75">
      <c r="A8" s="361">
        <v>3</v>
      </c>
      <c r="B8" s="362" t="s">
        <v>778</v>
      </c>
      <c r="C8" s="523">
        <v>113110378.72652401</v>
      </c>
      <c r="D8" s="523">
        <v>0</v>
      </c>
      <c r="E8" s="523">
        <v>902595788.75687695</v>
      </c>
      <c r="F8" s="523">
        <v>0</v>
      </c>
      <c r="G8" s="523">
        <v>298567036.26204199</v>
      </c>
      <c r="H8" s="523">
        <v>61829320.336608</v>
      </c>
      <c r="I8" s="523">
        <v>53012644.162148997</v>
      </c>
      <c r="J8" s="523">
        <v>89114299.698633999</v>
      </c>
      <c r="K8" s="523">
        <v>803714147.34256589</v>
      </c>
    </row>
    <row r="9" spans="1:11" ht="12.75">
      <c r="A9" s="361">
        <v>4</v>
      </c>
      <c r="B9" s="390" t="s">
        <v>829</v>
      </c>
      <c r="C9" s="523">
        <v>3375204.4</v>
      </c>
      <c r="D9" s="523">
        <v>1144461.3800000001</v>
      </c>
      <c r="E9" s="523">
        <v>0</v>
      </c>
      <c r="F9" s="523">
        <v>3775033.3400000003</v>
      </c>
      <c r="G9" s="523">
        <v>504253777.27999997</v>
      </c>
      <c r="H9" s="523">
        <v>540068.67000000004</v>
      </c>
      <c r="I9" s="523">
        <v>8190120.9699999997</v>
      </c>
      <c r="J9" s="523">
        <v>11508835.510000002</v>
      </c>
      <c r="K9" s="523">
        <v>186851632.98039991</v>
      </c>
    </row>
    <row r="10" spans="1:11" ht="12.75">
      <c r="A10" s="361">
        <v>5</v>
      </c>
      <c r="B10" s="411" t="s">
        <v>830</v>
      </c>
      <c r="C10" s="523">
        <v>0</v>
      </c>
      <c r="D10" s="523">
        <v>0</v>
      </c>
      <c r="E10" s="523">
        <v>0</v>
      </c>
      <c r="F10" s="523">
        <v>0</v>
      </c>
      <c r="G10" s="523">
        <v>0</v>
      </c>
      <c r="H10" s="523">
        <v>0</v>
      </c>
      <c r="I10" s="523">
        <v>0</v>
      </c>
      <c r="J10" s="523">
        <v>0</v>
      </c>
      <c r="K10" s="523">
        <v>0</v>
      </c>
    </row>
    <row r="11" spans="1:11" ht="12.75">
      <c r="A11" s="361">
        <v>6</v>
      </c>
      <c r="B11" s="411" t="s">
        <v>831</v>
      </c>
      <c r="C11" s="523">
        <v>61994.15</v>
      </c>
      <c r="D11" s="523">
        <v>0</v>
      </c>
      <c r="E11" s="523">
        <v>0</v>
      </c>
      <c r="F11" s="523">
        <v>0</v>
      </c>
      <c r="G11" s="523">
        <v>17642993.200199999</v>
      </c>
      <c r="H11" s="523">
        <v>0</v>
      </c>
      <c r="I11" s="523">
        <v>39.69</v>
      </c>
      <c r="J11" s="523">
        <v>0</v>
      </c>
      <c r="K11" s="523">
        <v>413.01999999955297</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
  <sheetViews>
    <sheetView zoomScaleNormal="100" workbookViewId="0"/>
  </sheetViews>
  <sheetFormatPr defaultRowHeight="15"/>
  <cols>
    <col min="1" max="1" width="10" style="554" bestFit="1" customWidth="1"/>
    <col min="2" max="2" width="71.7109375" style="554" customWidth="1"/>
    <col min="3" max="3" width="27.42578125" style="552" customWidth="1"/>
    <col min="4" max="5" width="12.42578125" style="552" customWidth="1"/>
    <col min="6" max="6" width="15" style="552" customWidth="1"/>
    <col min="7" max="7" width="16.5703125" style="552" customWidth="1"/>
    <col min="8" max="8" width="19.140625" style="552" customWidth="1"/>
    <col min="9" max="9" width="14.5703125" style="552" customWidth="1"/>
    <col min="10" max="10" width="12.42578125" style="552" customWidth="1"/>
    <col min="11" max="11" width="11.42578125" style="552" customWidth="1"/>
    <col min="12" max="12" width="15" style="552" customWidth="1"/>
    <col min="13" max="13" width="12.140625" style="552" customWidth="1"/>
    <col min="14" max="14" width="10.85546875" style="552" customWidth="1"/>
    <col min="15" max="15" width="16.7109375" style="552" customWidth="1"/>
    <col min="16" max="16" width="33.7109375" style="554" bestFit="1" customWidth="1"/>
    <col min="17" max="17" width="33.140625" style="554" customWidth="1"/>
    <col min="18" max="18" width="37.140625" style="554" bestFit="1" customWidth="1"/>
    <col min="19" max="19" width="32.140625" style="554" bestFit="1" customWidth="1"/>
    <col min="20" max="16384" width="9.140625" style="554"/>
  </cols>
  <sheetData>
    <row r="1" spans="1:19">
      <c r="A1" s="345" t="s">
        <v>188</v>
      </c>
      <c r="B1" s="322" t="s">
        <v>995</v>
      </c>
    </row>
    <row r="2" spans="1:19">
      <c r="A2" s="347" t="s">
        <v>189</v>
      </c>
      <c r="B2" s="349">
        <v>44742</v>
      </c>
    </row>
    <row r="3" spans="1:19">
      <c r="A3" s="348" t="s">
        <v>999</v>
      </c>
      <c r="B3" s="346"/>
    </row>
    <row r="4" spans="1:19">
      <c r="A4" s="348"/>
      <c r="B4" s="346"/>
    </row>
    <row r="5" spans="1:19" ht="15" customHeight="1">
      <c r="A5" s="861" t="s">
        <v>1000</v>
      </c>
      <c r="B5" s="861"/>
      <c r="C5" s="862" t="s">
        <v>781</v>
      </c>
      <c r="D5" s="862"/>
      <c r="E5" s="862"/>
      <c r="F5" s="862"/>
      <c r="G5" s="862"/>
      <c r="H5" s="862"/>
      <c r="I5" s="862" t="s">
        <v>1001</v>
      </c>
      <c r="J5" s="862"/>
      <c r="K5" s="862"/>
      <c r="L5" s="862"/>
      <c r="M5" s="862"/>
      <c r="N5" s="862"/>
      <c r="O5" s="863" t="s">
        <v>1002</v>
      </c>
      <c r="P5" s="860" t="s">
        <v>1003</v>
      </c>
      <c r="Q5" s="860" t="s">
        <v>1004</v>
      </c>
      <c r="R5" s="860" t="s">
        <v>1005</v>
      </c>
      <c r="S5" s="860" t="s">
        <v>1006</v>
      </c>
    </row>
    <row r="6" spans="1:19" ht="38.25">
      <c r="A6" s="861"/>
      <c r="B6" s="861"/>
      <c r="C6" s="708"/>
      <c r="D6" s="709" t="s">
        <v>812</v>
      </c>
      <c r="E6" s="709" t="s">
        <v>813</v>
      </c>
      <c r="F6" s="709" t="s">
        <v>814</v>
      </c>
      <c r="G6" s="709" t="s">
        <v>815</v>
      </c>
      <c r="H6" s="709" t="s">
        <v>816</v>
      </c>
      <c r="I6" s="708"/>
      <c r="J6" s="709" t="s">
        <v>812</v>
      </c>
      <c r="K6" s="709" t="s">
        <v>813</v>
      </c>
      <c r="L6" s="709" t="s">
        <v>814</v>
      </c>
      <c r="M6" s="709" t="s">
        <v>815</v>
      </c>
      <c r="N6" s="709" t="s">
        <v>816</v>
      </c>
      <c r="O6" s="863"/>
      <c r="P6" s="860"/>
      <c r="Q6" s="860"/>
      <c r="R6" s="860"/>
      <c r="S6" s="860"/>
    </row>
    <row r="7" spans="1:19">
      <c r="A7" s="619">
        <v>1</v>
      </c>
      <c r="B7" s="620" t="s">
        <v>1007</v>
      </c>
      <c r="C7" s="621">
        <v>50334114.68</v>
      </c>
      <c r="D7" s="621">
        <v>47207149.659999996</v>
      </c>
      <c r="E7" s="621">
        <v>1053235.72</v>
      </c>
      <c r="F7" s="621">
        <v>953185.57</v>
      </c>
      <c r="G7" s="621">
        <v>789523.14</v>
      </c>
      <c r="H7" s="621">
        <v>331020.59000000003</v>
      </c>
      <c r="I7" s="621">
        <v>2052338.1400000001</v>
      </c>
      <c r="J7" s="621">
        <v>944143.03</v>
      </c>
      <c r="K7" s="621">
        <v>105323.55</v>
      </c>
      <c r="L7" s="621">
        <v>285955.65000000002</v>
      </c>
      <c r="M7" s="621">
        <v>385895.32</v>
      </c>
      <c r="N7" s="621">
        <v>331020.59000000003</v>
      </c>
      <c r="O7" s="621">
        <v>749</v>
      </c>
      <c r="P7" s="710">
        <v>0.10901406603019076</v>
      </c>
      <c r="Q7" s="710">
        <v>0.13897089071799121</v>
      </c>
      <c r="R7" s="710">
        <v>0.11614221755434677</v>
      </c>
      <c r="S7" s="711">
        <v>42.1</v>
      </c>
    </row>
    <row r="8" spans="1:19">
      <c r="A8" s="619">
        <v>2</v>
      </c>
      <c r="B8" s="623" t="s">
        <v>1008</v>
      </c>
      <c r="C8" s="621">
        <v>2787680516.8499999</v>
      </c>
      <c r="D8" s="621">
        <v>2549800928.4000001</v>
      </c>
      <c r="E8" s="621">
        <v>76517426.200000003</v>
      </c>
      <c r="F8" s="621">
        <v>102356808.45</v>
      </c>
      <c r="G8" s="621">
        <v>45067576.490000002</v>
      </c>
      <c r="H8" s="621">
        <v>13937777.310000001</v>
      </c>
      <c r="I8" s="621">
        <v>116288235.22</v>
      </c>
      <c r="J8" s="621">
        <v>49090534.469999999</v>
      </c>
      <c r="K8" s="621">
        <v>7651746.9900000002</v>
      </c>
      <c r="L8" s="621">
        <v>30707047.510000002</v>
      </c>
      <c r="M8" s="621">
        <v>21133379.98</v>
      </c>
      <c r="N8" s="621">
        <v>7705526.2699999996</v>
      </c>
      <c r="O8" s="621">
        <v>417485</v>
      </c>
      <c r="P8" s="710">
        <v>0.15015785901625103</v>
      </c>
      <c r="Q8" s="710">
        <v>0.19034548184754477</v>
      </c>
      <c r="R8" s="710">
        <v>0.14623646020449999</v>
      </c>
      <c r="S8" s="711">
        <v>59.58</v>
      </c>
    </row>
    <row r="9" spans="1:19">
      <c r="A9" s="619">
        <v>3</v>
      </c>
      <c r="B9" s="623" t="s">
        <v>1010</v>
      </c>
      <c r="C9" s="621">
        <v>7376209.0600000005</v>
      </c>
      <c r="D9" s="621">
        <v>5818732.6200000001</v>
      </c>
      <c r="E9" s="621">
        <v>340763.61</v>
      </c>
      <c r="F9" s="621">
        <v>631338.68999999994</v>
      </c>
      <c r="G9" s="621">
        <v>532840.92000000004</v>
      </c>
      <c r="H9" s="621">
        <v>52533.22</v>
      </c>
      <c r="I9" s="621">
        <v>658809.13</v>
      </c>
      <c r="J9" s="621">
        <v>116375.75</v>
      </c>
      <c r="K9" s="621">
        <v>34076.6</v>
      </c>
      <c r="L9" s="621">
        <v>189401.92</v>
      </c>
      <c r="M9" s="621">
        <v>266421.64</v>
      </c>
      <c r="N9" s="621">
        <v>52533.22</v>
      </c>
      <c r="O9" s="621">
        <v>16192</v>
      </c>
      <c r="P9" s="710">
        <v>0.3278543760071595</v>
      </c>
      <c r="Q9" s="710">
        <v>0.39990126291098521</v>
      </c>
      <c r="R9" s="710">
        <v>0.3441522990030329</v>
      </c>
      <c r="S9" s="711">
        <v>18</v>
      </c>
    </row>
    <row r="10" spans="1:19">
      <c r="A10" s="619">
        <v>4</v>
      </c>
      <c r="B10" s="623" t="s">
        <v>1011</v>
      </c>
      <c r="C10" s="621">
        <v>72386132.289999992</v>
      </c>
      <c r="D10" s="621">
        <v>69408665.75</v>
      </c>
      <c r="E10" s="621">
        <v>898689.46</v>
      </c>
      <c r="F10" s="621">
        <v>704064.13</v>
      </c>
      <c r="G10" s="621">
        <v>1194759.5900000001</v>
      </c>
      <c r="H10" s="621">
        <v>179953.36</v>
      </c>
      <c r="I10" s="621">
        <v>2466606.41</v>
      </c>
      <c r="J10" s="621">
        <v>1388181.6</v>
      </c>
      <c r="K10" s="621">
        <v>89869.55</v>
      </c>
      <c r="L10" s="621">
        <v>211219.55</v>
      </c>
      <c r="M10" s="621">
        <v>597382.35</v>
      </c>
      <c r="N10" s="621">
        <v>179953.36</v>
      </c>
      <c r="O10" s="621">
        <v>79838</v>
      </c>
      <c r="P10" s="710">
        <v>0.14455072076863293</v>
      </c>
      <c r="Q10" s="710">
        <v>0.2940210376770207</v>
      </c>
      <c r="R10" s="710">
        <v>0.15334933987560892</v>
      </c>
      <c r="S10" s="711">
        <v>13.34</v>
      </c>
    </row>
    <row r="11" spans="1:19">
      <c r="A11" s="619">
        <v>5</v>
      </c>
      <c r="B11" s="623" t="s">
        <v>1012</v>
      </c>
      <c r="C11" s="621">
        <v>11402056.52</v>
      </c>
      <c r="D11" s="621">
        <v>9298530.6600000001</v>
      </c>
      <c r="E11" s="621">
        <v>96585.52</v>
      </c>
      <c r="F11" s="621">
        <v>131528.14000000001</v>
      </c>
      <c r="G11" s="621">
        <v>87808.59</v>
      </c>
      <c r="H11" s="621">
        <v>1787603.61</v>
      </c>
      <c r="I11" s="621">
        <v>2066592.2904000003</v>
      </c>
      <c r="J11" s="621">
        <v>185973.49040000001</v>
      </c>
      <c r="K11" s="621">
        <v>9659.52</v>
      </c>
      <c r="L11" s="621">
        <v>39445.620000000003</v>
      </c>
      <c r="M11" s="621">
        <v>43910.05</v>
      </c>
      <c r="N11" s="621">
        <v>1787603.61</v>
      </c>
      <c r="O11" s="621">
        <v>131927</v>
      </c>
      <c r="P11" s="710">
        <v>0.17710186372902001</v>
      </c>
      <c r="Q11" s="710">
        <v>0.18521449860237482</v>
      </c>
      <c r="R11" s="710">
        <v>0.17828633776847827</v>
      </c>
      <c r="S11" s="711">
        <v>24.48</v>
      </c>
    </row>
    <row r="12" spans="1:19">
      <c r="A12" s="619">
        <v>6</v>
      </c>
      <c r="B12" s="623" t="s">
        <v>1013</v>
      </c>
      <c r="C12" s="621">
        <v>193908997.28999999</v>
      </c>
      <c r="D12" s="621">
        <v>186478280.91</v>
      </c>
      <c r="E12" s="621">
        <v>667883.68999999994</v>
      </c>
      <c r="F12" s="621">
        <v>1685032.38</v>
      </c>
      <c r="G12" s="621">
        <v>1422106.34</v>
      </c>
      <c r="H12" s="621">
        <v>3655693.97</v>
      </c>
      <c r="I12" s="621">
        <v>8659661.2299999986</v>
      </c>
      <c r="J12" s="621">
        <v>3729581.07</v>
      </c>
      <c r="K12" s="621">
        <v>66788.53</v>
      </c>
      <c r="L12" s="621">
        <v>497619.45</v>
      </c>
      <c r="M12" s="621">
        <v>711055.37</v>
      </c>
      <c r="N12" s="621">
        <v>3654616.81</v>
      </c>
      <c r="O12" s="621">
        <v>157556</v>
      </c>
      <c r="P12" s="712">
        <v>0.35999999503074581</v>
      </c>
      <c r="Q12" s="712">
        <v>0.35999999503074581</v>
      </c>
      <c r="R12" s="710">
        <v>0.35874833245701837</v>
      </c>
      <c r="S12" s="711">
        <v>41.95</v>
      </c>
    </row>
    <row r="13" spans="1:19">
      <c r="A13" s="619">
        <v>7</v>
      </c>
      <c r="B13" s="623" t="s">
        <v>1014</v>
      </c>
      <c r="C13" s="621">
        <v>3919896701.2337289</v>
      </c>
      <c r="D13" s="621">
        <v>3750358263.1932201</v>
      </c>
      <c r="E13" s="621">
        <v>63516032.519999996</v>
      </c>
      <c r="F13" s="621">
        <v>55803491.697627105</v>
      </c>
      <c r="G13" s="621">
        <v>20780612.046949204</v>
      </c>
      <c r="H13" s="621">
        <v>29438301.7759322</v>
      </c>
      <c r="I13" s="621">
        <v>120846734.58355933</v>
      </c>
      <c r="J13" s="621">
        <v>74942751.455762699</v>
      </c>
      <c r="K13" s="621">
        <v>6351603.6599999992</v>
      </c>
      <c r="L13" s="621">
        <v>16741047.756440701</v>
      </c>
      <c r="M13" s="621">
        <v>7101282.47542373</v>
      </c>
      <c r="N13" s="621">
        <v>15710049.235932199</v>
      </c>
      <c r="O13" s="621">
        <v>62348</v>
      </c>
      <c r="P13" s="710">
        <v>9.6362860924121829E-2</v>
      </c>
      <c r="Q13" s="710">
        <v>0.12757067472199032</v>
      </c>
      <c r="R13" s="710">
        <v>9.2999921714985515E-2</v>
      </c>
      <c r="S13" s="711">
        <v>126.62</v>
      </c>
    </row>
    <row r="14" spans="1:19">
      <c r="A14" s="619">
        <v>7.1</v>
      </c>
      <c r="B14" s="624" t="s">
        <v>1015</v>
      </c>
      <c r="C14" s="621">
        <v>3155814116.6637287</v>
      </c>
      <c r="D14" s="621">
        <v>2998540628.2732201</v>
      </c>
      <c r="E14" s="621">
        <v>57080039.119999997</v>
      </c>
      <c r="F14" s="621">
        <v>52434388.637627102</v>
      </c>
      <c r="G14" s="621">
        <v>19389499.916949201</v>
      </c>
      <c r="H14" s="621">
        <v>28369560.715932202</v>
      </c>
      <c r="I14" s="621">
        <v>103205970.59355934</v>
      </c>
      <c r="J14" s="621">
        <v>59966132.0257627</v>
      </c>
      <c r="K14" s="621">
        <v>5708004.1799999997</v>
      </c>
      <c r="L14" s="621">
        <v>15730316.766440701</v>
      </c>
      <c r="M14" s="621">
        <v>6655959.5554237301</v>
      </c>
      <c r="N14" s="621">
        <v>15145558.065932199</v>
      </c>
      <c r="O14" s="621">
        <v>39238</v>
      </c>
      <c r="P14" s="710">
        <v>9.447977337622962E-2</v>
      </c>
      <c r="Q14" s="710">
        <v>0.1253792116983298</v>
      </c>
      <c r="R14" s="710">
        <v>8.9118216865871722E-2</v>
      </c>
      <c r="S14" s="711">
        <v>128.94999999999999</v>
      </c>
    </row>
    <row r="15" spans="1:19" ht="25.5">
      <c r="A15" s="619">
        <v>7.2</v>
      </c>
      <c r="B15" s="624" t="s">
        <v>1016</v>
      </c>
      <c r="C15" s="621">
        <v>539098997.49000013</v>
      </c>
      <c r="D15" s="621">
        <v>531824492.06999999</v>
      </c>
      <c r="E15" s="621">
        <v>4265324.5999999996</v>
      </c>
      <c r="F15" s="621">
        <v>2016522.2</v>
      </c>
      <c r="G15" s="621">
        <v>541990.21</v>
      </c>
      <c r="H15" s="621">
        <v>450668.41</v>
      </c>
      <c r="I15" s="621">
        <v>12035576.959999999</v>
      </c>
      <c r="J15" s="621">
        <v>10576754.789999999</v>
      </c>
      <c r="K15" s="621">
        <v>426532.47</v>
      </c>
      <c r="L15" s="621">
        <v>604956.68000000005</v>
      </c>
      <c r="M15" s="621">
        <v>189459.16</v>
      </c>
      <c r="N15" s="621">
        <v>237873.86</v>
      </c>
      <c r="O15" s="621">
        <v>6475</v>
      </c>
      <c r="P15" s="710">
        <v>9.5957645247915432E-2</v>
      </c>
      <c r="Q15" s="710">
        <v>0.12945845016524185</v>
      </c>
      <c r="R15" s="710">
        <v>0.10451966538448293</v>
      </c>
      <c r="S15" s="711">
        <v>124.41</v>
      </c>
    </row>
    <row r="16" spans="1:19">
      <c r="A16" s="619">
        <v>7.3</v>
      </c>
      <c r="B16" s="624" t="s">
        <v>1017</v>
      </c>
      <c r="C16" s="621">
        <v>224983587.08000001</v>
      </c>
      <c r="D16" s="621">
        <v>219993142.84999999</v>
      </c>
      <c r="E16" s="621">
        <v>2170668.7999999998</v>
      </c>
      <c r="F16" s="621">
        <v>1352580.86</v>
      </c>
      <c r="G16" s="621">
        <v>849121.92</v>
      </c>
      <c r="H16" s="621">
        <v>618072.65</v>
      </c>
      <c r="I16" s="621">
        <v>5605187.0299999993</v>
      </c>
      <c r="J16" s="621">
        <v>4399864.6399999997</v>
      </c>
      <c r="K16" s="621">
        <v>217067.01</v>
      </c>
      <c r="L16" s="621">
        <v>405774.31</v>
      </c>
      <c r="M16" s="621">
        <v>255863.76</v>
      </c>
      <c r="N16" s="621">
        <v>326617.31</v>
      </c>
      <c r="O16" s="621">
        <v>16635</v>
      </c>
      <c r="P16" s="710">
        <v>0.11666942538208241</v>
      </c>
      <c r="Q16" s="710">
        <v>0.14573814636660398</v>
      </c>
      <c r="R16" s="710">
        <v>0.11984479859855918</v>
      </c>
      <c r="S16" s="711">
        <v>99.24</v>
      </c>
    </row>
    <row r="17" spans="1:19">
      <c r="A17" s="619">
        <v>8</v>
      </c>
      <c r="B17" s="623" t="s">
        <v>1018</v>
      </c>
      <c r="C17" s="621">
        <v>131902163.22999999</v>
      </c>
      <c r="D17" s="621">
        <v>131416583.81999999</v>
      </c>
      <c r="E17" s="621">
        <v>0</v>
      </c>
      <c r="F17" s="621">
        <v>0</v>
      </c>
      <c r="G17" s="621">
        <v>0</v>
      </c>
      <c r="H17" s="621">
        <v>485579.41</v>
      </c>
      <c r="I17" s="621">
        <v>3113919.33</v>
      </c>
      <c r="J17" s="621">
        <v>2628339.92</v>
      </c>
      <c r="K17" s="621">
        <v>0</v>
      </c>
      <c r="L17" s="621">
        <v>0</v>
      </c>
      <c r="M17" s="621">
        <v>0</v>
      </c>
      <c r="N17" s="621">
        <v>485579.41</v>
      </c>
      <c r="O17" s="621">
        <v>107912</v>
      </c>
      <c r="P17" s="710">
        <v>0.21025943431234936</v>
      </c>
      <c r="Q17" s="710">
        <v>0.21025943431234936</v>
      </c>
      <c r="R17" s="710">
        <v>0.19923768263311448</v>
      </c>
      <c r="S17" s="711">
        <v>0.65</v>
      </c>
    </row>
    <row r="18" spans="1:19">
      <c r="A18" s="625">
        <v>9</v>
      </c>
      <c r="B18" s="626" t="s">
        <v>1019</v>
      </c>
      <c r="C18" s="621">
        <v>130540.17</v>
      </c>
      <c r="D18" s="621">
        <v>130540.17</v>
      </c>
      <c r="E18" s="621">
        <v>0</v>
      </c>
      <c r="F18" s="621">
        <v>0</v>
      </c>
      <c r="G18" s="621">
        <v>0</v>
      </c>
      <c r="H18" s="621">
        <v>0</v>
      </c>
      <c r="I18" s="621">
        <v>2610.8200000000002</v>
      </c>
      <c r="J18" s="621">
        <v>2610.8200000000002</v>
      </c>
      <c r="K18" s="621">
        <v>0</v>
      </c>
      <c r="L18" s="621">
        <v>0</v>
      </c>
      <c r="M18" s="621">
        <v>0</v>
      </c>
      <c r="N18" s="621">
        <v>0</v>
      </c>
      <c r="O18" s="621">
        <v>14</v>
      </c>
      <c r="P18" s="713">
        <v>0</v>
      </c>
      <c r="Q18" s="713">
        <v>0</v>
      </c>
      <c r="R18" s="710">
        <v>0.16326403002999001</v>
      </c>
      <c r="S18" s="711">
        <v>60.68</v>
      </c>
    </row>
    <row r="19" spans="1:19">
      <c r="A19" s="627">
        <v>10</v>
      </c>
      <c r="B19" s="628" t="s">
        <v>1020</v>
      </c>
      <c r="C19" s="714">
        <v>7175017431.3237286</v>
      </c>
      <c r="D19" s="714">
        <v>6749917675.1832199</v>
      </c>
      <c r="E19" s="714">
        <v>143090616.71999997</v>
      </c>
      <c r="F19" s="714">
        <v>162265449.05762708</v>
      </c>
      <c r="G19" s="714">
        <v>69875227.116949216</v>
      </c>
      <c r="H19" s="714">
        <v>49868463.245932192</v>
      </c>
      <c r="I19" s="714">
        <v>256155507.15395933</v>
      </c>
      <c r="J19" s="714">
        <v>133028491.6061627</v>
      </c>
      <c r="K19" s="714">
        <v>14309068.399999999</v>
      </c>
      <c r="L19" s="714">
        <v>48671737.456440702</v>
      </c>
      <c r="M19" s="714">
        <v>30239327.185423736</v>
      </c>
      <c r="N19" s="714">
        <v>29906882.505932201</v>
      </c>
      <c r="O19" s="714">
        <v>974021</v>
      </c>
      <c r="P19" s="710">
        <v>0.16545011730690404</v>
      </c>
      <c r="Q19" s="710">
        <v>0.19431674117429426</v>
      </c>
      <c r="R19" s="710">
        <v>0.12398492416339833</v>
      </c>
      <c r="S19" s="711">
        <v>94.07</v>
      </c>
    </row>
    <row r="20" spans="1:19" ht="25.5">
      <c r="A20" s="715">
        <v>10.1</v>
      </c>
      <c r="B20" s="624" t="s">
        <v>1009</v>
      </c>
      <c r="C20" s="622"/>
      <c r="D20" s="622"/>
      <c r="E20" s="622"/>
      <c r="F20" s="622"/>
      <c r="G20" s="622"/>
      <c r="H20" s="622"/>
      <c r="I20" s="622"/>
      <c r="J20" s="622"/>
      <c r="K20" s="622"/>
      <c r="L20" s="622"/>
      <c r="M20" s="622"/>
      <c r="N20" s="622"/>
      <c r="O20" s="622"/>
      <c r="P20" s="622"/>
      <c r="Q20" s="622"/>
      <c r="R20" s="622"/>
      <c r="S20" s="622"/>
    </row>
  </sheetData>
  <mergeCells count="8">
    <mergeCell ref="R5:R6"/>
    <mergeCell ref="S5:S6"/>
    <mergeCell ref="A5:B6"/>
    <mergeCell ref="C5:H5"/>
    <mergeCell ref="I5:N5"/>
    <mergeCell ref="O5:O6"/>
    <mergeCell ref="P5:P6"/>
    <mergeCell ref="Q5:Q6"/>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5"/>
  <cols>
    <col min="1" max="1" width="9.5703125" style="1" bestFit="1" customWidth="1"/>
    <col min="2" max="2" width="55.140625" style="1" bestFit="1" customWidth="1"/>
    <col min="3" max="3" width="15.7109375" style="1" customWidth="1"/>
    <col min="4" max="4" width="17" style="1" customWidth="1"/>
    <col min="5" max="5" width="14.5703125" style="1" customWidth="1"/>
    <col min="6" max="6" width="14.42578125" style="1" customWidth="1"/>
    <col min="7" max="7" width="13.7109375" style="1" customWidth="1"/>
    <col min="8" max="8" width="14.5703125" style="1" customWidth="1"/>
  </cols>
  <sheetData>
    <row r="1" spans="1:8" ht="15.75">
      <c r="A1" s="9" t="s">
        <v>188</v>
      </c>
      <c r="B1" s="242" t="str">
        <f>Info!C2</f>
        <v>სს ”საქართველოს ბანკი”</v>
      </c>
      <c r="H1" s="1">
        <v>0</v>
      </c>
    </row>
    <row r="2" spans="1:8" ht="15.75">
      <c r="A2" s="9" t="s">
        <v>189</v>
      </c>
      <c r="B2" s="330">
        <v>44742</v>
      </c>
    </row>
    <row r="3" spans="1:8" ht="15.75">
      <c r="A3" s="9"/>
    </row>
    <row r="4" spans="1:8" ht="16.5" thickBot="1">
      <c r="A4" s="20" t="s">
        <v>402</v>
      </c>
      <c r="B4" s="56" t="s">
        <v>243</v>
      </c>
      <c r="C4" s="20"/>
      <c r="D4" s="21"/>
      <c r="E4" s="21"/>
      <c r="F4" s="22"/>
      <c r="G4" s="22"/>
      <c r="H4" s="23" t="s">
        <v>93</v>
      </c>
    </row>
    <row r="5" spans="1:8" ht="15.75">
      <c r="A5" s="24"/>
      <c r="B5" s="25"/>
      <c r="C5" s="750" t="s">
        <v>194</v>
      </c>
      <c r="D5" s="751"/>
      <c r="E5" s="752"/>
      <c r="F5" s="750" t="s">
        <v>195</v>
      </c>
      <c r="G5" s="751"/>
      <c r="H5" s="753"/>
    </row>
    <row r="6" spans="1:8" ht="15.75">
      <c r="A6" s="26" t="s">
        <v>26</v>
      </c>
      <c r="B6" s="27" t="s">
        <v>153</v>
      </c>
      <c r="C6" s="28" t="s">
        <v>27</v>
      </c>
      <c r="D6" s="28" t="s">
        <v>94</v>
      </c>
      <c r="E6" s="28" t="s">
        <v>68</v>
      </c>
      <c r="F6" s="28" t="s">
        <v>27</v>
      </c>
      <c r="G6" s="28" t="s">
        <v>94</v>
      </c>
      <c r="H6" s="29" t="s">
        <v>68</v>
      </c>
    </row>
    <row r="7" spans="1:8" ht="15.75">
      <c r="A7" s="26">
        <v>1</v>
      </c>
      <c r="B7" s="30" t="s">
        <v>154</v>
      </c>
      <c r="C7" s="468">
        <v>273906637.50999999</v>
      </c>
      <c r="D7" s="468">
        <v>482521734.35000002</v>
      </c>
      <c r="E7" s="192">
        <f>C7+D7</f>
        <v>756428371.86000001</v>
      </c>
      <c r="F7" s="586">
        <v>288683035.94999999</v>
      </c>
      <c r="G7" s="587">
        <v>410014861.23000002</v>
      </c>
      <c r="H7" s="588">
        <v>698697897.18000007</v>
      </c>
    </row>
    <row r="8" spans="1:8" ht="15.75">
      <c r="A8" s="26">
        <v>2</v>
      </c>
      <c r="B8" s="30" t="s">
        <v>155</v>
      </c>
      <c r="C8" s="468">
        <v>30689.53</v>
      </c>
      <c r="D8" s="468">
        <v>1736685475.2099998</v>
      </c>
      <c r="E8" s="192">
        <f t="shared" ref="E8:E20" si="0">C8+D8</f>
        <v>1736716164.7399998</v>
      </c>
      <c r="F8" s="589">
        <v>147363666.34999999</v>
      </c>
      <c r="G8" s="590">
        <v>1975327857.8799999</v>
      </c>
      <c r="H8" s="591">
        <v>2122691524.2299998</v>
      </c>
    </row>
    <row r="9" spans="1:8" ht="15.75">
      <c r="A9" s="26">
        <v>3</v>
      </c>
      <c r="B9" s="30" t="s">
        <v>156</v>
      </c>
      <c r="C9" s="468">
        <v>30333.82</v>
      </c>
      <c r="D9" s="468">
        <v>2021435751.21</v>
      </c>
      <c r="E9" s="192">
        <f t="shared" si="0"/>
        <v>2021466085.03</v>
      </c>
      <c r="F9" s="589">
        <v>13119930.390000001</v>
      </c>
      <c r="G9" s="590">
        <v>817981993.29999995</v>
      </c>
      <c r="H9" s="591">
        <v>831101923.68999994</v>
      </c>
    </row>
    <row r="10" spans="1:8" ht="15.75">
      <c r="A10" s="26">
        <v>4</v>
      </c>
      <c r="B10" s="30" t="s">
        <v>185</v>
      </c>
      <c r="C10" s="468">
        <v>303.24</v>
      </c>
      <c r="D10" s="468">
        <v>0</v>
      </c>
      <c r="E10" s="192">
        <f t="shared" si="0"/>
        <v>303.24</v>
      </c>
      <c r="F10" s="589">
        <v>303.24</v>
      </c>
      <c r="G10" s="590">
        <v>0</v>
      </c>
      <c r="H10" s="591">
        <v>303.24</v>
      </c>
    </row>
    <row r="11" spans="1:8" ht="15.75">
      <c r="A11" s="26">
        <v>5</v>
      </c>
      <c r="B11" s="30" t="s">
        <v>157</v>
      </c>
      <c r="C11" s="468">
        <v>2946389387.4260001</v>
      </c>
      <c r="D11" s="468">
        <v>139000180.77000001</v>
      </c>
      <c r="E11" s="192">
        <f t="shared" si="0"/>
        <v>3085389568.1960001</v>
      </c>
      <c r="F11" s="589">
        <v>1934300127.2400002</v>
      </c>
      <c r="G11" s="590">
        <v>55511574.629999995</v>
      </c>
      <c r="H11" s="591">
        <v>1989811701.8700004</v>
      </c>
    </row>
    <row r="12" spans="1:8" ht="15.75">
      <c r="A12" s="26">
        <v>6.1</v>
      </c>
      <c r="B12" s="31" t="s">
        <v>158</v>
      </c>
      <c r="C12" s="468">
        <v>7988919635.7136993</v>
      </c>
      <c r="D12" s="468">
        <v>7808738730.6514988</v>
      </c>
      <c r="E12" s="192">
        <f t="shared" si="0"/>
        <v>15797658366.365198</v>
      </c>
      <c r="F12" s="589">
        <v>6407747417.8374996</v>
      </c>
      <c r="G12" s="590">
        <v>7546860473.4709997</v>
      </c>
      <c r="H12" s="591">
        <v>13954607891.308498</v>
      </c>
    </row>
    <row r="13" spans="1:8" ht="15.75">
      <c r="A13" s="26">
        <v>6.2</v>
      </c>
      <c r="B13" s="31" t="s">
        <v>159</v>
      </c>
      <c r="C13" s="468">
        <v>-286464242.9472</v>
      </c>
      <c r="D13" s="468">
        <v>-350701597.83230001</v>
      </c>
      <c r="E13" s="192">
        <f t="shared" si="0"/>
        <v>-637165840.77950001</v>
      </c>
      <c r="F13" s="589">
        <v>-270612605.0478</v>
      </c>
      <c r="G13" s="590">
        <v>-387211013.30900002</v>
      </c>
      <c r="H13" s="591">
        <v>-657823618.35680008</v>
      </c>
    </row>
    <row r="14" spans="1:8" ht="15.75">
      <c r="A14" s="26">
        <v>6</v>
      </c>
      <c r="B14" s="30" t="s">
        <v>160</v>
      </c>
      <c r="C14" s="469">
        <f>C12+C13</f>
        <v>7702455392.7664995</v>
      </c>
      <c r="D14" s="469">
        <f>D12+D13</f>
        <v>7458037132.8191986</v>
      </c>
      <c r="E14" s="192">
        <f t="shared" si="0"/>
        <v>15160492525.585697</v>
      </c>
      <c r="F14" s="591">
        <v>6137134812.7896996</v>
      </c>
      <c r="G14" s="592">
        <v>7159649460.1619997</v>
      </c>
      <c r="H14" s="591">
        <v>13296784272.951698</v>
      </c>
    </row>
    <row r="15" spans="1:8" ht="15.75">
      <c r="A15" s="26">
        <v>7</v>
      </c>
      <c r="B15" s="30" t="s">
        <v>161</v>
      </c>
      <c r="C15" s="468">
        <v>166244247.3159</v>
      </c>
      <c r="D15" s="468">
        <v>47434119.1831</v>
      </c>
      <c r="E15" s="192">
        <f t="shared" si="0"/>
        <v>213678366.49900001</v>
      </c>
      <c r="F15" s="589">
        <v>133909155.95640002</v>
      </c>
      <c r="G15" s="590">
        <v>56408111.801899992</v>
      </c>
      <c r="H15" s="591">
        <v>190317267.75830001</v>
      </c>
    </row>
    <row r="16" spans="1:8" ht="15.75">
      <c r="A16" s="26">
        <v>8</v>
      </c>
      <c r="B16" s="30" t="s">
        <v>162</v>
      </c>
      <c r="C16" s="468">
        <v>103786927.984</v>
      </c>
      <c r="D16" s="468">
        <v>0</v>
      </c>
      <c r="E16" s="192">
        <f t="shared" si="0"/>
        <v>103786927.984</v>
      </c>
      <c r="F16" s="589">
        <v>99459384.688999996</v>
      </c>
      <c r="G16" s="590">
        <v>0</v>
      </c>
      <c r="H16" s="591">
        <v>99459384.688999996</v>
      </c>
    </row>
    <row r="17" spans="1:8" ht="15.75">
      <c r="A17" s="26">
        <v>9</v>
      </c>
      <c r="B17" s="30" t="s">
        <v>163</v>
      </c>
      <c r="C17" s="468">
        <v>116540815.86000001</v>
      </c>
      <c r="D17" s="468">
        <v>5254980.6251000008</v>
      </c>
      <c r="E17" s="192">
        <f t="shared" si="0"/>
        <v>121795796.48510002</v>
      </c>
      <c r="F17" s="589">
        <v>147720126.86000001</v>
      </c>
      <c r="G17" s="590">
        <v>4646254.6000000006</v>
      </c>
      <c r="H17" s="591">
        <v>152366381.46000001</v>
      </c>
    </row>
    <row r="18" spans="1:8" ht="15.75">
      <c r="A18" s="26">
        <v>10</v>
      </c>
      <c r="B18" s="30" t="s">
        <v>164</v>
      </c>
      <c r="C18" s="468">
        <v>533375379.11000001</v>
      </c>
      <c r="D18" s="468">
        <v>0</v>
      </c>
      <c r="E18" s="192">
        <f t="shared" si="0"/>
        <v>533375379.11000001</v>
      </c>
      <c r="F18" s="589">
        <v>517421737</v>
      </c>
      <c r="G18" s="590">
        <v>0</v>
      </c>
      <c r="H18" s="591">
        <v>517421737</v>
      </c>
    </row>
    <row r="19" spans="1:8" ht="15.75">
      <c r="A19" s="26">
        <v>11</v>
      </c>
      <c r="B19" s="30" t="s">
        <v>165</v>
      </c>
      <c r="C19" s="468">
        <v>327560045.3561036</v>
      </c>
      <c r="D19" s="468">
        <v>74470626.80729942</v>
      </c>
      <c r="E19" s="192">
        <f t="shared" si="0"/>
        <v>402030672.16340303</v>
      </c>
      <c r="F19" s="589">
        <v>136022504.05590001</v>
      </c>
      <c r="G19" s="590">
        <v>110696960.23920003</v>
      </c>
      <c r="H19" s="591">
        <v>246719464.29510003</v>
      </c>
    </row>
    <row r="20" spans="1:8" ht="15.75">
      <c r="A20" s="26">
        <v>12</v>
      </c>
      <c r="B20" s="32" t="s">
        <v>166</v>
      </c>
      <c r="C20" s="469">
        <f>SUM(C7:C11)+SUM(C14:C19)</f>
        <v>12170320159.918503</v>
      </c>
      <c r="D20" s="469">
        <f>SUM(D7:D11)+SUM(D14:D19)</f>
        <v>11964840000.974697</v>
      </c>
      <c r="E20" s="192">
        <f t="shared" si="0"/>
        <v>24135160160.8932</v>
      </c>
      <c r="F20" s="591">
        <v>9555134784.5209999</v>
      </c>
      <c r="G20" s="592">
        <v>10590237073.8431</v>
      </c>
      <c r="H20" s="591">
        <v>20145371858.364098</v>
      </c>
    </row>
    <row r="21" spans="1:8" ht="15.75">
      <c r="A21" s="26"/>
      <c r="B21" s="27" t="s">
        <v>183</v>
      </c>
      <c r="C21" s="470"/>
      <c r="D21" s="470"/>
      <c r="E21" s="193"/>
      <c r="F21" s="593"/>
      <c r="G21" s="594"/>
      <c r="H21" s="593"/>
    </row>
    <row r="22" spans="1:8" ht="15.75">
      <c r="A22" s="26">
        <v>13</v>
      </c>
      <c r="B22" s="30" t="s">
        <v>167</v>
      </c>
      <c r="C22" s="468">
        <v>98451897.810000002</v>
      </c>
      <c r="D22" s="468">
        <v>376961200.81</v>
      </c>
      <c r="E22" s="192">
        <f>C22+D22</f>
        <v>475413098.62</v>
      </c>
      <c r="F22" s="589">
        <v>51891572.859999999</v>
      </c>
      <c r="G22" s="590">
        <v>194241040.85999998</v>
      </c>
      <c r="H22" s="591">
        <v>246132613.71999997</v>
      </c>
    </row>
    <row r="23" spans="1:8" ht="15.75">
      <c r="A23" s="26">
        <v>14</v>
      </c>
      <c r="B23" s="30" t="s">
        <v>168</v>
      </c>
      <c r="C23" s="468">
        <v>1569010049.0865002</v>
      </c>
      <c r="D23" s="468">
        <v>2138071589.8</v>
      </c>
      <c r="E23" s="192">
        <f t="shared" ref="E23:E40" si="1">C23+D23</f>
        <v>3707081638.8865004</v>
      </c>
      <c r="F23" s="589">
        <v>1341015453.7364998</v>
      </c>
      <c r="G23" s="590">
        <v>1651445007.6500001</v>
      </c>
      <c r="H23" s="591">
        <v>2992460461.3864999</v>
      </c>
    </row>
    <row r="24" spans="1:8" ht="15.75">
      <c r="A24" s="26">
        <v>15</v>
      </c>
      <c r="B24" s="30" t="s">
        <v>169</v>
      </c>
      <c r="C24" s="468">
        <v>1189226573.9200001</v>
      </c>
      <c r="D24" s="468">
        <v>2685086644.8099999</v>
      </c>
      <c r="E24" s="192">
        <f t="shared" si="1"/>
        <v>3874313218.73</v>
      </c>
      <c r="F24" s="589">
        <v>985526723.95000005</v>
      </c>
      <c r="G24" s="590">
        <v>1958854950.7399998</v>
      </c>
      <c r="H24" s="591">
        <v>2944381674.6899996</v>
      </c>
    </row>
    <row r="25" spans="1:8" ht="15.75">
      <c r="A25" s="26">
        <v>16</v>
      </c>
      <c r="B25" s="30" t="s">
        <v>170</v>
      </c>
      <c r="C25" s="468">
        <v>3132632425.29</v>
      </c>
      <c r="D25" s="468">
        <v>3643100415.6499996</v>
      </c>
      <c r="E25" s="192">
        <f t="shared" si="1"/>
        <v>6775732840.9399996</v>
      </c>
      <c r="F25" s="589">
        <v>3429909282.9700003</v>
      </c>
      <c r="G25" s="590">
        <v>4076718102.3699999</v>
      </c>
      <c r="H25" s="591">
        <v>7506627385.3400002</v>
      </c>
    </row>
    <row r="26" spans="1:8" ht="15.75">
      <c r="A26" s="26">
        <v>17</v>
      </c>
      <c r="B26" s="30" t="s">
        <v>171</v>
      </c>
      <c r="C26" s="468">
        <v>0</v>
      </c>
      <c r="D26" s="468">
        <v>937977730.79999995</v>
      </c>
      <c r="E26" s="192">
        <f t="shared" si="1"/>
        <v>937977730.79999995</v>
      </c>
      <c r="F26" s="589">
        <v>0</v>
      </c>
      <c r="G26" s="590">
        <v>1035349129.26</v>
      </c>
      <c r="H26" s="591">
        <v>1035349129.26</v>
      </c>
    </row>
    <row r="27" spans="1:8" ht="15.75">
      <c r="A27" s="26">
        <v>18</v>
      </c>
      <c r="B27" s="30" t="s">
        <v>172</v>
      </c>
      <c r="C27" s="468">
        <v>3105113623.0699997</v>
      </c>
      <c r="D27" s="468">
        <v>532183292.93000013</v>
      </c>
      <c r="E27" s="192">
        <f t="shared" si="1"/>
        <v>3637296916</v>
      </c>
      <c r="F27" s="589">
        <v>1004332692.2</v>
      </c>
      <c r="G27" s="590">
        <v>700171762.97000003</v>
      </c>
      <c r="H27" s="591">
        <v>1704504455.1700001</v>
      </c>
    </row>
    <row r="28" spans="1:8" ht="15.75">
      <c r="A28" s="26">
        <v>19</v>
      </c>
      <c r="B28" s="30" t="s">
        <v>173</v>
      </c>
      <c r="C28" s="468">
        <v>218070564.02000001</v>
      </c>
      <c r="D28" s="468">
        <v>33645604.200000003</v>
      </c>
      <c r="E28" s="192">
        <f t="shared" si="1"/>
        <v>251716168.22000003</v>
      </c>
      <c r="F28" s="589">
        <v>53172452.789999992</v>
      </c>
      <c r="G28" s="590">
        <v>42008069.940000005</v>
      </c>
      <c r="H28" s="591">
        <v>95180522.729999989</v>
      </c>
    </row>
    <row r="29" spans="1:8" ht="15.75">
      <c r="A29" s="26">
        <v>20</v>
      </c>
      <c r="B29" s="30" t="s">
        <v>95</v>
      </c>
      <c r="C29" s="468">
        <v>174821157.16240001</v>
      </c>
      <c r="D29" s="468">
        <v>715556565.98430002</v>
      </c>
      <c r="E29" s="192">
        <f t="shared" si="1"/>
        <v>890377723.14670002</v>
      </c>
      <c r="F29" s="589">
        <v>120499556.14749999</v>
      </c>
      <c r="G29" s="590">
        <v>269579111.00040001</v>
      </c>
      <c r="H29" s="591">
        <v>390078667.14789999</v>
      </c>
    </row>
    <row r="30" spans="1:8" ht="15.75">
      <c r="A30" s="26">
        <v>21</v>
      </c>
      <c r="B30" s="30" t="s">
        <v>174</v>
      </c>
      <c r="C30" s="468">
        <v>0</v>
      </c>
      <c r="D30" s="468">
        <v>869883300</v>
      </c>
      <c r="E30" s="192">
        <f t="shared" si="1"/>
        <v>869883300</v>
      </c>
      <c r="F30" s="589">
        <v>0</v>
      </c>
      <c r="G30" s="590">
        <v>1001815100</v>
      </c>
      <c r="H30" s="591">
        <v>1001815100</v>
      </c>
    </row>
    <row r="31" spans="1:8" ht="15.75">
      <c r="A31" s="26">
        <v>22</v>
      </c>
      <c r="B31" s="32" t="s">
        <v>175</v>
      </c>
      <c r="C31" s="469">
        <f>SUM(C22:C30)</f>
        <v>9487326290.3589001</v>
      </c>
      <c r="D31" s="469">
        <f>SUM(D22:D30)</f>
        <v>11932466344.984301</v>
      </c>
      <c r="E31" s="192">
        <f>C31+D31</f>
        <v>21419792635.343201</v>
      </c>
      <c r="F31" s="591">
        <v>6986347734.6540003</v>
      </c>
      <c r="G31" s="592">
        <v>10930182274.7904</v>
      </c>
      <c r="H31" s="591">
        <v>17916530009.444401</v>
      </c>
    </row>
    <row r="32" spans="1:8" ht="15.75">
      <c r="A32" s="26"/>
      <c r="B32" s="27" t="s">
        <v>184</v>
      </c>
      <c r="C32" s="470"/>
      <c r="D32" s="470"/>
      <c r="E32" s="191"/>
      <c r="F32" s="593"/>
      <c r="G32" s="594"/>
      <c r="H32" s="589"/>
    </row>
    <row r="33" spans="1:8" ht="15.75">
      <c r="A33" s="26">
        <v>23</v>
      </c>
      <c r="B33" s="30" t="s">
        <v>176</v>
      </c>
      <c r="C33" s="468">
        <v>27993660.18</v>
      </c>
      <c r="D33" s="470"/>
      <c r="E33" s="192">
        <f t="shared" si="1"/>
        <v>27993660.18</v>
      </c>
      <c r="F33" s="589">
        <v>27993660.18</v>
      </c>
      <c r="G33" s="594"/>
      <c r="H33" s="591">
        <v>27993660.18</v>
      </c>
    </row>
    <row r="34" spans="1:8" ht="15.75">
      <c r="A34" s="26">
        <v>24</v>
      </c>
      <c r="B34" s="30" t="s">
        <v>177</v>
      </c>
      <c r="C34" s="468">
        <v>0</v>
      </c>
      <c r="D34" s="470"/>
      <c r="E34" s="192">
        <f t="shared" si="1"/>
        <v>0</v>
      </c>
      <c r="F34" s="589">
        <v>0</v>
      </c>
      <c r="G34" s="594"/>
      <c r="H34" s="591">
        <v>0</v>
      </c>
    </row>
    <row r="35" spans="1:8" ht="15.75">
      <c r="A35" s="26">
        <v>25</v>
      </c>
      <c r="B35" s="31" t="s">
        <v>178</v>
      </c>
      <c r="C35" s="468">
        <v>-4103295.8499999996</v>
      </c>
      <c r="D35" s="470"/>
      <c r="E35" s="192">
        <f t="shared" si="1"/>
        <v>-4103295.8499999996</v>
      </c>
      <c r="F35" s="589">
        <v>-2793285.2</v>
      </c>
      <c r="G35" s="594"/>
      <c r="H35" s="591">
        <v>-2793285.2</v>
      </c>
    </row>
    <row r="36" spans="1:8" ht="15.75">
      <c r="A36" s="26">
        <v>26</v>
      </c>
      <c r="B36" s="30" t="s">
        <v>179</v>
      </c>
      <c r="C36" s="468">
        <v>190226928.78</v>
      </c>
      <c r="D36" s="470"/>
      <c r="E36" s="192">
        <f t="shared" si="1"/>
        <v>190226928.78</v>
      </c>
      <c r="F36" s="589">
        <v>215698241.75</v>
      </c>
      <c r="G36" s="594"/>
      <c r="H36" s="591">
        <v>215698241.75</v>
      </c>
    </row>
    <row r="37" spans="1:8" ht="15.75">
      <c r="A37" s="26">
        <v>27</v>
      </c>
      <c r="B37" s="30" t="s">
        <v>180</v>
      </c>
      <c r="C37" s="468">
        <v>0</v>
      </c>
      <c r="D37" s="470"/>
      <c r="E37" s="192">
        <f t="shared" si="1"/>
        <v>0</v>
      </c>
      <c r="F37" s="589">
        <v>0</v>
      </c>
      <c r="G37" s="594"/>
      <c r="H37" s="591">
        <v>0</v>
      </c>
    </row>
    <row r="38" spans="1:8" ht="15.75">
      <c r="A38" s="26">
        <v>28</v>
      </c>
      <c r="B38" s="30" t="s">
        <v>181</v>
      </c>
      <c r="C38" s="468">
        <v>2529892658</v>
      </c>
      <c r="D38" s="470"/>
      <c r="E38" s="192">
        <f t="shared" si="1"/>
        <v>2529892658</v>
      </c>
      <c r="F38" s="589">
        <v>1982144167.0197029</v>
      </c>
      <c r="G38" s="594"/>
      <c r="H38" s="591">
        <v>1982144167.0197029</v>
      </c>
    </row>
    <row r="39" spans="1:8" ht="15.75">
      <c r="A39" s="26">
        <v>29</v>
      </c>
      <c r="B39" s="30" t="s">
        <v>196</v>
      </c>
      <c r="C39" s="468">
        <v>-28642425.559999999</v>
      </c>
      <c r="D39" s="470"/>
      <c r="E39" s="192">
        <f t="shared" si="1"/>
        <v>-28642425.559999999</v>
      </c>
      <c r="F39" s="589">
        <v>5799065.1700000018</v>
      </c>
      <c r="G39" s="594"/>
      <c r="H39" s="591">
        <v>5799065.1700000018</v>
      </c>
    </row>
    <row r="40" spans="1:8" ht="15.75">
      <c r="A40" s="26">
        <v>30</v>
      </c>
      <c r="B40" s="32" t="s">
        <v>182</v>
      </c>
      <c r="C40" s="468">
        <f>SUM(C33:C39)</f>
        <v>2715367525.5500002</v>
      </c>
      <c r="D40" s="470"/>
      <c r="E40" s="192">
        <f t="shared" si="1"/>
        <v>2715367525.5500002</v>
      </c>
      <c r="F40" s="589">
        <v>2228841848.919703</v>
      </c>
      <c r="G40" s="594"/>
      <c r="H40" s="591">
        <v>2228841848.919703</v>
      </c>
    </row>
    <row r="41" spans="1:8" ht="16.5" thickBot="1">
      <c r="A41" s="33">
        <v>31</v>
      </c>
      <c r="B41" s="34" t="s">
        <v>197</v>
      </c>
      <c r="C41" s="194">
        <f>C31+C40</f>
        <v>12202693815.908901</v>
      </c>
      <c r="D41" s="194">
        <f>D31+D40</f>
        <v>11932466344.984301</v>
      </c>
      <c r="E41" s="194">
        <f>C41+D41</f>
        <v>24135160160.893204</v>
      </c>
      <c r="F41" s="595">
        <v>9215189583.5737038</v>
      </c>
      <c r="G41" s="596">
        <v>10930182274.7904</v>
      </c>
      <c r="H41" s="597">
        <v>20145371858.364105</v>
      </c>
    </row>
    <row r="43" spans="1:8">
      <c r="B43" s="35"/>
    </row>
  </sheetData>
  <mergeCells count="2">
    <mergeCell ref="C5:E5"/>
    <mergeCell ref="F5:H5"/>
  </mergeCells>
  <dataValidations count="1">
    <dataValidation type="whole" operator="lessThanOrEqual" allowBlank="1" showInputMessage="1" showErrorMessage="1" sqref="D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zoomScaleNormal="100" workbookViewId="0">
      <selection sqref="A1:C1"/>
    </sheetView>
  </sheetViews>
  <sheetFormatPr defaultColWidth="43.5703125" defaultRowHeight="11.25"/>
  <cols>
    <col min="1" max="1" width="5.28515625" style="181" customWidth="1"/>
    <col min="2" max="2" width="66.140625" style="182" customWidth="1"/>
    <col min="3" max="3" width="131.42578125" style="183" customWidth="1"/>
    <col min="4" max="5" width="10.28515625" style="174" customWidth="1"/>
    <col min="6" max="16384" width="43.5703125" style="174"/>
  </cols>
  <sheetData>
    <row r="1" spans="1:3" ht="12.75" thickTop="1" thickBot="1">
      <c r="A1" s="870" t="s">
        <v>323</v>
      </c>
      <c r="B1" s="871"/>
      <c r="C1" s="872"/>
    </row>
    <row r="2" spans="1:3" ht="26.25" customHeight="1">
      <c r="A2" s="412"/>
      <c r="B2" s="873">
        <v>44469</v>
      </c>
      <c r="C2" s="874"/>
    </row>
    <row r="3" spans="1:3" s="179" customFormat="1" ht="11.25" customHeight="1">
      <c r="A3" s="178"/>
      <c r="B3" s="874" t="s">
        <v>415</v>
      </c>
      <c r="C3" s="874"/>
    </row>
    <row r="4" spans="1:3" ht="12" customHeight="1" thickBot="1">
      <c r="A4" s="875" t="s">
        <v>419</v>
      </c>
      <c r="B4" s="876"/>
      <c r="C4" s="877"/>
    </row>
    <row r="5" spans="1:3" ht="12" thickTop="1">
      <c r="A5" s="175"/>
      <c r="B5" s="878" t="s">
        <v>324</v>
      </c>
      <c r="C5" s="879"/>
    </row>
    <row r="6" spans="1:3">
      <c r="A6" s="412"/>
      <c r="B6" s="864" t="s">
        <v>416</v>
      </c>
      <c r="C6" s="865"/>
    </row>
    <row r="7" spans="1:3">
      <c r="A7" s="412"/>
      <c r="B7" s="864" t="s">
        <v>325</v>
      </c>
      <c r="C7" s="865"/>
    </row>
    <row r="8" spans="1:3">
      <c r="A8" s="412"/>
      <c r="B8" s="864" t="s">
        <v>417</v>
      </c>
      <c r="C8" s="865"/>
    </row>
    <row r="9" spans="1:3">
      <c r="A9" s="412"/>
      <c r="B9" s="866" t="s">
        <v>418</v>
      </c>
      <c r="C9" s="867"/>
    </row>
    <row r="10" spans="1:3">
      <c r="A10" s="412"/>
      <c r="B10" s="868" t="s">
        <v>326</v>
      </c>
      <c r="C10" s="869" t="s">
        <v>326</v>
      </c>
    </row>
    <row r="11" spans="1:3">
      <c r="A11" s="412"/>
      <c r="B11" s="868" t="s">
        <v>327</v>
      </c>
      <c r="C11" s="869" t="s">
        <v>327</v>
      </c>
    </row>
    <row r="12" spans="1:3">
      <c r="A12" s="412"/>
      <c r="B12" s="868" t="s">
        <v>328</v>
      </c>
      <c r="C12" s="869" t="s">
        <v>328</v>
      </c>
    </row>
    <row r="13" spans="1:3">
      <c r="A13" s="412"/>
      <c r="B13" s="868" t="s">
        <v>329</v>
      </c>
      <c r="C13" s="869" t="s">
        <v>329</v>
      </c>
    </row>
    <row r="14" spans="1:3">
      <c r="A14" s="412"/>
      <c r="B14" s="868" t="s">
        <v>330</v>
      </c>
      <c r="C14" s="869" t="s">
        <v>330</v>
      </c>
    </row>
    <row r="15" spans="1:3" ht="21.75" customHeight="1">
      <c r="A15" s="412"/>
      <c r="B15" s="868" t="s">
        <v>331</v>
      </c>
      <c r="C15" s="869" t="s">
        <v>331</v>
      </c>
    </row>
    <row r="16" spans="1:3">
      <c r="A16" s="412"/>
      <c r="B16" s="868" t="s">
        <v>332</v>
      </c>
      <c r="C16" s="869" t="s">
        <v>333</v>
      </c>
    </row>
    <row r="17" spans="1:3">
      <c r="A17" s="412"/>
      <c r="B17" s="868" t="s">
        <v>334</v>
      </c>
      <c r="C17" s="869" t="s">
        <v>335</v>
      </c>
    </row>
    <row r="18" spans="1:3">
      <c r="A18" s="412"/>
      <c r="B18" s="868" t="s">
        <v>336</v>
      </c>
      <c r="C18" s="869" t="s">
        <v>337</v>
      </c>
    </row>
    <row r="19" spans="1:3">
      <c r="A19" s="412"/>
      <c r="B19" s="868" t="s">
        <v>338</v>
      </c>
      <c r="C19" s="869" t="s">
        <v>338</v>
      </c>
    </row>
    <row r="20" spans="1:3">
      <c r="A20" s="412"/>
      <c r="B20" s="868" t="s">
        <v>339</v>
      </c>
      <c r="C20" s="869" t="s">
        <v>339</v>
      </c>
    </row>
    <row r="21" spans="1:3">
      <c r="A21" s="412"/>
      <c r="B21" s="868" t="s">
        <v>340</v>
      </c>
      <c r="C21" s="869" t="s">
        <v>340</v>
      </c>
    </row>
    <row r="22" spans="1:3" ht="23.25" customHeight="1">
      <c r="A22" s="412"/>
      <c r="B22" s="868" t="s">
        <v>341</v>
      </c>
      <c r="C22" s="869" t="s">
        <v>342</v>
      </c>
    </row>
    <row r="23" spans="1:3">
      <c r="A23" s="412"/>
      <c r="B23" s="868" t="s">
        <v>343</v>
      </c>
      <c r="C23" s="869" t="s">
        <v>343</v>
      </c>
    </row>
    <row r="24" spans="1:3">
      <c r="A24" s="412"/>
      <c r="B24" s="868" t="s">
        <v>344</v>
      </c>
      <c r="C24" s="869" t="s">
        <v>345</v>
      </c>
    </row>
    <row r="25" spans="1:3" ht="12" thickBot="1">
      <c r="A25" s="176"/>
      <c r="B25" s="882" t="s">
        <v>346</v>
      </c>
      <c r="C25" s="883"/>
    </row>
    <row r="26" spans="1:3" ht="12.75" thickTop="1" thickBot="1">
      <c r="A26" s="875" t="s">
        <v>429</v>
      </c>
      <c r="B26" s="876"/>
      <c r="C26" s="877"/>
    </row>
    <row r="27" spans="1:3" ht="12.75" thickTop="1" thickBot="1">
      <c r="A27" s="177"/>
      <c r="B27" s="884" t="s">
        <v>347</v>
      </c>
      <c r="C27" s="885"/>
    </row>
    <row r="28" spans="1:3" ht="12.75" thickTop="1" thickBot="1">
      <c r="A28" s="875" t="s">
        <v>420</v>
      </c>
      <c r="B28" s="876"/>
      <c r="C28" s="877"/>
    </row>
    <row r="29" spans="1:3" ht="12" thickTop="1">
      <c r="A29" s="175"/>
      <c r="B29" s="886" t="s">
        <v>348</v>
      </c>
      <c r="C29" s="887" t="s">
        <v>349</v>
      </c>
    </row>
    <row r="30" spans="1:3">
      <c r="A30" s="412"/>
      <c r="B30" s="880" t="s">
        <v>350</v>
      </c>
      <c r="C30" s="881" t="s">
        <v>351</v>
      </c>
    </row>
    <row r="31" spans="1:3">
      <c r="A31" s="412"/>
      <c r="B31" s="880" t="s">
        <v>352</v>
      </c>
      <c r="C31" s="881" t="s">
        <v>353</v>
      </c>
    </row>
    <row r="32" spans="1:3">
      <c r="A32" s="412"/>
      <c r="B32" s="880" t="s">
        <v>354</v>
      </c>
      <c r="C32" s="881" t="s">
        <v>355</v>
      </c>
    </row>
    <row r="33" spans="1:3">
      <c r="A33" s="412"/>
      <c r="B33" s="880" t="s">
        <v>356</v>
      </c>
      <c r="C33" s="881" t="s">
        <v>357</v>
      </c>
    </row>
    <row r="34" spans="1:3">
      <c r="A34" s="412"/>
      <c r="B34" s="880" t="s">
        <v>358</v>
      </c>
      <c r="C34" s="881" t="s">
        <v>359</v>
      </c>
    </row>
    <row r="35" spans="1:3" ht="23.25" customHeight="1">
      <c r="A35" s="412"/>
      <c r="B35" s="880" t="s">
        <v>360</v>
      </c>
      <c r="C35" s="881" t="s">
        <v>361</v>
      </c>
    </row>
    <row r="36" spans="1:3" ht="24" customHeight="1">
      <c r="A36" s="412"/>
      <c r="B36" s="880" t="s">
        <v>362</v>
      </c>
      <c r="C36" s="881" t="s">
        <v>363</v>
      </c>
    </row>
    <row r="37" spans="1:3" ht="24.75" customHeight="1">
      <c r="A37" s="412"/>
      <c r="B37" s="880" t="s">
        <v>364</v>
      </c>
      <c r="C37" s="881" t="s">
        <v>365</v>
      </c>
    </row>
    <row r="38" spans="1:3" ht="23.25" customHeight="1">
      <c r="A38" s="412"/>
      <c r="B38" s="880" t="s">
        <v>421</v>
      </c>
      <c r="C38" s="881" t="s">
        <v>366</v>
      </c>
    </row>
    <row r="39" spans="1:3" ht="39.75" customHeight="1">
      <c r="A39" s="412"/>
      <c r="B39" s="868" t="s">
        <v>436</v>
      </c>
      <c r="C39" s="869" t="s">
        <v>367</v>
      </c>
    </row>
    <row r="40" spans="1:3" ht="12" customHeight="1">
      <c r="A40" s="412"/>
      <c r="B40" s="880" t="s">
        <v>368</v>
      </c>
      <c r="C40" s="881" t="s">
        <v>369</v>
      </c>
    </row>
    <row r="41" spans="1:3" ht="27" customHeight="1" thickBot="1">
      <c r="A41" s="176"/>
      <c r="B41" s="890" t="s">
        <v>370</v>
      </c>
      <c r="C41" s="891" t="s">
        <v>371</v>
      </c>
    </row>
    <row r="42" spans="1:3" ht="12.75" thickTop="1" thickBot="1">
      <c r="A42" s="875" t="s">
        <v>422</v>
      </c>
      <c r="B42" s="876"/>
      <c r="C42" s="877"/>
    </row>
    <row r="43" spans="1:3" ht="12" thickTop="1">
      <c r="A43" s="175"/>
      <c r="B43" s="878" t="s">
        <v>459</v>
      </c>
      <c r="C43" s="879" t="s">
        <v>372</v>
      </c>
    </row>
    <row r="44" spans="1:3">
      <c r="A44" s="412"/>
      <c r="B44" s="864" t="s">
        <v>458</v>
      </c>
      <c r="C44" s="865"/>
    </row>
    <row r="45" spans="1:3" ht="23.25" customHeight="1" thickBot="1">
      <c r="A45" s="176"/>
      <c r="B45" s="888" t="s">
        <v>373</v>
      </c>
      <c r="C45" s="889" t="s">
        <v>374</v>
      </c>
    </row>
    <row r="46" spans="1:3" ht="11.25" customHeight="1" thickTop="1" thickBot="1">
      <c r="A46" s="875" t="s">
        <v>423</v>
      </c>
      <c r="B46" s="876"/>
      <c r="C46" s="877"/>
    </row>
    <row r="47" spans="1:3" ht="26.25" customHeight="1" thickTop="1">
      <c r="A47" s="412"/>
      <c r="B47" s="864" t="s">
        <v>424</v>
      </c>
      <c r="C47" s="865"/>
    </row>
    <row r="48" spans="1:3" ht="12" thickBot="1">
      <c r="A48" s="875" t="s">
        <v>425</v>
      </c>
      <c r="B48" s="876"/>
      <c r="C48" s="877"/>
    </row>
    <row r="49" spans="1:3" ht="12" thickTop="1">
      <c r="A49" s="175"/>
      <c r="B49" s="878" t="s">
        <v>375</v>
      </c>
      <c r="C49" s="879" t="s">
        <v>375</v>
      </c>
    </row>
    <row r="50" spans="1:3" ht="11.25" customHeight="1">
      <c r="A50" s="412"/>
      <c r="B50" s="864" t="s">
        <v>376</v>
      </c>
      <c r="C50" s="865" t="s">
        <v>376</v>
      </c>
    </row>
    <row r="51" spans="1:3">
      <c r="A51" s="412"/>
      <c r="B51" s="864" t="s">
        <v>377</v>
      </c>
      <c r="C51" s="865" t="s">
        <v>377</v>
      </c>
    </row>
    <row r="52" spans="1:3" ht="11.25" customHeight="1">
      <c r="A52" s="412"/>
      <c r="B52" s="864" t="s">
        <v>486</v>
      </c>
      <c r="C52" s="865" t="s">
        <v>378</v>
      </c>
    </row>
    <row r="53" spans="1:3" ht="33.6" customHeight="1">
      <c r="A53" s="412"/>
      <c r="B53" s="864" t="s">
        <v>379</v>
      </c>
      <c r="C53" s="865" t="s">
        <v>379</v>
      </c>
    </row>
    <row r="54" spans="1:3" ht="11.25" customHeight="1">
      <c r="A54" s="412"/>
      <c r="B54" s="864" t="s">
        <v>479</v>
      </c>
      <c r="C54" s="865" t="s">
        <v>380</v>
      </c>
    </row>
    <row r="55" spans="1:3" ht="11.25" customHeight="1" thickBot="1">
      <c r="A55" s="875" t="s">
        <v>426</v>
      </c>
      <c r="B55" s="876"/>
      <c r="C55" s="877"/>
    </row>
    <row r="56" spans="1:3" ht="12" thickTop="1">
      <c r="A56" s="175"/>
      <c r="B56" s="878" t="s">
        <v>375</v>
      </c>
      <c r="C56" s="879" t="s">
        <v>375</v>
      </c>
    </row>
    <row r="57" spans="1:3">
      <c r="A57" s="412"/>
      <c r="B57" s="864" t="s">
        <v>381</v>
      </c>
      <c r="C57" s="865" t="s">
        <v>381</v>
      </c>
    </row>
    <row r="58" spans="1:3">
      <c r="A58" s="412"/>
      <c r="B58" s="864" t="s">
        <v>432</v>
      </c>
      <c r="C58" s="865" t="s">
        <v>382</v>
      </c>
    </row>
    <row r="59" spans="1:3">
      <c r="A59" s="412"/>
      <c r="B59" s="864" t="s">
        <v>383</v>
      </c>
      <c r="C59" s="865" t="s">
        <v>383</v>
      </c>
    </row>
    <row r="60" spans="1:3">
      <c r="A60" s="412"/>
      <c r="B60" s="864" t="s">
        <v>384</v>
      </c>
      <c r="C60" s="865" t="s">
        <v>384</v>
      </c>
    </row>
    <row r="61" spans="1:3">
      <c r="A61" s="412"/>
      <c r="B61" s="864" t="s">
        <v>385</v>
      </c>
      <c r="C61" s="865" t="s">
        <v>385</v>
      </c>
    </row>
    <row r="62" spans="1:3">
      <c r="A62" s="412"/>
      <c r="B62" s="864" t="s">
        <v>433</v>
      </c>
      <c r="C62" s="865" t="s">
        <v>386</v>
      </c>
    </row>
    <row r="63" spans="1:3">
      <c r="A63" s="412"/>
      <c r="B63" s="864" t="s">
        <v>387</v>
      </c>
      <c r="C63" s="865" t="s">
        <v>387</v>
      </c>
    </row>
    <row r="64" spans="1:3" ht="12" thickBot="1">
      <c r="A64" s="176"/>
      <c r="B64" s="888" t="s">
        <v>388</v>
      </c>
      <c r="C64" s="889" t="s">
        <v>388</v>
      </c>
    </row>
    <row r="65" spans="1:3" ht="11.25" customHeight="1" thickTop="1">
      <c r="A65" s="894" t="s">
        <v>427</v>
      </c>
      <c r="B65" s="895"/>
      <c r="C65" s="896"/>
    </row>
    <row r="66" spans="1:3" ht="12" thickBot="1">
      <c r="A66" s="176"/>
      <c r="B66" s="888" t="s">
        <v>389</v>
      </c>
      <c r="C66" s="889" t="s">
        <v>389</v>
      </c>
    </row>
    <row r="67" spans="1:3" ht="11.25" customHeight="1" thickTop="1" thickBot="1">
      <c r="A67" s="875" t="s">
        <v>428</v>
      </c>
      <c r="B67" s="876"/>
      <c r="C67" s="877"/>
    </row>
    <row r="68" spans="1:3" ht="12" thickTop="1">
      <c r="A68" s="175"/>
      <c r="B68" s="878" t="s">
        <v>390</v>
      </c>
      <c r="C68" s="879" t="s">
        <v>390</v>
      </c>
    </row>
    <row r="69" spans="1:3">
      <c r="A69" s="412"/>
      <c r="B69" s="864" t="s">
        <v>391</v>
      </c>
      <c r="C69" s="865" t="s">
        <v>391</v>
      </c>
    </row>
    <row r="70" spans="1:3">
      <c r="A70" s="412"/>
      <c r="B70" s="864" t="s">
        <v>392</v>
      </c>
      <c r="C70" s="865" t="s">
        <v>392</v>
      </c>
    </row>
    <row r="71" spans="1:3" ht="38.25" customHeight="1">
      <c r="A71" s="412"/>
      <c r="B71" s="892" t="s">
        <v>435</v>
      </c>
      <c r="C71" s="893" t="s">
        <v>393</v>
      </c>
    </row>
    <row r="72" spans="1:3" ht="33.75" customHeight="1">
      <c r="A72" s="412"/>
      <c r="B72" s="892" t="s">
        <v>438</v>
      </c>
      <c r="C72" s="893" t="s">
        <v>394</v>
      </c>
    </row>
    <row r="73" spans="1:3" ht="15.75" customHeight="1">
      <c r="A73" s="412"/>
      <c r="B73" s="892" t="s">
        <v>434</v>
      </c>
      <c r="C73" s="893" t="s">
        <v>395</v>
      </c>
    </row>
    <row r="74" spans="1:3">
      <c r="A74" s="412"/>
      <c r="B74" s="864" t="s">
        <v>396</v>
      </c>
      <c r="C74" s="865" t="s">
        <v>396</v>
      </c>
    </row>
    <row r="75" spans="1:3" ht="12" thickBot="1">
      <c r="A75" s="176"/>
      <c r="B75" s="888" t="s">
        <v>397</v>
      </c>
      <c r="C75" s="889" t="s">
        <v>397</v>
      </c>
    </row>
    <row r="76" spans="1:3" ht="12" thickTop="1">
      <c r="A76" s="894" t="s">
        <v>462</v>
      </c>
      <c r="B76" s="895"/>
      <c r="C76" s="896"/>
    </row>
    <row r="77" spans="1:3">
      <c r="A77" s="412"/>
      <c r="B77" s="864" t="s">
        <v>389</v>
      </c>
      <c r="C77" s="865"/>
    </row>
    <row r="78" spans="1:3">
      <c r="A78" s="412"/>
      <c r="B78" s="864" t="s">
        <v>460</v>
      </c>
      <c r="C78" s="865"/>
    </row>
    <row r="79" spans="1:3">
      <c r="A79" s="412"/>
      <c r="B79" s="864" t="s">
        <v>461</v>
      </c>
      <c r="C79" s="865"/>
    </row>
    <row r="80" spans="1:3">
      <c r="A80" s="894" t="s">
        <v>463</v>
      </c>
      <c r="B80" s="895"/>
      <c r="C80" s="896"/>
    </row>
    <row r="81" spans="1:3">
      <c r="A81" s="412"/>
      <c r="B81" s="864" t="s">
        <v>389</v>
      </c>
      <c r="C81" s="865"/>
    </row>
    <row r="82" spans="1:3">
      <c r="A82" s="412"/>
      <c r="B82" s="864" t="s">
        <v>464</v>
      </c>
      <c r="C82" s="865"/>
    </row>
    <row r="83" spans="1:3" ht="76.5" customHeight="1">
      <c r="A83" s="412"/>
      <c r="B83" s="864" t="s">
        <v>478</v>
      </c>
      <c r="C83" s="865"/>
    </row>
    <row r="84" spans="1:3" ht="53.25" customHeight="1">
      <c r="A84" s="412"/>
      <c r="B84" s="864" t="s">
        <v>477</v>
      </c>
      <c r="C84" s="865"/>
    </row>
    <row r="85" spans="1:3">
      <c r="A85" s="412"/>
      <c r="B85" s="864" t="s">
        <v>465</v>
      </c>
      <c r="C85" s="865"/>
    </row>
    <row r="86" spans="1:3">
      <c r="A86" s="412"/>
      <c r="B86" s="864" t="s">
        <v>466</v>
      </c>
      <c r="C86" s="865"/>
    </row>
    <row r="87" spans="1:3">
      <c r="A87" s="412"/>
      <c r="B87" s="864" t="s">
        <v>467</v>
      </c>
      <c r="C87" s="865"/>
    </row>
    <row r="88" spans="1:3">
      <c r="A88" s="894" t="s">
        <v>468</v>
      </c>
      <c r="B88" s="895"/>
      <c r="C88" s="896"/>
    </row>
    <row r="89" spans="1:3">
      <c r="A89" s="412"/>
      <c r="B89" s="864" t="s">
        <v>389</v>
      </c>
      <c r="C89" s="865"/>
    </row>
    <row r="90" spans="1:3">
      <c r="A90" s="412"/>
      <c r="B90" s="864" t="s">
        <v>470</v>
      </c>
      <c r="C90" s="865"/>
    </row>
    <row r="91" spans="1:3" ht="12" customHeight="1">
      <c r="A91" s="412"/>
      <c r="B91" s="864" t="s">
        <v>471</v>
      </c>
      <c r="C91" s="865"/>
    </row>
    <row r="92" spans="1:3">
      <c r="A92" s="412"/>
      <c r="B92" s="864" t="s">
        <v>472</v>
      </c>
      <c r="C92" s="865"/>
    </row>
    <row r="93" spans="1:3" ht="24.75" customHeight="1">
      <c r="A93" s="412"/>
      <c r="B93" s="897" t="s">
        <v>514</v>
      </c>
      <c r="C93" s="898"/>
    </row>
    <row r="94" spans="1:3" ht="24" customHeight="1">
      <c r="A94" s="412"/>
      <c r="B94" s="897" t="s">
        <v>515</v>
      </c>
      <c r="C94" s="898"/>
    </row>
    <row r="95" spans="1:3" ht="13.5" customHeight="1">
      <c r="A95" s="412"/>
      <c r="B95" s="880" t="s">
        <v>473</v>
      </c>
      <c r="C95" s="881"/>
    </row>
    <row r="96" spans="1:3" ht="11.25" customHeight="1" thickBot="1">
      <c r="A96" s="899" t="s">
        <v>510</v>
      </c>
      <c r="B96" s="900"/>
      <c r="C96" s="901"/>
    </row>
    <row r="97" spans="1:3" ht="12.75" thickTop="1" thickBot="1">
      <c r="A97" s="908" t="s">
        <v>398</v>
      </c>
      <c r="B97" s="908"/>
      <c r="C97" s="908"/>
    </row>
    <row r="98" spans="1:3">
      <c r="A98" s="244">
        <v>2</v>
      </c>
      <c r="B98" s="342" t="s">
        <v>490</v>
      </c>
      <c r="C98" s="342" t="s">
        <v>511</v>
      </c>
    </row>
    <row r="99" spans="1:3">
      <c r="A99" s="180">
        <v>3</v>
      </c>
      <c r="B99" s="343" t="s">
        <v>491</v>
      </c>
      <c r="C99" s="344" t="s">
        <v>512</v>
      </c>
    </row>
    <row r="100" spans="1:3">
      <c r="A100" s="180">
        <v>4</v>
      </c>
      <c r="B100" s="343" t="s">
        <v>492</v>
      </c>
      <c r="C100" s="344" t="s">
        <v>516</v>
      </c>
    </row>
    <row r="101" spans="1:3" ht="11.25" customHeight="1">
      <c r="A101" s="180">
        <v>5</v>
      </c>
      <c r="B101" s="343" t="s">
        <v>493</v>
      </c>
      <c r="C101" s="344" t="s">
        <v>513</v>
      </c>
    </row>
    <row r="102" spans="1:3" ht="12" customHeight="1">
      <c r="A102" s="180">
        <v>6</v>
      </c>
      <c r="B102" s="343" t="s">
        <v>508</v>
      </c>
      <c r="C102" s="344" t="s">
        <v>494</v>
      </c>
    </row>
    <row r="103" spans="1:3" ht="12" customHeight="1">
      <c r="A103" s="180">
        <v>7</v>
      </c>
      <c r="B103" s="343" t="s">
        <v>495</v>
      </c>
      <c r="C103" s="344" t="s">
        <v>509</v>
      </c>
    </row>
    <row r="104" spans="1:3">
      <c r="A104" s="180">
        <v>8</v>
      </c>
      <c r="B104" s="343" t="s">
        <v>500</v>
      </c>
      <c r="C104" s="344" t="s">
        <v>520</v>
      </c>
    </row>
    <row r="105" spans="1:3" ht="11.25" customHeight="1">
      <c r="A105" s="894" t="s">
        <v>474</v>
      </c>
      <c r="B105" s="895"/>
      <c r="C105" s="896"/>
    </row>
    <row r="106" spans="1:3" ht="12" customHeight="1">
      <c r="A106" s="412"/>
      <c r="B106" s="864" t="s">
        <v>389</v>
      </c>
      <c r="C106" s="865"/>
    </row>
    <row r="107" spans="1:3">
      <c r="A107" s="894" t="s">
        <v>655</v>
      </c>
      <c r="B107" s="895"/>
      <c r="C107" s="896"/>
    </row>
    <row r="108" spans="1:3" ht="12" customHeight="1">
      <c r="A108" s="412"/>
      <c r="B108" s="864" t="s">
        <v>657</v>
      </c>
      <c r="C108" s="865"/>
    </row>
    <row r="109" spans="1:3">
      <c r="A109" s="412"/>
      <c r="B109" s="864" t="s">
        <v>658</v>
      </c>
      <c r="C109" s="865"/>
    </row>
    <row r="110" spans="1:3">
      <c r="A110" s="412"/>
      <c r="B110" s="864" t="s">
        <v>656</v>
      </c>
      <c r="C110" s="865"/>
    </row>
    <row r="111" spans="1:3">
      <c r="A111" s="902" t="s">
        <v>946</v>
      </c>
      <c r="B111" s="902"/>
      <c r="C111" s="902"/>
    </row>
    <row r="112" spans="1:3">
      <c r="A112" s="903" t="s">
        <v>323</v>
      </c>
      <c r="B112" s="903"/>
      <c r="C112" s="903"/>
    </row>
    <row r="113" spans="1:3">
      <c r="A113" s="413">
        <v>1</v>
      </c>
      <c r="B113" s="904" t="s">
        <v>832</v>
      </c>
      <c r="C113" s="905"/>
    </row>
    <row r="114" spans="1:3">
      <c r="A114" s="413">
        <v>2</v>
      </c>
      <c r="B114" s="906" t="s">
        <v>833</v>
      </c>
      <c r="C114" s="907"/>
    </row>
    <row r="115" spans="1:3">
      <c r="A115" s="413">
        <v>3</v>
      </c>
      <c r="B115" s="904" t="s">
        <v>834</v>
      </c>
      <c r="C115" s="905"/>
    </row>
    <row r="116" spans="1:3">
      <c r="A116" s="413">
        <v>4</v>
      </c>
      <c r="B116" s="904" t="s">
        <v>835</v>
      </c>
      <c r="C116" s="905"/>
    </row>
    <row r="117" spans="1:3">
      <c r="A117" s="413">
        <v>5</v>
      </c>
      <c r="B117" s="904" t="s">
        <v>836</v>
      </c>
      <c r="C117" s="905"/>
    </row>
    <row r="118" spans="1:3" ht="55.5" customHeight="1">
      <c r="A118" s="413">
        <v>6</v>
      </c>
      <c r="B118" s="904" t="s">
        <v>947</v>
      </c>
      <c r="C118" s="905"/>
    </row>
    <row r="119" spans="1:3" ht="22.5">
      <c r="A119" s="413">
        <v>6.01</v>
      </c>
      <c r="B119" s="414" t="s">
        <v>691</v>
      </c>
      <c r="C119" s="457" t="s">
        <v>948</v>
      </c>
    </row>
    <row r="120" spans="1:3" ht="33.75">
      <c r="A120" s="413">
        <v>6.02</v>
      </c>
      <c r="B120" s="414" t="s">
        <v>692</v>
      </c>
      <c r="C120" s="455" t="s">
        <v>952</v>
      </c>
    </row>
    <row r="121" spans="1:3">
      <c r="A121" s="413">
        <v>6.03</v>
      </c>
      <c r="B121" s="420" t="s">
        <v>693</v>
      </c>
      <c r="C121" s="420" t="s">
        <v>837</v>
      </c>
    </row>
    <row r="122" spans="1:3">
      <c r="A122" s="413">
        <v>6.04</v>
      </c>
      <c r="B122" s="414" t="s">
        <v>694</v>
      </c>
      <c r="C122" s="416" t="s">
        <v>838</v>
      </c>
    </row>
    <row r="123" spans="1:3">
      <c r="A123" s="413">
        <v>6.05</v>
      </c>
      <c r="B123" s="414" t="s">
        <v>695</v>
      </c>
      <c r="C123" s="416" t="s">
        <v>839</v>
      </c>
    </row>
    <row r="124" spans="1:3" ht="22.5">
      <c r="A124" s="413">
        <v>6.06</v>
      </c>
      <c r="B124" s="414" t="s">
        <v>696</v>
      </c>
      <c r="C124" s="416" t="s">
        <v>840</v>
      </c>
    </row>
    <row r="125" spans="1:3">
      <c r="A125" s="413">
        <v>6.07</v>
      </c>
      <c r="B125" s="417" t="s">
        <v>697</v>
      </c>
      <c r="C125" s="416" t="s">
        <v>841</v>
      </c>
    </row>
    <row r="126" spans="1:3" ht="22.5">
      <c r="A126" s="413">
        <v>6.08</v>
      </c>
      <c r="B126" s="414" t="s">
        <v>698</v>
      </c>
      <c r="C126" s="416" t="s">
        <v>842</v>
      </c>
    </row>
    <row r="127" spans="1:3" ht="22.5">
      <c r="A127" s="413">
        <v>6.09</v>
      </c>
      <c r="B127" s="418" t="s">
        <v>699</v>
      </c>
      <c r="C127" s="416" t="s">
        <v>843</v>
      </c>
    </row>
    <row r="128" spans="1:3">
      <c r="A128" s="419">
        <v>6.1</v>
      </c>
      <c r="B128" s="418" t="s">
        <v>700</v>
      </c>
      <c r="C128" s="416" t="s">
        <v>844</v>
      </c>
    </row>
    <row r="129" spans="1:3">
      <c r="A129" s="413">
        <v>6.11</v>
      </c>
      <c r="B129" s="418" t="s">
        <v>701</v>
      </c>
      <c r="C129" s="416" t="s">
        <v>845</v>
      </c>
    </row>
    <row r="130" spans="1:3">
      <c r="A130" s="413">
        <v>6.12</v>
      </c>
      <c r="B130" s="418" t="s">
        <v>702</v>
      </c>
      <c r="C130" s="416" t="s">
        <v>846</v>
      </c>
    </row>
    <row r="131" spans="1:3">
      <c r="A131" s="413">
        <v>6.13</v>
      </c>
      <c r="B131" s="418" t="s">
        <v>703</v>
      </c>
      <c r="C131" s="420" t="s">
        <v>847</v>
      </c>
    </row>
    <row r="132" spans="1:3">
      <c r="A132" s="413">
        <v>6.14</v>
      </c>
      <c r="B132" s="418" t="s">
        <v>704</v>
      </c>
      <c r="C132" s="420" t="s">
        <v>848</v>
      </c>
    </row>
    <row r="133" spans="1:3">
      <c r="A133" s="413">
        <v>6.15</v>
      </c>
      <c r="B133" s="418" t="s">
        <v>705</v>
      </c>
      <c r="C133" s="420" t="s">
        <v>849</v>
      </c>
    </row>
    <row r="134" spans="1:3" ht="22.5">
      <c r="A134" s="413">
        <v>6.16</v>
      </c>
      <c r="B134" s="418" t="s">
        <v>706</v>
      </c>
      <c r="C134" s="420" t="s">
        <v>850</v>
      </c>
    </row>
    <row r="135" spans="1:3">
      <c r="A135" s="413">
        <v>6.17</v>
      </c>
      <c r="B135" s="420" t="s">
        <v>707</v>
      </c>
      <c r="C135" s="420" t="s">
        <v>851</v>
      </c>
    </row>
    <row r="136" spans="1:3" ht="22.5">
      <c r="A136" s="413">
        <v>6.18</v>
      </c>
      <c r="B136" s="418" t="s">
        <v>708</v>
      </c>
      <c r="C136" s="420" t="s">
        <v>852</v>
      </c>
    </row>
    <row r="137" spans="1:3">
      <c r="A137" s="413">
        <v>6.19</v>
      </c>
      <c r="B137" s="418" t="s">
        <v>709</v>
      </c>
      <c r="C137" s="420" t="s">
        <v>853</v>
      </c>
    </row>
    <row r="138" spans="1:3">
      <c r="A138" s="419">
        <v>6.2</v>
      </c>
      <c r="B138" s="418" t="s">
        <v>710</v>
      </c>
      <c r="C138" s="420" t="s">
        <v>854</v>
      </c>
    </row>
    <row r="139" spans="1:3">
      <c r="A139" s="413">
        <v>6.21</v>
      </c>
      <c r="B139" s="418" t="s">
        <v>711</v>
      </c>
      <c r="C139" s="420" t="s">
        <v>855</v>
      </c>
    </row>
    <row r="140" spans="1:3">
      <c r="A140" s="413">
        <v>6.22</v>
      </c>
      <c r="B140" s="418" t="s">
        <v>712</v>
      </c>
      <c r="C140" s="420" t="s">
        <v>856</v>
      </c>
    </row>
    <row r="141" spans="1:3" ht="22.5">
      <c r="A141" s="413">
        <v>6.23</v>
      </c>
      <c r="B141" s="418" t="s">
        <v>713</v>
      </c>
      <c r="C141" s="420" t="s">
        <v>857</v>
      </c>
    </row>
    <row r="142" spans="1:3" ht="22.5">
      <c r="A142" s="413">
        <v>6.24</v>
      </c>
      <c r="B142" s="414" t="s">
        <v>714</v>
      </c>
      <c r="C142" s="420" t="s">
        <v>858</v>
      </c>
    </row>
    <row r="143" spans="1:3">
      <c r="A143" s="413">
        <v>6.2500000000000098</v>
      </c>
      <c r="B143" s="414" t="s">
        <v>715</v>
      </c>
      <c r="C143" s="420" t="s">
        <v>859</v>
      </c>
    </row>
    <row r="144" spans="1:3" ht="22.5">
      <c r="A144" s="413">
        <v>6.2600000000000202</v>
      </c>
      <c r="B144" s="414" t="s">
        <v>860</v>
      </c>
      <c r="C144" s="459" t="s">
        <v>861</v>
      </c>
    </row>
    <row r="145" spans="1:3" ht="22.5">
      <c r="A145" s="413">
        <v>6.2700000000000298</v>
      </c>
      <c r="B145" s="414" t="s">
        <v>165</v>
      </c>
      <c r="C145" s="459" t="s">
        <v>950</v>
      </c>
    </row>
    <row r="146" spans="1:3">
      <c r="A146" s="413"/>
      <c r="B146" s="913" t="s">
        <v>862</v>
      </c>
      <c r="C146" s="914"/>
    </row>
    <row r="147" spans="1:3" s="422" customFormat="1">
      <c r="A147" s="421">
        <v>7.1</v>
      </c>
      <c r="B147" s="414" t="s">
        <v>863</v>
      </c>
      <c r="C147" s="917" t="s">
        <v>864</v>
      </c>
    </row>
    <row r="148" spans="1:3" s="422" customFormat="1">
      <c r="A148" s="421">
        <v>7.2</v>
      </c>
      <c r="B148" s="414" t="s">
        <v>865</v>
      </c>
      <c r="C148" s="918"/>
    </row>
    <row r="149" spans="1:3" s="422" customFormat="1">
      <c r="A149" s="421">
        <v>7.3</v>
      </c>
      <c r="B149" s="414" t="s">
        <v>866</v>
      </c>
      <c r="C149" s="918"/>
    </row>
    <row r="150" spans="1:3" s="422" customFormat="1">
      <c r="A150" s="421">
        <v>7.4</v>
      </c>
      <c r="B150" s="414" t="s">
        <v>867</v>
      </c>
      <c r="C150" s="918"/>
    </row>
    <row r="151" spans="1:3" s="422" customFormat="1">
      <c r="A151" s="421">
        <v>7.5</v>
      </c>
      <c r="B151" s="414" t="s">
        <v>868</v>
      </c>
      <c r="C151" s="918"/>
    </row>
    <row r="152" spans="1:3" s="422" customFormat="1">
      <c r="A152" s="421">
        <v>7.6</v>
      </c>
      <c r="B152" s="414" t="s">
        <v>941</v>
      </c>
      <c r="C152" s="919"/>
    </row>
    <row r="153" spans="1:3" s="422" customFormat="1" ht="22.5">
      <c r="A153" s="421">
        <v>7.7</v>
      </c>
      <c r="B153" s="414" t="s">
        <v>869</v>
      </c>
      <c r="C153" s="423" t="s">
        <v>870</v>
      </c>
    </row>
    <row r="154" spans="1:3" s="422" customFormat="1" ht="22.5">
      <c r="A154" s="421">
        <v>7.8</v>
      </c>
      <c r="B154" s="414" t="s">
        <v>871</v>
      </c>
      <c r="C154" s="423" t="s">
        <v>872</v>
      </c>
    </row>
    <row r="155" spans="1:3">
      <c r="A155" s="412"/>
      <c r="B155" s="913" t="s">
        <v>873</v>
      </c>
      <c r="C155" s="914"/>
    </row>
    <row r="156" spans="1:3">
      <c r="A156" s="421">
        <v>1</v>
      </c>
      <c r="B156" s="909" t="s">
        <v>955</v>
      </c>
      <c r="C156" s="910"/>
    </row>
    <row r="157" spans="1:3" ht="24.95" customHeight="1">
      <c r="A157" s="421">
        <v>2</v>
      </c>
      <c r="B157" s="911" t="s">
        <v>951</v>
      </c>
      <c r="C157" s="912"/>
    </row>
    <row r="158" spans="1:3">
      <c r="A158" s="421">
        <v>3</v>
      </c>
      <c r="B158" s="911" t="s">
        <v>940</v>
      </c>
      <c r="C158" s="912"/>
    </row>
    <row r="159" spans="1:3">
      <c r="A159" s="412"/>
      <c r="B159" s="913" t="s">
        <v>874</v>
      </c>
      <c r="C159" s="914"/>
    </row>
    <row r="160" spans="1:3" ht="39" customHeight="1">
      <c r="A160" s="421">
        <v>1</v>
      </c>
      <c r="B160" s="915" t="s">
        <v>957</v>
      </c>
      <c r="C160" s="916"/>
    </row>
    <row r="161" spans="1:3" ht="22.5">
      <c r="A161" s="421">
        <v>3</v>
      </c>
      <c r="B161" s="414" t="s">
        <v>679</v>
      </c>
      <c r="C161" s="423" t="s">
        <v>875</v>
      </c>
    </row>
    <row r="162" spans="1:3" ht="22.5">
      <c r="A162" s="421">
        <v>4</v>
      </c>
      <c r="B162" s="414" t="s">
        <v>680</v>
      </c>
      <c r="C162" s="423" t="s">
        <v>876</v>
      </c>
    </row>
    <row r="163" spans="1:3" ht="33.75">
      <c r="A163" s="421">
        <v>5</v>
      </c>
      <c r="B163" s="414" t="s">
        <v>681</v>
      </c>
      <c r="C163" s="423" t="s">
        <v>877</v>
      </c>
    </row>
    <row r="164" spans="1:3">
      <c r="A164" s="421">
        <v>6</v>
      </c>
      <c r="B164" s="414" t="s">
        <v>682</v>
      </c>
      <c r="C164" s="414" t="s">
        <v>878</v>
      </c>
    </row>
    <row r="165" spans="1:3">
      <c r="A165" s="412"/>
      <c r="B165" s="913" t="s">
        <v>879</v>
      </c>
      <c r="C165" s="914"/>
    </row>
    <row r="166" spans="1:3" ht="22.5">
      <c r="A166" s="421"/>
      <c r="B166" s="414" t="s">
        <v>880</v>
      </c>
      <c r="C166" s="424" t="s">
        <v>881</v>
      </c>
    </row>
    <row r="167" spans="1:3">
      <c r="A167" s="421"/>
      <c r="B167" s="414" t="s">
        <v>681</v>
      </c>
      <c r="C167" s="423" t="s">
        <v>882</v>
      </c>
    </row>
    <row r="168" spans="1:3">
      <c r="A168" s="412"/>
      <c r="B168" s="913" t="s">
        <v>883</v>
      </c>
      <c r="C168" s="914"/>
    </row>
    <row r="169" spans="1:3">
      <c r="A169" s="412"/>
      <c r="B169" s="864" t="s">
        <v>944</v>
      </c>
      <c r="C169" s="865"/>
    </row>
    <row r="170" spans="1:3">
      <c r="A170" s="412" t="s">
        <v>884</v>
      </c>
      <c r="B170" s="425" t="s">
        <v>739</v>
      </c>
      <c r="C170" s="426" t="s">
        <v>885</v>
      </c>
    </row>
    <row r="171" spans="1:3">
      <c r="A171" s="412" t="s">
        <v>534</v>
      </c>
      <c r="B171" s="427" t="s">
        <v>740</v>
      </c>
      <c r="C171" s="423" t="s">
        <v>886</v>
      </c>
    </row>
    <row r="172" spans="1:3" ht="22.5">
      <c r="A172" s="412" t="s">
        <v>541</v>
      </c>
      <c r="B172" s="426" t="s">
        <v>741</v>
      </c>
      <c r="C172" s="423" t="s">
        <v>887</v>
      </c>
    </row>
    <row r="173" spans="1:3">
      <c r="A173" s="412" t="s">
        <v>888</v>
      </c>
      <c r="B173" s="427" t="s">
        <v>742</v>
      </c>
      <c r="C173" s="427" t="s">
        <v>889</v>
      </c>
    </row>
    <row r="174" spans="1:3" ht="22.5">
      <c r="A174" s="412" t="s">
        <v>890</v>
      </c>
      <c r="B174" s="428" t="s">
        <v>743</v>
      </c>
      <c r="C174" s="428" t="s">
        <v>891</v>
      </c>
    </row>
    <row r="175" spans="1:3" ht="22.5">
      <c r="A175" s="412" t="s">
        <v>542</v>
      </c>
      <c r="B175" s="428" t="s">
        <v>744</v>
      </c>
      <c r="C175" s="428" t="s">
        <v>892</v>
      </c>
    </row>
    <row r="176" spans="1:3" ht="22.5">
      <c r="A176" s="412" t="s">
        <v>893</v>
      </c>
      <c r="B176" s="428" t="s">
        <v>745</v>
      </c>
      <c r="C176" s="428" t="s">
        <v>894</v>
      </c>
    </row>
    <row r="177" spans="1:3" ht="22.5">
      <c r="A177" s="412" t="s">
        <v>895</v>
      </c>
      <c r="B177" s="428" t="s">
        <v>746</v>
      </c>
      <c r="C177" s="428" t="s">
        <v>897</v>
      </c>
    </row>
    <row r="178" spans="1:3" ht="22.5">
      <c r="A178" s="412" t="s">
        <v>896</v>
      </c>
      <c r="B178" s="428" t="s">
        <v>747</v>
      </c>
      <c r="C178" s="428" t="s">
        <v>899</v>
      </c>
    </row>
    <row r="179" spans="1:3" ht="22.5">
      <c r="A179" s="412" t="s">
        <v>898</v>
      </c>
      <c r="B179" s="428" t="s">
        <v>748</v>
      </c>
      <c r="C179" s="429" t="s">
        <v>901</v>
      </c>
    </row>
    <row r="180" spans="1:3" ht="22.5">
      <c r="A180" s="412" t="s">
        <v>900</v>
      </c>
      <c r="B180" s="446" t="s">
        <v>749</v>
      </c>
      <c r="C180" s="429" t="s">
        <v>903</v>
      </c>
    </row>
    <row r="181" spans="1:3" ht="22.5">
      <c r="A181" s="412" t="s">
        <v>902</v>
      </c>
      <c r="B181" s="428" t="s">
        <v>750</v>
      </c>
      <c r="C181" s="430" t="s">
        <v>905</v>
      </c>
    </row>
    <row r="182" spans="1:3">
      <c r="A182" s="456" t="s">
        <v>904</v>
      </c>
      <c r="B182" s="431" t="s">
        <v>751</v>
      </c>
      <c r="C182" s="426" t="s">
        <v>906</v>
      </c>
    </row>
    <row r="183" spans="1:3" ht="22.5">
      <c r="A183" s="412"/>
      <c r="B183" s="432" t="s">
        <v>907</v>
      </c>
      <c r="C183" s="416" t="s">
        <v>908</v>
      </c>
    </row>
    <row r="184" spans="1:3" ht="22.5">
      <c r="A184" s="412"/>
      <c r="B184" s="432" t="s">
        <v>909</v>
      </c>
      <c r="C184" s="416" t="s">
        <v>910</v>
      </c>
    </row>
    <row r="185" spans="1:3" ht="22.5">
      <c r="A185" s="412"/>
      <c r="B185" s="432" t="s">
        <v>911</v>
      </c>
      <c r="C185" s="416" t="s">
        <v>912</v>
      </c>
    </row>
    <row r="186" spans="1:3">
      <c r="A186" s="412"/>
      <c r="B186" s="913" t="s">
        <v>913</v>
      </c>
      <c r="C186" s="914"/>
    </row>
    <row r="187" spans="1:3" ht="50.1" customHeight="1">
      <c r="A187" s="412"/>
      <c r="B187" s="909" t="s">
        <v>956</v>
      </c>
      <c r="C187" s="910"/>
    </row>
    <row r="188" spans="1:3">
      <c r="A188" s="421">
        <v>1</v>
      </c>
      <c r="B188" s="420" t="s">
        <v>771</v>
      </c>
      <c r="C188" s="420" t="s">
        <v>771</v>
      </c>
    </row>
    <row r="189" spans="1:3" ht="33.75">
      <c r="A189" s="421">
        <v>2</v>
      </c>
      <c r="B189" s="420" t="s">
        <v>914</v>
      </c>
      <c r="C189" s="420" t="s">
        <v>915</v>
      </c>
    </row>
    <row r="190" spans="1:3">
      <c r="A190" s="421">
        <v>3</v>
      </c>
      <c r="B190" s="420" t="s">
        <v>773</v>
      </c>
      <c r="C190" s="420" t="s">
        <v>916</v>
      </c>
    </row>
    <row r="191" spans="1:3" ht="22.5">
      <c r="A191" s="421">
        <v>4</v>
      </c>
      <c r="B191" s="420" t="s">
        <v>774</v>
      </c>
      <c r="C191" s="420" t="s">
        <v>917</v>
      </c>
    </row>
    <row r="192" spans="1:3" ht="22.5">
      <c r="A192" s="421">
        <v>5</v>
      </c>
      <c r="B192" s="420" t="s">
        <v>775</v>
      </c>
      <c r="C192" s="415" t="s">
        <v>958</v>
      </c>
    </row>
    <row r="193" spans="1:4" ht="45">
      <c r="A193" s="421">
        <v>6</v>
      </c>
      <c r="B193" s="420" t="s">
        <v>776</v>
      </c>
      <c r="C193" s="420" t="s">
        <v>918</v>
      </c>
    </row>
    <row r="194" spans="1:4">
      <c r="A194" s="412"/>
      <c r="B194" s="913" t="s">
        <v>919</v>
      </c>
      <c r="C194" s="914"/>
    </row>
    <row r="195" spans="1:4" ht="26.1" customHeight="1">
      <c r="A195" s="412"/>
      <c r="B195" s="920" t="s">
        <v>942</v>
      </c>
      <c r="C195" s="922"/>
    </row>
    <row r="196" spans="1:4" ht="22.5">
      <c r="A196" s="412">
        <v>1.1000000000000001</v>
      </c>
      <c r="B196" s="433" t="s">
        <v>786</v>
      </c>
      <c r="C196" s="447" t="s">
        <v>920</v>
      </c>
      <c r="D196" s="448"/>
    </row>
    <row r="197" spans="1:4" ht="12.75">
      <c r="A197" s="412" t="s">
        <v>251</v>
      </c>
      <c r="B197" s="434" t="s">
        <v>787</v>
      </c>
      <c r="C197" s="447" t="s">
        <v>921</v>
      </c>
      <c r="D197" s="449"/>
    </row>
    <row r="198" spans="1:4" ht="12.75">
      <c r="A198" s="412" t="s">
        <v>788</v>
      </c>
      <c r="B198" s="435" t="s">
        <v>789</v>
      </c>
      <c r="C198" s="874" t="s">
        <v>943</v>
      </c>
      <c r="D198" s="450"/>
    </row>
    <row r="199" spans="1:4" ht="12.75">
      <c r="A199" s="412" t="s">
        <v>790</v>
      </c>
      <c r="B199" s="435" t="s">
        <v>791</v>
      </c>
      <c r="C199" s="874"/>
      <c r="D199" s="450"/>
    </row>
    <row r="200" spans="1:4" ht="12.75">
      <c r="A200" s="412" t="s">
        <v>792</v>
      </c>
      <c r="B200" s="435" t="s">
        <v>793</v>
      </c>
      <c r="C200" s="874"/>
      <c r="D200" s="450"/>
    </row>
    <row r="201" spans="1:4" ht="12.75">
      <c r="A201" s="412" t="s">
        <v>794</v>
      </c>
      <c r="B201" s="435" t="s">
        <v>795</v>
      </c>
      <c r="C201" s="874"/>
      <c r="D201" s="450"/>
    </row>
    <row r="202" spans="1:4" ht="22.5">
      <c r="A202" s="412">
        <v>1.2</v>
      </c>
      <c r="B202" s="436" t="s">
        <v>796</v>
      </c>
      <c r="C202" s="437" t="s">
        <v>922</v>
      </c>
      <c r="D202" s="451"/>
    </row>
    <row r="203" spans="1:4" ht="22.5">
      <c r="A203" s="412" t="s">
        <v>798</v>
      </c>
      <c r="B203" s="438" t="s">
        <v>799</v>
      </c>
      <c r="C203" s="439" t="s">
        <v>923</v>
      </c>
      <c r="D203" s="452"/>
    </row>
    <row r="204" spans="1:4" ht="23.25">
      <c r="A204" s="412" t="s">
        <v>800</v>
      </c>
      <c r="B204" s="440" t="s">
        <v>801</v>
      </c>
      <c r="C204" s="439" t="s">
        <v>924</v>
      </c>
      <c r="D204" s="453"/>
    </row>
    <row r="205" spans="1:4" ht="12.75">
      <c r="A205" s="412" t="s">
        <v>802</v>
      </c>
      <c r="B205" s="441" t="s">
        <v>803</v>
      </c>
      <c r="C205" s="437" t="s">
        <v>925</v>
      </c>
      <c r="D205" s="452"/>
    </row>
    <row r="206" spans="1:4" ht="18" customHeight="1">
      <c r="A206" s="412" t="s">
        <v>804</v>
      </c>
      <c r="B206" s="444" t="s">
        <v>805</v>
      </c>
      <c r="C206" s="437" t="s">
        <v>926</v>
      </c>
      <c r="D206" s="453"/>
    </row>
    <row r="207" spans="1:4" ht="22.5">
      <c r="A207" s="412">
        <v>1.4</v>
      </c>
      <c r="B207" s="438" t="s">
        <v>938</v>
      </c>
      <c r="C207" s="442" t="s">
        <v>927</v>
      </c>
      <c r="D207" s="454"/>
    </row>
    <row r="208" spans="1:4" ht="12.75">
      <c r="A208" s="412">
        <v>1.5</v>
      </c>
      <c r="B208" s="438" t="s">
        <v>939</v>
      </c>
      <c r="C208" s="442" t="s">
        <v>927</v>
      </c>
      <c r="D208" s="454"/>
    </row>
    <row r="209" spans="1:3">
      <c r="A209" s="412"/>
      <c r="B209" s="902" t="s">
        <v>928</v>
      </c>
      <c r="C209" s="902"/>
    </row>
    <row r="210" spans="1:3" ht="24.6" customHeight="1">
      <c r="A210" s="412"/>
      <c r="B210" s="920" t="s">
        <v>929</v>
      </c>
      <c r="C210" s="920"/>
    </row>
    <row r="211" spans="1:3" ht="22.5">
      <c r="A211" s="421"/>
      <c r="B211" s="414" t="s">
        <v>679</v>
      </c>
      <c r="C211" s="423" t="s">
        <v>875</v>
      </c>
    </row>
    <row r="212" spans="1:3" ht="22.5">
      <c r="A212" s="421"/>
      <c r="B212" s="414" t="s">
        <v>680</v>
      </c>
      <c r="C212" s="423" t="s">
        <v>876</v>
      </c>
    </row>
    <row r="213" spans="1:3" ht="22.5">
      <c r="A213" s="412"/>
      <c r="B213" s="414" t="s">
        <v>681</v>
      </c>
      <c r="C213" s="423" t="s">
        <v>930</v>
      </c>
    </row>
    <row r="214" spans="1:3">
      <c r="A214" s="412"/>
      <c r="B214" s="902" t="s">
        <v>931</v>
      </c>
      <c r="C214" s="902"/>
    </row>
    <row r="215" spans="1:3" ht="36" customHeight="1">
      <c r="A215" s="421"/>
      <c r="B215" s="921" t="s">
        <v>945</v>
      </c>
      <c r="C215" s="921"/>
    </row>
  </sheetData>
  <mergeCells count="131">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Normal="100" workbookViewId="0">
      <pane xSplit="1" ySplit="6" topLeftCell="B7" activePane="bottomRight" state="frozen"/>
      <selection sqref="A1:C1"/>
      <selection pane="topRight" sqref="A1:C1"/>
      <selection pane="bottomLeft" sqref="A1:C1"/>
      <selection pane="bottomRight" activeCell="B7" sqref="B7"/>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6"/>
  </cols>
  <sheetData>
    <row r="1" spans="1:8" s="6" customFormat="1">
      <c r="A1" s="9" t="s">
        <v>188</v>
      </c>
      <c r="B1" s="8" t="str">
        <f>Info!C2</f>
        <v>სს ”საქართველოს ბანკი”</v>
      </c>
      <c r="C1" s="8"/>
      <c r="D1" s="1"/>
      <c r="E1" s="1"/>
      <c r="F1" s="1"/>
      <c r="G1" s="1"/>
      <c r="H1" s="1"/>
    </row>
    <row r="2" spans="1:8" s="6" customFormat="1">
      <c r="A2" s="9" t="s">
        <v>189</v>
      </c>
      <c r="B2" s="330">
        <v>44742</v>
      </c>
      <c r="C2" s="18"/>
      <c r="D2" s="10"/>
      <c r="E2" s="10"/>
      <c r="F2" s="10"/>
      <c r="G2" s="10"/>
      <c r="H2" s="10"/>
    </row>
    <row r="3" spans="1:8" s="6" customFormat="1">
      <c r="A3" s="9"/>
      <c r="B3" s="8"/>
      <c r="C3" s="18"/>
      <c r="D3" s="10"/>
      <c r="E3" s="10"/>
      <c r="F3" s="10"/>
      <c r="G3" s="10"/>
      <c r="H3" s="10">
        <v>0</v>
      </c>
    </row>
    <row r="4" spans="1:8" s="6" customFormat="1" ht="15.75" thickBot="1">
      <c r="A4" s="36" t="s">
        <v>403</v>
      </c>
      <c r="B4" s="19" t="s">
        <v>222</v>
      </c>
      <c r="C4" s="22"/>
      <c r="D4" s="22"/>
      <c r="E4" s="22"/>
      <c r="F4" s="36"/>
      <c r="G4" s="36"/>
      <c r="H4" s="37" t="s">
        <v>93</v>
      </c>
    </row>
    <row r="5" spans="1:8" s="6" customFormat="1">
      <c r="A5" s="97"/>
      <c r="B5" s="98"/>
      <c r="C5" s="750" t="s">
        <v>194</v>
      </c>
      <c r="D5" s="751"/>
      <c r="E5" s="752"/>
      <c r="F5" s="750" t="s">
        <v>195</v>
      </c>
      <c r="G5" s="751"/>
      <c r="H5" s="753"/>
    </row>
    <row r="6" spans="1:8" s="6" customFormat="1" ht="12.75">
      <c r="A6" s="99" t="s">
        <v>26</v>
      </c>
      <c r="B6" s="38"/>
      <c r="C6" s="39" t="s">
        <v>27</v>
      </c>
      <c r="D6" s="39" t="s">
        <v>96</v>
      </c>
      <c r="E6" s="39" t="s">
        <v>68</v>
      </c>
      <c r="F6" s="39" t="s">
        <v>27</v>
      </c>
      <c r="G6" s="39" t="s">
        <v>96</v>
      </c>
      <c r="H6" s="100" t="s">
        <v>68</v>
      </c>
    </row>
    <row r="7" spans="1:8" s="6" customFormat="1" ht="12.75">
      <c r="A7" s="101"/>
      <c r="B7" s="41" t="s">
        <v>92</v>
      </c>
      <c r="C7" s="42"/>
      <c r="D7" s="42"/>
      <c r="E7" s="42"/>
      <c r="F7" s="42"/>
      <c r="G7" s="42"/>
      <c r="H7" s="102"/>
    </row>
    <row r="8" spans="1:8" s="6" customFormat="1">
      <c r="A8" s="101">
        <v>1</v>
      </c>
      <c r="B8" s="43" t="s">
        <v>97</v>
      </c>
      <c r="C8" s="471">
        <v>12421545.470000001</v>
      </c>
      <c r="D8" s="471">
        <v>-103156.79</v>
      </c>
      <c r="E8" s="192">
        <f>C8+D8</f>
        <v>12318388.680000002</v>
      </c>
      <c r="F8" s="598">
        <v>8902292.1799999997</v>
      </c>
      <c r="G8" s="599">
        <v>-2248643.0299999998</v>
      </c>
      <c r="H8" s="588">
        <v>6653649.1500000004</v>
      </c>
    </row>
    <row r="9" spans="1:8" s="6" customFormat="1">
      <c r="A9" s="101">
        <v>2</v>
      </c>
      <c r="B9" s="43" t="s">
        <v>98</v>
      </c>
      <c r="C9" s="472">
        <f>SUM(C10:C18)</f>
        <v>597332390.70009995</v>
      </c>
      <c r="D9" s="472">
        <f>SUM(D10:D18)</f>
        <v>262583590.41399965</v>
      </c>
      <c r="E9" s="192">
        <f t="shared" ref="E9:E67" si="0">C9+D9</f>
        <v>859915981.11409962</v>
      </c>
      <c r="F9" s="600">
        <v>435335389.74970293</v>
      </c>
      <c r="G9" s="601">
        <v>258611336.82230011</v>
      </c>
      <c r="H9" s="591">
        <v>693946726.57200301</v>
      </c>
    </row>
    <row r="10" spans="1:8" s="6" customFormat="1">
      <c r="A10" s="101">
        <v>2.1</v>
      </c>
      <c r="B10" s="44" t="s">
        <v>99</v>
      </c>
      <c r="C10" s="471">
        <v>165598.01</v>
      </c>
      <c r="D10" s="471">
        <v>51858.87</v>
      </c>
      <c r="E10" s="192">
        <f t="shared" si="0"/>
        <v>217456.88</v>
      </c>
      <c r="F10" s="602">
        <v>686480.95</v>
      </c>
      <c r="G10" s="603">
        <v>30762.84</v>
      </c>
      <c r="H10" s="591">
        <v>717243.78999999992</v>
      </c>
    </row>
    <row r="11" spans="1:8" s="6" customFormat="1">
      <c r="A11" s="101">
        <v>2.2000000000000002</v>
      </c>
      <c r="B11" s="44" t="s">
        <v>100</v>
      </c>
      <c r="C11" s="471">
        <v>69682546.0766</v>
      </c>
      <c r="D11" s="471">
        <v>93490945.942849547</v>
      </c>
      <c r="E11" s="192">
        <f t="shared" si="0"/>
        <v>163173492.01944953</v>
      </c>
      <c r="F11" s="602">
        <v>61607157.757502913</v>
      </c>
      <c r="G11" s="603">
        <v>89433845.578564197</v>
      </c>
      <c r="H11" s="591">
        <v>151041003.33606711</v>
      </c>
    </row>
    <row r="12" spans="1:8" s="6" customFormat="1">
      <c r="A12" s="101">
        <v>2.2999999999999998</v>
      </c>
      <c r="B12" s="44" t="s">
        <v>101</v>
      </c>
      <c r="C12" s="471">
        <v>2540580.5499999998</v>
      </c>
      <c r="D12" s="471">
        <v>4670980.6385365343</v>
      </c>
      <c r="E12" s="192">
        <f t="shared" si="0"/>
        <v>7211561.1885365341</v>
      </c>
      <c r="F12" s="602">
        <v>2661856.5699999998</v>
      </c>
      <c r="G12" s="603">
        <v>2899333.2490070635</v>
      </c>
      <c r="H12" s="591">
        <v>5561189.8190070633</v>
      </c>
    </row>
    <row r="13" spans="1:8" s="6" customFormat="1">
      <c r="A13" s="101">
        <v>2.4</v>
      </c>
      <c r="B13" s="44" t="s">
        <v>102</v>
      </c>
      <c r="C13" s="471">
        <v>16177546.9066</v>
      </c>
      <c r="D13" s="471">
        <v>5527716.8816087535</v>
      </c>
      <c r="E13" s="192">
        <f t="shared" si="0"/>
        <v>21705263.788208753</v>
      </c>
      <c r="F13" s="602">
        <v>9340866.0102999993</v>
      </c>
      <c r="G13" s="603">
        <v>4730876.9059580863</v>
      </c>
      <c r="H13" s="591">
        <v>14071742.916258086</v>
      </c>
    </row>
    <row r="14" spans="1:8" s="6" customFormat="1">
      <c r="A14" s="101">
        <v>2.5</v>
      </c>
      <c r="B14" s="44" t="s">
        <v>103</v>
      </c>
      <c r="C14" s="471">
        <v>8918898.0199999996</v>
      </c>
      <c r="D14" s="471">
        <v>25660040.450919833</v>
      </c>
      <c r="E14" s="192">
        <f t="shared" si="0"/>
        <v>34578938.470919833</v>
      </c>
      <c r="F14" s="602">
        <v>4619066.08</v>
      </c>
      <c r="G14" s="603">
        <v>23267997.933523018</v>
      </c>
      <c r="H14" s="591">
        <v>27887064.01352302</v>
      </c>
    </row>
    <row r="15" spans="1:8" s="6" customFormat="1">
      <c r="A15" s="101">
        <v>2.6</v>
      </c>
      <c r="B15" s="44" t="s">
        <v>104</v>
      </c>
      <c r="C15" s="471">
        <v>25880581.620000001</v>
      </c>
      <c r="D15" s="471">
        <v>34681392.6862</v>
      </c>
      <c r="E15" s="192">
        <f t="shared" si="0"/>
        <v>60561974.306199998</v>
      </c>
      <c r="F15" s="602">
        <v>18497598.397500001</v>
      </c>
      <c r="G15" s="603">
        <v>34822392.773947775</v>
      </c>
      <c r="H15" s="591">
        <v>53319991.171447776</v>
      </c>
    </row>
    <row r="16" spans="1:8" s="6" customFormat="1">
      <c r="A16" s="101">
        <v>2.7</v>
      </c>
      <c r="B16" s="44" t="s">
        <v>105</v>
      </c>
      <c r="C16" s="471">
        <v>9405321.0369000006</v>
      </c>
      <c r="D16" s="471">
        <v>3670828.5682999999</v>
      </c>
      <c r="E16" s="192">
        <f t="shared" si="0"/>
        <v>13076149.6052</v>
      </c>
      <c r="F16" s="602">
        <v>4393326.7844000002</v>
      </c>
      <c r="G16" s="603">
        <v>4801394.3638000004</v>
      </c>
      <c r="H16" s="591">
        <v>9194721.1482000016</v>
      </c>
    </row>
    <row r="17" spans="1:8" s="6" customFormat="1">
      <c r="A17" s="101">
        <v>2.8</v>
      </c>
      <c r="B17" s="44" t="s">
        <v>106</v>
      </c>
      <c r="C17" s="471">
        <v>462923122.45999998</v>
      </c>
      <c r="D17" s="471">
        <v>93034938.955584988</v>
      </c>
      <c r="E17" s="192">
        <f t="shared" si="0"/>
        <v>555958061.41558492</v>
      </c>
      <c r="F17" s="602">
        <v>331942974.68000001</v>
      </c>
      <c r="G17" s="603">
        <v>97162641.257499993</v>
      </c>
      <c r="H17" s="591">
        <v>429105615.9375</v>
      </c>
    </row>
    <row r="18" spans="1:8" s="6" customFormat="1">
      <c r="A18" s="101">
        <v>2.9</v>
      </c>
      <c r="B18" s="44" t="s">
        <v>107</v>
      </c>
      <c r="C18" s="471">
        <v>1638196.02</v>
      </c>
      <c r="D18" s="471">
        <v>1794887.42</v>
      </c>
      <c r="E18" s="192">
        <f t="shared" si="0"/>
        <v>3433083.44</v>
      </c>
      <c r="F18" s="602">
        <v>1586062.52</v>
      </c>
      <c r="G18" s="603">
        <v>1462091.92</v>
      </c>
      <c r="H18" s="591">
        <v>3048154.44</v>
      </c>
    </row>
    <row r="19" spans="1:8" s="6" customFormat="1">
      <c r="A19" s="101">
        <v>3</v>
      </c>
      <c r="B19" s="43" t="s">
        <v>108</v>
      </c>
      <c r="C19" s="471">
        <v>9325297.8200000003</v>
      </c>
      <c r="D19" s="471">
        <v>1261597.7</v>
      </c>
      <c r="E19" s="192">
        <f t="shared" si="0"/>
        <v>10586895.52</v>
      </c>
      <c r="F19" s="602">
        <v>5413817.1500000004</v>
      </c>
      <c r="G19" s="603">
        <v>1069597.26</v>
      </c>
      <c r="H19" s="591">
        <v>6483414.4100000001</v>
      </c>
    </row>
    <row r="20" spans="1:8" s="6" customFormat="1">
      <c r="A20" s="101">
        <v>4</v>
      </c>
      <c r="B20" s="43" t="s">
        <v>109</v>
      </c>
      <c r="C20" s="471">
        <v>134247972.68000001</v>
      </c>
      <c r="D20" s="471">
        <v>793227.17</v>
      </c>
      <c r="E20" s="192">
        <f t="shared" si="0"/>
        <v>135041199.84999999</v>
      </c>
      <c r="F20" s="602">
        <v>93394846.709999993</v>
      </c>
      <c r="G20" s="603">
        <v>1514002.9</v>
      </c>
      <c r="H20" s="591">
        <v>94908849.609999999</v>
      </c>
    </row>
    <row r="21" spans="1:8" s="6" customFormat="1">
      <c r="A21" s="101">
        <v>5</v>
      </c>
      <c r="B21" s="43" t="s">
        <v>110</v>
      </c>
      <c r="C21" s="471">
        <v>0</v>
      </c>
      <c r="D21" s="471">
        <v>0</v>
      </c>
      <c r="E21" s="192">
        <f t="shared" si="0"/>
        <v>0</v>
      </c>
      <c r="F21" s="602">
        <v>0</v>
      </c>
      <c r="G21" s="603">
        <v>0</v>
      </c>
      <c r="H21" s="591">
        <v>0</v>
      </c>
    </row>
    <row r="22" spans="1:8" s="6" customFormat="1">
      <c r="A22" s="101">
        <v>6</v>
      </c>
      <c r="B22" s="45" t="s">
        <v>111</v>
      </c>
      <c r="C22" s="472">
        <f>C8+C9+C19+C20+C21</f>
        <v>753327206.67009997</v>
      </c>
      <c r="D22" s="472">
        <f>D8+D9+D19+D20+D21</f>
        <v>264535258.49399963</v>
      </c>
      <c r="E22" s="192">
        <f>C22+D22</f>
        <v>1017862465.1640996</v>
      </c>
      <c r="F22" s="600">
        <v>543046345.78970289</v>
      </c>
      <c r="G22" s="601">
        <v>258946293.9523001</v>
      </c>
      <c r="H22" s="591">
        <v>801992639.74200296</v>
      </c>
    </row>
    <row r="23" spans="1:8" s="6" customFormat="1">
      <c r="A23" s="101"/>
      <c r="B23" s="41" t="s">
        <v>90</v>
      </c>
      <c r="C23" s="471"/>
      <c r="D23" s="471"/>
      <c r="E23" s="191"/>
      <c r="F23" s="602"/>
      <c r="G23" s="603"/>
      <c r="H23" s="589"/>
    </row>
    <row r="24" spans="1:8" s="6" customFormat="1">
      <c r="A24" s="101">
        <v>7</v>
      </c>
      <c r="B24" s="43" t="s">
        <v>112</v>
      </c>
      <c r="C24" s="471">
        <v>73448602.379999995</v>
      </c>
      <c r="D24" s="471">
        <v>2277741.5099999998</v>
      </c>
      <c r="E24" s="192">
        <f t="shared" si="0"/>
        <v>75726343.890000001</v>
      </c>
      <c r="F24" s="602">
        <v>45538557.890000001</v>
      </c>
      <c r="G24" s="603">
        <v>10433940.710000001</v>
      </c>
      <c r="H24" s="591">
        <v>55972498.600000001</v>
      </c>
    </row>
    <row r="25" spans="1:8" s="6" customFormat="1">
      <c r="A25" s="101">
        <v>8</v>
      </c>
      <c r="B25" s="43" t="s">
        <v>113</v>
      </c>
      <c r="C25" s="471">
        <v>159836473.22999999</v>
      </c>
      <c r="D25" s="471">
        <v>24481051.219999999</v>
      </c>
      <c r="E25" s="192">
        <f t="shared" si="0"/>
        <v>184317524.44999999</v>
      </c>
      <c r="F25" s="602">
        <v>133899521.59999999</v>
      </c>
      <c r="G25" s="603">
        <v>52132709.43</v>
      </c>
      <c r="H25" s="591">
        <v>186032231.03</v>
      </c>
    </row>
    <row r="26" spans="1:8" s="6" customFormat="1">
      <c r="A26" s="101">
        <v>9</v>
      </c>
      <c r="B26" s="43" t="s">
        <v>114</v>
      </c>
      <c r="C26" s="471">
        <v>6769919.5700000003</v>
      </c>
      <c r="D26" s="471">
        <v>132414.06</v>
      </c>
      <c r="E26" s="192">
        <f t="shared" si="0"/>
        <v>6902333.6299999999</v>
      </c>
      <c r="F26" s="602">
        <v>3511975.5</v>
      </c>
      <c r="G26" s="603">
        <v>2652.63</v>
      </c>
      <c r="H26" s="591">
        <v>3514628.13</v>
      </c>
    </row>
    <row r="27" spans="1:8" s="6" customFormat="1">
      <c r="A27" s="101">
        <v>10</v>
      </c>
      <c r="B27" s="43" t="s">
        <v>115</v>
      </c>
      <c r="C27" s="471">
        <v>1484384.98</v>
      </c>
      <c r="D27" s="471">
        <v>47461972.229999997</v>
      </c>
      <c r="E27" s="192">
        <f t="shared" si="0"/>
        <v>48946357.209999993</v>
      </c>
      <c r="F27" s="602">
        <v>1389131.99</v>
      </c>
      <c r="G27" s="603">
        <v>55250627.649999999</v>
      </c>
      <c r="H27" s="591">
        <v>56639759.640000001</v>
      </c>
    </row>
    <row r="28" spans="1:8" s="6" customFormat="1">
      <c r="A28" s="101">
        <v>11</v>
      </c>
      <c r="B28" s="43" t="s">
        <v>116</v>
      </c>
      <c r="C28" s="471">
        <v>151503391.22999999</v>
      </c>
      <c r="D28" s="471">
        <v>32880925.309999999</v>
      </c>
      <c r="E28" s="192">
        <f t="shared" si="0"/>
        <v>184384316.53999999</v>
      </c>
      <c r="F28" s="602">
        <v>73167182.810000002</v>
      </c>
      <c r="G28" s="603">
        <v>32591440.859999999</v>
      </c>
      <c r="H28" s="591">
        <v>105758623.67</v>
      </c>
    </row>
    <row r="29" spans="1:8" s="6" customFormat="1">
      <c r="A29" s="101">
        <v>12</v>
      </c>
      <c r="B29" s="43" t="s">
        <v>117</v>
      </c>
      <c r="C29" s="471">
        <v>0</v>
      </c>
      <c r="D29" s="471">
        <v>0</v>
      </c>
      <c r="E29" s="192">
        <f t="shared" si="0"/>
        <v>0</v>
      </c>
      <c r="F29" s="602">
        <v>0</v>
      </c>
      <c r="G29" s="603">
        <v>0</v>
      </c>
      <c r="H29" s="591">
        <v>0</v>
      </c>
    </row>
    <row r="30" spans="1:8" s="6" customFormat="1">
      <c r="A30" s="101">
        <v>13</v>
      </c>
      <c r="B30" s="46" t="s">
        <v>118</v>
      </c>
      <c r="C30" s="472">
        <f>SUM(C24:C29)</f>
        <v>393042771.38999999</v>
      </c>
      <c r="D30" s="472">
        <f>SUM(D24:D29)</f>
        <v>107234104.33</v>
      </c>
      <c r="E30" s="192">
        <f t="shared" si="0"/>
        <v>500276875.71999997</v>
      </c>
      <c r="F30" s="600">
        <v>257506369.79000002</v>
      </c>
      <c r="G30" s="601">
        <v>150411371.28</v>
      </c>
      <c r="H30" s="591">
        <v>407917741.07000005</v>
      </c>
    </row>
    <row r="31" spans="1:8" s="6" customFormat="1">
      <c r="A31" s="101">
        <v>14</v>
      </c>
      <c r="B31" s="46" t="s">
        <v>119</v>
      </c>
      <c r="C31" s="472">
        <f>C22-C30</f>
        <v>360284435.28009999</v>
      </c>
      <c r="D31" s="472">
        <f>D22-D30</f>
        <v>157301154.16399962</v>
      </c>
      <c r="E31" s="192">
        <f t="shared" si="0"/>
        <v>517585589.44409961</v>
      </c>
      <c r="F31" s="600">
        <v>285539975.99970287</v>
      </c>
      <c r="G31" s="601">
        <v>108534922.6723001</v>
      </c>
      <c r="H31" s="591">
        <v>394074898.67200297</v>
      </c>
    </row>
    <row r="32" spans="1:8" s="6" customFormat="1" ht="12.75">
      <c r="A32" s="101"/>
      <c r="B32" s="41"/>
      <c r="C32" s="473"/>
      <c r="D32" s="473"/>
      <c r="E32" s="197"/>
      <c r="F32" s="604"/>
      <c r="G32" s="605"/>
      <c r="H32" s="604"/>
    </row>
    <row r="33" spans="1:8" s="6" customFormat="1">
      <c r="A33" s="101"/>
      <c r="B33" s="41" t="s">
        <v>120</v>
      </c>
      <c r="C33" s="471"/>
      <c r="D33" s="471"/>
      <c r="E33" s="191"/>
      <c r="F33" s="602"/>
      <c r="G33" s="603"/>
      <c r="H33" s="589"/>
    </row>
    <row r="34" spans="1:8" s="6" customFormat="1">
      <c r="A34" s="101">
        <v>15</v>
      </c>
      <c r="B34" s="40" t="s">
        <v>91</v>
      </c>
      <c r="C34" s="474">
        <f>C35-C36</f>
        <v>120640603.70999999</v>
      </c>
      <c r="D34" s="474">
        <f>D35-D36</f>
        <v>-5707223</v>
      </c>
      <c r="E34" s="192">
        <f t="shared" si="0"/>
        <v>114933380.70999999</v>
      </c>
      <c r="F34" s="600">
        <v>96185228.890000001</v>
      </c>
      <c r="G34" s="601">
        <v>-9277058.9100000001</v>
      </c>
      <c r="H34" s="591">
        <v>86908169.980000004</v>
      </c>
    </row>
    <row r="35" spans="1:8" s="6" customFormat="1">
      <c r="A35" s="101">
        <v>15.1</v>
      </c>
      <c r="B35" s="44" t="s">
        <v>121</v>
      </c>
      <c r="C35" s="471">
        <v>166027690.03999999</v>
      </c>
      <c r="D35" s="471">
        <v>59309396.350000001</v>
      </c>
      <c r="E35" s="192">
        <f t="shared" si="0"/>
        <v>225337086.38999999</v>
      </c>
      <c r="F35" s="602">
        <v>122570076.09</v>
      </c>
      <c r="G35" s="603">
        <v>32252248.27</v>
      </c>
      <c r="H35" s="591">
        <v>154822324.36000001</v>
      </c>
    </row>
    <row r="36" spans="1:8" s="6" customFormat="1">
      <c r="A36" s="101">
        <v>15.2</v>
      </c>
      <c r="B36" s="44" t="s">
        <v>122</v>
      </c>
      <c r="C36" s="471">
        <v>45387086.329999998</v>
      </c>
      <c r="D36" s="471">
        <v>65016619.350000001</v>
      </c>
      <c r="E36" s="192">
        <f t="shared" si="0"/>
        <v>110403705.68000001</v>
      </c>
      <c r="F36" s="602">
        <v>26384847.199999999</v>
      </c>
      <c r="G36" s="603">
        <v>41529307.18</v>
      </c>
      <c r="H36" s="591">
        <v>67914154.379999995</v>
      </c>
    </row>
    <row r="37" spans="1:8" s="6" customFormat="1">
      <c r="A37" s="101">
        <v>16</v>
      </c>
      <c r="B37" s="43" t="s">
        <v>123</v>
      </c>
      <c r="C37" s="471">
        <v>487039.96</v>
      </c>
      <c r="D37" s="471">
        <v>0</v>
      </c>
      <c r="E37" s="192">
        <f t="shared" si="0"/>
        <v>487039.96</v>
      </c>
      <c r="F37" s="602">
        <v>400504.96</v>
      </c>
      <c r="G37" s="603">
        <v>0</v>
      </c>
      <c r="H37" s="591">
        <v>400504.96</v>
      </c>
    </row>
    <row r="38" spans="1:8" s="6" customFormat="1">
      <c r="A38" s="101">
        <v>17</v>
      </c>
      <c r="B38" s="43" t="s">
        <v>124</v>
      </c>
      <c r="C38" s="471">
        <v>0</v>
      </c>
      <c r="D38" s="471">
        <v>0</v>
      </c>
      <c r="E38" s="192">
        <f t="shared" si="0"/>
        <v>0</v>
      </c>
      <c r="F38" s="602">
        <v>0</v>
      </c>
      <c r="G38" s="603">
        <v>0</v>
      </c>
      <c r="H38" s="591">
        <v>0</v>
      </c>
    </row>
    <row r="39" spans="1:8" s="6" customFormat="1">
      <c r="A39" s="101">
        <v>18</v>
      </c>
      <c r="B39" s="43" t="s">
        <v>125</v>
      </c>
      <c r="C39" s="471">
        <v>195089.28</v>
      </c>
      <c r="D39" s="471">
        <v>608833.66</v>
      </c>
      <c r="E39" s="192">
        <f t="shared" si="0"/>
        <v>803922.94000000006</v>
      </c>
      <c r="F39" s="602">
        <v>25433841.140000001</v>
      </c>
      <c r="G39" s="603">
        <v>32599.88</v>
      </c>
      <c r="H39" s="591">
        <v>25466441.02</v>
      </c>
    </row>
    <row r="40" spans="1:8" s="6" customFormat="1">
      <c r="A40" s="101">
        <v>19</v>
      </c>
      <c r="B40" s="43" t="s">
        <v>126</v>
      </c>
      <c r="C40" s="471">
        <v>163467680.31</v>
      </c>
      <c r="D40" s="471">
        <v>0</v>
      </c>
      <c r="E40" s="192">
        <f t="shared" si="0"/>
        <v>163467680.31</v>
      </c>
      <c r="F40" s="602">
        <v>51226790.240000002</v>
      </c>
      <c r="G40" s="603">
        <v>0</v>
      </c>
      <c r="H40" s="591">
        <v>51226790.240000002</v>
      </c>
    </row>
    <row r="41" spans="1:8" s="6" customFormat="1">
      <c r="A41" s="101">
        <v>20</v>
      </c>
      <c r="B41" s="43" t="s">
        <v>127</v>
      </c>
      <c r="C41" s="471">
        <v>10455747.970000001</v>
      </c>
      <c r="D41" s="471">
        <v>0</v>
      </c>
      <c r="E41" s="192">
        <f t="shared" si="0"/>
        <v>10455747.970000001</v>
      </c>
      <c r="F41" s="602">
        <v>10973516.66</v>
      </c>
      <c r="G41" s="603">
        <v>0</v>
      </c>
      <c r="H41" s="591">
        <v>10973516.66</v>
      </c>
    </row>
    <row r="42" spans="1:8" s="6" customFormat="1">
      <c r="A42" s="101">
        <v>21</v>
      </c>
      <c r="B42" s="43" t="s">
        <v>128</v>
      </c>
      <c r="C42" s="471">
        <v>4821853.3899999997</v>
      </c>
      <c r="D42" s="471">
        <v>0</v>
      </c>
      <c r="E42" s="192">
        <f t="shared" si="0"/>
        <v>4821853.3899999997</v>
      </c>
      <c r="F42" s="602">
        <v>16313901.77</v>
      </c>
      <c r="G42" s="603">
        <v>0</v>
      </c>
      <c r="H42" s="591">
        <v>16313901.77</v>
      </c>
    </row>
    <row r="43" spans="1:8" s="6" customFormat="1">
      <c r="A43" s="101">
        <v>22</v>
      </c>
      <c r="B43" s="43" t="s">
        <v>129</v>
      </c>
      <c r="C43" s="471">
        <v>9229083.1500000004</v>
      </c>
      <c r="D43" s="471">
        <v>12332493.689999999</v>
      </c>
      <c r="E43" s="192">
        <f t="shared" si="0"/>
        <v>21561576.84</v>
      </c>
      <c r="F43" s="602">
        <v>6124699.29</v>
      </c>
      <c r="G43" s="603">
        <v>15647158.710000001</v>
      </c>
      <c r="H43" s="591">
        <v>21771858</v>
      </c>
    </row>
    <row r="44" spans="1:8" s="6" customFormat="1">
      <c r="A44" s="101">
        <v>23</v>
      </c>
      <c r="B44" s="43" t="s">
        <v>130</v>
      </c>
      <c r="C44" s="471">
        <v>504525.8</v>
      </c>
      <c r="D44" s="471">
        <v>-1042960.9</v>
      </c>
      <c r="E44" s="192">
        <f t="shared" si="0"/>
        <v>-538435.10000000009</v>
      </c>
      <c r="F44" s="602">
        <v>13151273.65</v>
      </c>
      <c r="G44" s="603">
        <v>422578.86</v>
      </c>
      <c r="H44" s="591">
        <v>13573852.51</v>
      </c>
    </row>
    <row r="45" spans="1:8" s="6" customFormat="1">
      <c r="A45" s="101">
        <v>24</v>
      </c>
      <c r="B45" s="46" t="s">
        <v>131</v>
      </c>
      <c r="C45" s="472">
        <f>C34+C37+C38+C39+C40+C41+C42+C43+C44</f>
        <v>309801623.56999999</v>
      </c>
      <c r="D45" s="472">
        <f>D34+D37+D38+D39+D40+D41+D42+D43+D44</f>
        <v>6191143.4499999993</v>
      </c>
      <c r="E45" s="192">
        <f t="shared" si="0"/>
        <v>315992767.01999998</v>
      </c>
      <c r="F45" s="600">
        <v>219809756.59999999</v>
      </c>
      <c r="G45" s="601">
        <v>6825278.5400000019</v>
      </c>
      <c r="H45" s="591">
        <v>226635035.13999999</v>
      </c>
    </row>
    <row r="46" spans="1:8" s="6" customFormat="1" ht="12.75">
      <c r="A46" s="101"/>
      <c r="B46" s="41" t="s">
        <v>132</v>
      </c>
      <c r="C46" s="471"/>
      <c r="D46" s="471"/>
      <c r="E46" s="196"/>
      <c r="F46" s="602"/>
      <c r="G46" s="603"/>
      <c r="H46" s="602"/>
    </row>
    <row r="47" spans="1:8" s="6" customFormat="1">
      <c r="A47" s="101">
        <v>25</v>
      </c>
      <c r="B47" s="43" t="s">
        <v>133</v>
      </c>
      <c r="C47" s="471">
        <v>10122336</v>
      </c>
      <c r="D47" s="471">
        <v>4537855.26</v>
      </c>
      <c r="E47" s="192">
        <f t="shared" si="0"/>
        <v>14660191.26</v>
      </c>
      <c r="F47" s="602">
        <v>8586554.0600000005</v>
      </c>
      <c r="G47" s="603">
        <v>4384549.33</v>
      </c>
      <c r="H47" s="591">
        <v>12971103.390000001</v>
      </c>
    </row>
    <row r="48" spans="1:8" s="6" customFormat="1">
      <c r="A48" s="101">
        <v>26</v>
      </c>
      <c r="B48" s="43" t="s">
        <v>134</v>
      </c>
      <c r="C48" s="471">
        <v>19681646.18</v>
      </c>
      <c r="D48" s="471">
        <v>5080605.87</v>
      </c>
      <c r="E48" s="192">
        <f t="shared" si="0"/>
        <v>24762252.050000001</v>
      </c>
      <c r="F48" s="602">
        <v>12870602.07</v>
      </c>
      <c r="G48" s="603">
        <v>5377107.4100000001</v>
      </c>
      <c r="H48" s="591">
        <v>18247709.48</v>
      </c>
    </row>
    <row r="49" spans="1:9" ht="15.75">
      <c r="A49" s="101">
        <v>27</v>
      </c>
      <c r="B49" s="43" t="s">
        <v>135</v>
      </c>
      <c r="C49" s="471">
        <v>153946609.11000001</v>
      </c>
      <c r="D49" s="471">
        <v>0</v>
      </c>
      <c r="E49" s="192">
        <f t="shared" si="0"/>
        <v>153946609.11000001</v>
      </c>
      <c r="F49" s="602">
        <v>121464841.84999999</v>
      </c>
      <c r="G49" s="603">
        <v>0</v>
      </c>
      <c r="H49" s="591">
        <v>121464841.84999999</v>
      </c>
    </row>
    <row r="50" spans="1:9" ht="15.75">
      <c r="A50" s="101">
        <v>28</v>
      </c>
      <c r="B50" s="43" t="s">
        <v>269</v>
      </c>
      <c r="C50" s="471">
        <v>8548761.0099999998</v>
      </c>
      <c r="D50" s="471">
        <v>0</v>
      </c>
      <c r="E50" s="192">
        <f t="shared" si="0"/>
        <v>8548761.0099999998</v>
      </c>
      <c r="F50" s="602">
        <v>7741381.6600000001</v>
      </c>
      <c r="G50" s="603">
        <v>0</v>
      </c>
      <c r="H50" s="591">
        <v>7741381.6600000001</v>
      </c>
    </row>
    <row r="51" spans="1:9" ht="15.75">
      <c r="A51" s="101">
        <v>29</v>
      </c>
      <c r="B51" s="43" t="s">
        <v>136</v>
      </c>
      <c r="C51" s="471">
        <v>43291210.509999998</v>
      </c>
      <c r="D51" s="471">
        <v>0</v>
      </c>
      <c r="E51" s="192">
        <f t="shared" si="0"/>
        <v>43291210.509999998</v>
      </c>
      <c r="F51" s="602">
        <v>37620805.740000002</v>
      </c>
      <c r="G51" s="603">
        <v>0</v>
      </c>
      <c r="H51" s="591">
        <v>37620805.740000002</v>
      </c>
    </row>
    <row r="52" spans="1:9" ht="15.75">
      <c r="A52" s="101">
        <v>30</v>
      </c>
      <c r="B52" s="43" t="s">
        <v>137</v>
      </c>
      <c r="C52" s="471">
        <v>38920974.829999998</v>
      </c>
      <c r="D52" s="471">
        <v>759179.38</v>
      </c>
      <c r="E52" s="192">
        <f t="shared" si="0"/>
        <v>39680154.210000001</v>
      </c>
      <c r="F52" s="602">
        <v>31213560.43</v>
      </c>
      <c r="G52" s="603">
        <v>848180.11</v>
      </c>
      <c r="H52" s="591">
        <v>32061740.539999999</v>
      </c>
    </row>
    <row r="53" spans="1:9" ht="15.75">
      <c r="A53" s="101">
        <v>31</v>
      </c>
      <c r="B53" s="46" t="s">
        <v>138</v>
      </c>
      <c r="C53" s="472">
        <f>C47+C48+C49+C50+C51+C52</f>
        <v>274511537.63999999</v>
      </c>
      <c r="D53" s="472">
        <f>D47+D48+D49+D50+D51+D52</f>
        <v>10377640.51</v>
      </c>
      <c r="E53" s="192">
        <f t="shared" si="0"/>
        <v>284889178.14999998</v>
      </c>
      <c r="F53" s="600">
        <v>219497745.81</v>
      </c>
      <c r="G53" s="601">
        <v>10609836.85</v>
      </c>
      <c r="H53" s="591">
        <v>230107582.66</v>
      </c>
    </row>
    <row r="54" spans="1:9" ht="15.75">
      <c r="A54" s="101">
        <v>32</v>
      </c>
      <c r="B54" s="46" t="s">
        <v>139</v>
      </c>
      <c r="C54" s="472">
        <f>C45-C53</f>
        <v>35290085.930000007</v>
      </c>
      <c r="D54" s="472">
        <f>D45-D53</f>
        <v>-4186497.0600000005</v>
      </c>
      <c r="E54" s="192">
        <f t="shared" si="0"/>
        <v>31103588.870000005</v>
      </c>
      <c r="F54" s="600">
        <v>312010.78999999166</v>
      </c>
      <c r="G54" s="601">
        <v>-3784558.3099999977</v>
      </c>
      <c r="H54" s="591">
        <v>-3472547.5200000061</v>
      </c>
    </row>
    <row r="55" spans="1:9">
      <c r="A55" s="101"/>
      <c r="B55" s="41"/>
      <c r="C55" s="473"/>
      <c r="D55" s="473"/>
      <c r="E55" s="197"/>
      <c r="F55" s="604"/>
      <c r="G55" s="605"/>
      <c r="H55" s="604"/>
    </row>
    <row r="56" spans="1:9" ht="15.75">
      <c r="A56" s="101">
        <v>33</v>
      </c>
      <c r="B56" s="46" t="s">
        <v>140</v>
      </c>
      <c r="C56" s="472">
        <f>C31+C54</f>
        <v>395574521.2101</v>
      </c>
      <c r="D56" s="472">
        <f>D31+D54</f>
        <v>153114657.10399961</v>
      </c>
      <c r="E56" s="192">
        <f t="shared" si="0"/>
        <v>548689178.31409955</v>
      </c>
      <c r="F56" s="600">
        <v>285851986.78970289</v>
      </c>
      <c r="G56" s="601">
        <v>104750364.3623001</v>
      </c>
      <c r="H56" s="591">
        <v>390602351.15200299</v>
      </c>
    </row>
    <row r="57" spans="1:9">
      <c r="A57" s="101"/>
      <c r="B57" s="41"/>
      <c r="C57" s="473"/>
      <c r="D57" s="473"/>
      <c r="E57" s="197"/>
      <c r="F57" s="604"/>
      <c r="G57" s="605"/>
      <c r="H57" s="604"/>
    </row>
    <row r="58" spans="1:9" ht="15.75">
      <c r="A58" s="101">
        <v>34</v>
      </c>
      <c r="B58" s="43" t="s">
        <v>141</v>
      </c>
      <c r="C58" s="471">
        <v>65342735.465899996</v>
      </c>
      <c r="D58" s="471">
        <v>-12220540.17</v>
      </c>
      <c r="E58" s="192">
        <f t="shared" si="0"/>
        <v>53122195.295899995</v>
      </c>
      <c r="F58" s="602">
        <v>-63009318.2469</v>
      </c>
      <c r="G58" s="603">
        <v>-26322677.969999999</v>
      </c>
      <c r="H58" s="591">
        <v>-89331996.216899991</v>
      </c>
    </row>
    <row r="59" spans="1:9" s="172" customFormat="1" ht="15.75">
      <c r="A59" s="101">
        <v>35</v>
      </c>
      <c r="B59" s="40" t="s">
        <v>142</v>
      </c>
      <c r="C59" s="471">
        <v>26979777.68</v>
      </c>
      <c r="D59" s="471">
        <v>0</v>
      </c>
      <c r="E59" s="198">
        <f t="shared" si="0"/>
        <v>26979777.68</v>
      </c>
      <c r="F59" s="602">
        <v>-2347871.0299999998</v>
      </c>
      <c r="G59" s="603">
        <v>0</v>
      </c>
      <c r="H59" s="606">
        <v>-2347871.0299999998</v>
      </c>
      <c r="I59" s="171"/>
    </row>
    <row r="60" spans="1:9" ht="15.75">
      <c r="A60" s="101">
        <v>36</v>
      </c>
      <c r="B60" s="43" t="s">
        <v>143</v>
      </c>
      <c r="C60" s="471">
        <v>17919798.918200001</v>
      </c>
      <c r="D60" s="471">
        <v>-56502.14</v>
      </c>
      <c r="E60" s="192">
        <f t="shared" si="0"/>
        <v>17863296.778200001</v>
      </c>
      <c r="F60" s="602">
        <v>4522100.7892000005</v>
      </c>
      <c r="G60" s="603">
        <v>1311482.3999999999</v>
      </c>
      <c r="H60" s="591">
        <v>5833583.1892000008</v>
      </c>
    </row>
    <row r="61" spans="1:9" ht="15.75">
      <c r="A61" s="101">
        <v>37</v>
      </c>
      <c r="B61" s="46" t="s">
        <v>144</v>
      </c>
      <c r="C61" s="472">
        <f>C58+C59+C60</f>
        <v>110242312.0641</v>
      </c>
      <c r="D61" s="472">
        <f>D58+D59+D60</f>
        <v>-12277042.310000001</v>
      </c>
      <c r="E61" s="192">
        <f t="shared" si="0"/>
        <v>97965269.754099995</v>
      </c>
      <c r="F61" s="600">
        <v>-60835088.4877</v>
      </c>
      <c r="G61" s="601">
        <v>-25011195.57</v>
      </c>
      <c r="H61" s="591">
        <v>-85846284.057700008</v>
      </c>
    </row>
    <row r="62" spans="1:9">
      <c r="A62" s="101"/>
      <c r="B62" s="47"/>
      <c r="C62" s="471"/>
      <c r="D62" s="471"/>
      <c r="E62" s="196"/>
      <c r="F62" s="602"/>
      <c r="G62" s="603"/>
      <c r="H62" s="602"/>
    </row>
    <row r="63" spans="1:9" ht="15.75">
      <c r="A63" s="101">
        <v>38</v>
      </c>
      <c r="B63" s="48" t="s">
        <v>270</v>
      </c>
      <c r="C63" s="472">
        <f>C56-C61</f>
        <v>285332209.14600003</v>
      </c>
      <c r="D63" s="472">
        <f>D56-D61</f>
        <v>165391699.41399962</v>
      </c>
      <c r="E63" s="192">
        <f t="shared" si="0"/>
        <v>450723908.55999964</v>
      </c>
      <c r="F63" s="600">
        <v>346687075.27740288</v>
      </c>
      <c r="G63" s="601">
        <v>129761559.93230009</v>
      </c>
      <c r="H63" s="591">
        <v>476448635.20970297</v>
      </c>
    </row>
    <row r="64" spans="1:9" ht="15.75">
      <c r="A64" s="99">
        <v>39</v>
      </c>
      <c r="B64" s="43" t="s">
        <v>145</v>
      </c>
      <c r="C64" s="475">
        <v>82025971</v>
      </c>
      <c r="D64" s="475"/>
      <c r="E64" s="192">
        <f t="shared" si="0"/>
        <v>82025971</v>
      </c>
      <c r="F64" s="607">
        <v>40459514</v>
      </c>
      <c r="G64" s="608"/>
      <c r="H64" s="591">
        <v>40459514</v>
      </c>
    </row>
    <row r="65" spans="1:8" s="6" customFormat="1">
      <c r="A65" s="101">
        <v>40</v>
      </c>
      <c r="B65" s="46" t="s">
        <v>146</v>
      </c>
      <c r="C65" s="472">
        <f>C63-C64</f>
        <v>203306238.14600003</v>
      </c>
      <c r="D65" s="472">
        <f>D63-D64</f>
        <v>165391699.41399962</v>
      </c>
      <c r="E65" s="192">
        <f t="shared" si="0"/>
        <v>368697937.55999964</v>
      </c>
      <c r="F65" s="600">
        <v>306227561.27740288</v>
      </c>
      <c r="G65" s="601">
        <v>129761559.93230009</v>
      </c>
      <c r="H65" s="591">
        <v>435989121.20970297</v>
      </c>
    </row>
    <row r="66" spans="1:8" s="6" customFormat="1">
      <c r="A66" s="99">
        <v>41</v>
      </c>
      <c r="B66" s="43" t="s">
        <v>147</v>
      </c>
      <c r="C66" s="475">
        <v>11564.44</v>
      </c>
      <c r="D66" s="475"/>
      <c r="E66" s="192">
        <f t="shared" si="0"/>
        <v>11564.44</v>
      </c>
      <c r="F66" s="607">
        <v>-1117528.19</v>
      </c>
      <c r="G66" s="608"/>
      <c r="H66" s="591">
        <v>-1117528.19</v>
      </c>
    </row>
    <row r="67" spans="1:8" s="6" customFormat="1" ht="15.75" thickBot="1">
      <c r="A67" s="103">
        <v>42</v>
      </c>
      <c r="B67" s="104" t="s">
        <v>148</v>
      </c>
      <c r="C67" s="199">
        <f>C65+C66</f>
        <v>203317802.58600003</v>
      </c>
      <c r="D67" s="199">
        <f>D65+D66</f>
        <v>165391699.41399962</v>
      </c>
      <c r="E67" s="194">
        <f t="shared" si="0"/>
        <v>368709501.99999964</v>
      </c>
      <c r="F67" s="609">
        <v>305110033.08740288</v>
      </c>
      <c r="G67" s="610">
        <v>129761559.93230009</v>
      </c>
      <c r="H67" s="597">
        <v>434871593.01970297</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J53"/>
  <sheetViews>
    <sheetView zoomScaleNormal="100" workbookViewId="0"/>
  </sheetViews>
  <sheetFormatPr defaultRowHeight="15"/>
  <cols>
    <col min="1" max="1" width="9.5703125" bestFit="1" customWidth="1"/>
    <col min="2" max="2" width="72.28515625" customWidth="1"/>
    <col min="3" max="3" width="20" style="554" customWidth="1"/>
    <col min="4" max="4" width="15.28515625" style="554" customWidth="1"/>
    <col min="5" max="5" width="15" style="554" customWidth="1"/>
    <col min="6" max="6" width="20" style="554" customWidth="1"/>
    <col min="7" max="7" width="15.28515625" style="554" customWidth="1"/>
    <col min="8" max="8" width="15" style="554" customWidth="1"/>
    <col min="10" max="10" width="11.5703125" bestFit="1" customWidth="1"/>
  </cols>
  <sheetData>
    <row r="1" spans="1:10">
      <c r="A1" s="1" t="s">
        <v>188</v>
      </c>
      <c r="B1" t="str">
        <f>Info!C2</f>
        <v>სს ”საქართველოს ბანკი”</v>
      </c>
    </row>
    <row r="2" spans="1:10">
      <c r="A2" s="1" t="s">
        <v>189</v>
      </c>
      <c r="B2" s="330">
        <v>44742</v>
      </c>
      <c r="E2" s="554">
        <v>0</v>
      </c>
    </row>
    <row r="3" spans="1:10">
      <c r="A3" s="1"/>
      <c r="H3" s="554">
        <v>0</v>
      </c>
    </row>
    <row r="4" spans="1:10" ht="16.5" thickBot="1">
      <c r="A4" s="1" t="s">
        <v>404</v>
      </c>
      <c r="B4" s="1"/>
      <c r="C4" s="559"/>
      <c r="D4" s="559"/>
      <c r="E4" s="560"/>
      <c r="F4" s="559"/>
      <c r="G4" s="559"/>
      <c r="H4" s="560" t="s">
        <v>93</v>
      </c>
    </row>
    <row r="5" spans="1:10" ht="15.75">
      <c r="A5" s="754" t="s">
        <v>26</v>
      </c>
      <c r="B5" s="756" t="s">
        <v>244</v>
      </c>
      <c r="C5" s="758" t="s">
        <v>194</v>
      </c>
      <c r="D5" s="758"/>
      <c r="E5" s="758"/>
      <c r="F5" s="758" t="s">
        <v>195</v>
      </c>
      <c r="G5" s="758"/>
      <c r="H5" s="759"/>
    </row>
    <row r="6" spans="1:10">
      <c r="A6" s="755"/>
      <c r="B6" s="757"/>
      <c r="C6" s="653" t="s">
        <v>27</v>
      </c>
      <c r="D6" s="653" t="s">
        <v>94</v>
      </c>
      <c r="E6" s="653" t="s">
        <v>68</v>
      </c>
      <c r="F6" s="653" t="s">
        <v>27</v>
      </c>
      <c r="G6" s="653" t="s">
        <v>94</v>
      </c>
      <c r="H6" s="660" t="s">
        <v>68</v>
      </c>
    </row>
    <row r="7" spans="1:10" s="2" customFormat="1" ht="15.75">
      <c r="A7" s="245">
        <v>1</v>
      </c>
      <c r="B7" s="654" t="s">
        <v>480</v>
      </c>
      <c r="C7" s="655"/>
      <c r="D7" s="655"/>
      <c r="E7" s="656">
        <f>C7+D7</f>
        <v>0</v>
      </c>
      <c r="F7" s="655"/>
      <c r="G7" s="655"/>
      <c r="H7" s="661">
        <v>0</v>
      </c>
    </row>
    <row r="8" spans="1:10" s="2" customFormat="1" ht="15.75">
      <c r="A8" s="245">
        <v>1.1000000000000001</v>
      </c>
      <c r="B8" s="657" t="s">
        <v>273</v>
      </c>
      <c r="C8" s="655">
        <v>881588434.60000002</v>
      </c>
      <c r="D8" s="655">
        <v>658716738.66480005</v>
      </c>
      <c r="E8" s="656">
        <f t="shared" ref="E8:E53" si="0">C8+D8</f>
        <v>1540305173.2648001</v>
      </c>
      <c r="F8" s="655">
        <v>747462817.58000004</v>
      </c>
      <c r="G8" s="655">
        <v>768866682.93429995</v>
      </c>
      <c r="H8" s="661">
        <v>1516329500.5142999</v>
      </c>
    </row>
    <row r="9" spans="1:10" s="2" customFormat="1" ht="15.75">
      <c r="A9" s="245">
        <v>1.2</v>
      </c>
      <c r="B9" s="657" t="s">
        <v>274</v>
      </c>
      <c r="C9" s="655">
        <v>0</v>
      </c>
      <c r="D9" s="655">
        <v>83129993</v>
      </c>
      <c r="E9" s="656">
        <f t="shared" si="0"/>
        <v>83129993</v>
      </c>
      <c r="F9" s="655">
        <v>0</v>
      </c>
      <c r="G9" s="655">
        <v>107241943.29999998</v>
      </c>
      <c r="H9" s="661">
        <v>107241943.29999998</v>
      </c>
    </row>
    <row r="10" spans="1:10" s="2" customFormat="1" ht="15.75">
      <c r="A10" s="245">
        <v>1.3</v>
      </c>
      <c r="B10" s="657" t="s">
        <v>275</v>
      </c>
      <c r="C10" s="655">
        <v>216314567.31</v>
      </c>
      <c r="D10" s="655">
        <v>15233533.906499997</v>
      </c>
      <c r="E10" s="656">
        <f t="shared" si="0"/>
        <v>231548101.21649998</v>
      </c>
      <c r="F10" s="655">
        <v>226353068.41</v>
      </c>
      <c r="G10" s="655">
        <v>16738896.873000011</v>
      </c>
      <c r="H10" s="661">
        <v>243091965.28299999</v>
      </c>
      <c r="J10" s="553"/>
    </row>
    <row r="11" spans="1:10" s="2" customFormat="1" ht="15.75">
      <c r="A11" s="245">
        <v>1.4</v>
      </c>
      <c r="B11" s="657" t="s">
        <v>276</v>
      </c>
      <c r="C11" s="655">
        <v>191921189.08000001</v>
      </c>
      <c r="D11" s="655">
        <v>275039158.72409999</v>
      </c>
      <c r="E11" s="656">
        <f t="shared" si="0"/>
        <v>466960347.80410004</v>
      </c>
      <c r="F11" s="655">
        <v>131252638.8</v>
      </c>
      <c r="G11" s="655">
        <v>294757762.53560001</v>
      </c>
      <c r="H11" s="661">
        <v>426010401.33560002</v>
      </c>
    </row>
    <row r="12" spans="1:10" s="2" customFormat="1" ht="29.25" customHeight="1">
      <c r="A12" s="245">
        <v>2</v>
      </c>
      <c r="B12" s="654" t="s">
        <v>277</v>
      </c>
      <c r="C12" s="655">
        <v>0</v>
      </c>
      <c r="D12" s="655">
        <v>0</v>
      </c>
      <c r="E12" s="656">
        <f t="shared" si="0"/>
        <v>0</v>
      </c>
      <c r="F12" s="655">
        <v>0</v>
      </c>
      <c r="G12" s="655">
        <v>0</v>
      </c>
      <c r="H12" s="661">
        <v>0</v>
      </c>
    </row>
    <row r="13" spans="1:10" s="2" customFormat="1" ht="25.5">
      <c r="A13" s="245">
        <v>3</v>
      </c>
      <c r="B13" s="654" t="s">
        <v>278</v>
      </c>
      <c r="C13" s="655"/>
      <c r="D13" s="655"/>
      <c r="E13" s="656">
        <f t="shared" si="0"/>
        <v>0</v>
      </c>
      <c r="F13" s="655"/>
      <c r="G13" s="655"/>
      <c r="H13" s="661">
        <v>0</v>
      </c>
    </row>
    <row r="14" spans="1:10" s="2" customFormat="1" ht="15.75">
      <c r="A14" s="245">
        <v>3.1</v>
      </c>
      <c r="B14" s="657" t="s">
        <v>279</v>
      </c>
      <c r="C14" s="655">
        <v>3193181000</v>
      </c>
      <c r="D14" s="655">
        <v>0</v>
      </c>
      <c r="E14" s="656">
        <f t="shared" si="0"/>
        <v>3193181000</v>
      </c>
      <c r="F14" s="655">
        <v>2034506000</v>
      </c>
      <c r="G14" s="655">
        <v>0</v>
      </c>
      <c r="H14" s="661">
        <v>2034506000</v>
      </c>
    </row>
    <row r="15" spans="1:10" s="2" customFormat="1" ht="15.75">
      <c r="A15" s="245">
        <v>3.2</v>
      </c>
      <c r="B15" s="657" t="s">
        <v>280</v>
      </c>
      <c r="C15" s="655"/>
      <c r="D15" s="655"/>
      <c r="E15" s="656">
        <f t="shared" si="0"/>
        <v>0</v>
      </c>
      <c r="F15" s="655"/>
      <c r="G15" s="655"/>
      <c r="H15" s="661">
        <v>0</v>
      </c>
    </row>
    <row r="16" spans="1:10" s="2" customFormat="1" ht="15.75">
      <c r="A16" s="245">
        <v>4</v>
      </c>
      <c r="B16" s="654" t="s">
        <v>281</v>
      </c>
      <c r="C16" s="655"/>
      <c r="D16" s="655"/>
      <c r="E16" s="656">
        <f t="shared" si="0"/>
        <v>0</v>
      </c>
      <c r="F16" s="655"/>
      <c r="G16" s="655"/>
      <c r="H16" s="661">
        <v>0</v>
      </c>
    </row>
    <row r="17" spans="1:8" s="2" customFormat="1" ht="15.75">
      <c r="A17" s="245">
        <v>4.0999999999999996</v>
      </c>
      <c r="B17" s="657" t="s">
        <v>282</v>
      </c>
      <c r="C17" s="655">
        <v>316537345.06999999</v>
      </c>
      <c r="D17" s="655">
        <v>255068815.72999999</v>
      </c>
      <c r="E17" s="656">
        <f t="shared" si="0"/>
        <v>571606160.79999995</v>
      </c>
      <c r="F17" s="655">
        <v>331004277.93000001</v>
      </c>
      <c r="G17" s="655">
        <v>281196148.24000001</v>
      </c>
      <c r="H17" s="661">
        <v>612200426.17000008</v>
      </c>
    </row>
    <row r="18" spans="1:8" s="2" customFormat="1" ht="15.75">
      <c r="A18" s="245">
        <v>4.2</v>
      </c>
      <c r="B18" s="657" t="s">
        <v>283</v>
      </c>
      <c r="C18" s="655">
        <v>521083602.27999997</v>
      </c>
      <c r="D18" s="655">
        <v>376944333.35290003</v>
      </c>
      <c r="E18" s="656">
        <f t="shared" si="0"/>
        <v>898027935.6329</v>
      </c>
      <c r="F18" s="655">
        <v>482009422.44999999</v>
      </c>
      <c r="G18" s="655">
        <v>492356294.31889999</v>
      </c>
      <c r="H18" s="661">
        <v>974365716.76889992</v>
      </c>
    </row>
    <row r="19" spans="1:8" s="2" customFormat="1" ht="25.5">
      <c r="A19" s="245">
        <v>5</v>
      </c>
      <c r="B19" s="654" t="s">
        <v>284</v>
      </c>
      <c r="C19" s="655"/>
      <c r="D19" s="655"/>
      <c r="E19" s="656">
        <f t="shared" si="0"/>
        <v>0</v>
      </c>
      <c r="F19" s="655"/>
      <c r="G19" s="655"/>
      <c r="H19" s="661">
        <v>0</v>
      </c>
    </row>
    <row r="20" spans="1:8" s="2" customFormat="1" ht="15.75">
      <c r="A20" s="245">
        <v>5.0999999999999996</v>
      </c>
      <c r="B20" s="657" t="s">
        <v>285</v>
      </c>
      <c r="C20" s="655">
        <v>203568628.75999999</v>
      </c>
      <c r="D20" s="655">
        <v>223785498.69</v>
      </c>
      <c r="E20" s="656">
        <f t="shared" si="0"/>
        <v>427354127.44999999</v>
      </c>
      <c r="F20" s="655">
        <v>182522932.62</v>
      </c>
      <c r="G20" s="655">
        <v>209106455.90000001</v>
      </c>
      <c r="H20" s="661">
        <v>391629388.51999998</v>
      </c>
    </row>
    <row r="21" spans="1:8" s="2" customFormat="1" ht="15.75">
      <c r="A21" s="245">
        <v>5.2</v>
      </c>
      <c r="B21" s="657" t="s">
        <v>286</v>
      </c>
      <c r="C21" s="655">
        <v>189910883.09</v>
      </c>
      <c r="D21" s="655">
        <v>286463.15999999997</v>
      </c>
      <c r="E21" s="656">
        <f t="shared" si="0"/>
        <v>190197346.25</v>
      </c>
      <c r="F21" s="655">
        <v>168055244.12</v>
      </c>
      <c r="G21" s="655">
        <v>466068.6</v>
      </c>
      <c r="H21" s="661">
        <v>168521312.72</v>
      </c>
    </row>
    <row r="22" spans="1:8" s="2" customFormat="1" ht="15.75">
      <c r="A22" s="245">
        <v>5.3</v>
      </c>
      <c r="B22" s="657" t="s">
        <v>287</v>
      </c>
      <c r="C22" s="655">
        <v>11232609193.41</v>
      </c>
      <c r="D22" s="655">
        <v>13583693688.709999</v>
      </c>
      <c r="E22" s="656">
        <f t="shared" si="0"/>
        <v>24816302882.119999</v>
      </c>
      <c r="F22" s="655">
        <v>10140404992.77</v>
      </c>
      <c r="G22" s="655">
        <v>11876881995.73</v>
      </c>
      <c r="H22" s="661">
        <v>22017286988.5</v>
      </c>
    </row>
    <row r="23" spans="1:8" s="2" customFormat="1" ht="15.75">
      <c r="A23" s="245" t="s">
        <v>288</v>
      </c>
      <c r="B23" s="658" t="s">
        <v>289</v>
      </c>
      <c r="C23" s="655">
        <v>8010905952.8000002</v>
      </c>
      <c r="D23" s="655">
        <v>5471078891.9399996</v>
      </c>
      <c r="E23" s="656">
        <f t="shared" si="0"/>
        <v>13481984844.74</v>
      </c>
      <c r="F23" s="655">
        <v>7312632173.7600002</v>
      </c>
      <c r="G23" s="655">
        <v>5201176539.7600002</v>
      </c>
      <c r="H23" s="661">
        <v>12513808713.52</v>
      </c>
    </row>
    <row r="24" spans="1:8" s="2" customFormat="1" ht="15.75">
      <c r="A24" s="245" t="s">
        <v>290</v>
      </c>
      <c r="B24" s="658" t="s">
        <v>291</v>
      </c>
      <c r="C24" s="655">
        <v>2008267574.51</v>
      </c>
      <c r="D24" s="655">
        <v>6117485473.8699999</v>
      </c>
      <c r="E24" s="656">
        <f t="shared" si="0"/>
        <v>8125753048.3800001</v>
      </c>
      <c r="F24" s="655">
        <v>1716255833.3</v>
      </c>
      <c r="G24" s="655">
        <v>4895608767.3599997</v>
      </c>
      <c r="H24" s="661">
        <v>6611864600.6599998</v>
      </c>
    </row>
    <row r="25" spans="1:8" s="2" customFormat="1" ht="15.75">
      <c r="A25" s="245" t="s">
        <v>292</v>
      </c>
      <c r="B25" s="659" t="s">
        <v>293</v>
      </c>
      <c r="C25" s="655">
        <v>0</v>
      </c>
      <c r="D25" s="655">
        <v>0</v>
      </c>
      <c r="E25" s="656">
        <f t="shared" si="0"/>
        <v>0</v>
      </c>
      <c r="F25" s="655">
        <v>0</v>
      </c>
      <c r="G25" s="655">
        <v>0</v>
      </c>
      <c r="H25" s="661">
        <v>0</v>
      </c>
    </row>
    <row r="26" spans="1:8" s="2" customFormat="1" ht="15.75">
      <c r="A26" s="245" t="s">
        <v>294</v>
      </c>
      <c r="B26" s="658" t="s">
        <v>295</v>
      </c>
      <c r="C26" s="655">
        <v>1213435666.0999999</v>
      </c>
      <c r="D26" s="655">
        <v>1995129322.9000001</v>
      </c>
      <c r="E26" s="656">
        <f t="shared" si="0"/>
        <v>3208564989</v>
      </c>
      <c r="F26" s="655">
        <v>1111516985.71</v>
      </c>
      <c r="G26" s="655">
        <v>1780096688.6099999</v>
      </c>
      <c r="H26" s="661">
        <v>2891613674.3199997</v>
      </c>
    </row>
    <row r="27" spans="1:8" s="2" customFormat="1" ht="15.75">
      <c r="A27" s="245" t="s">
        <v>296</v>
      </c>
      <c r="B27" s="658" t="s">
        <v>297</v>
      </c>
      <c r="C27" s="655">
        <v>0</v>
      </c>
      <c r="D27" s="655">
        <v>0</v>
      </c>
      <c r="E27" s="656">
        <f t="shared" si="0"/>
        <v>0</v>
      </c>
      <c r="F27" s="655">
        <v>0</v>
      </c>
      <c r="G27" s="655">
        <v>0</v>
      </c>
      <c r="H27" s="661">
        <v>0</v>
      </c>
    </row>
    <row r="28" spans="1:8" s="2" customFormat="1" ht="15.75">
      <c r="A28" s="245">
        <v>5.4</v>
      </c>
      <c r="B28" s="657" t="s">
        <v>298</v>
      </c>
      <c r="C28" s="655">
        <v>331096795.16000003</v>
      </c>
      <c r="D28" s="655">
        <v>318745531.08999997</v>
      </c>
      <c r="E28" s="656">
        <f t="shared" si="0"/>
        <v>649842326.25</v>
      </c>
      <c r="F28" s="655">
        <v>243008878.50999999</v>
      </c>
      <c r="G28" s="655">
        <v>538905846.15999997</v>
      </c>
      <c r="H28" s="661">
        <v>781914724.66999996</v>
      </c>
    </row>
    <row r="29" spans="1:8" s="2" customFormat="1" ht="15.75">
      <c r="A29" s="245">
        <v>5.5</v>
      </c>
      <c r="B29" s="657" t="s">
        <v>299</v>
      </c>
      <c r="C29" s="655">
        <v>0</v>
      </c>
      <c r="D29" s="655">
        <v>0</v>
      </c>
      <c r="E29" s="656">
        <f t="shared" si="0"/>
        <v>0</v>
      </c>
      <c r="F29" s="655">
        <v>0</v>
      </c>
      <c r="G29" s="655">
        <v>0</v>
      </c>
      <c r="H29" s="661">
        <v>0</v>
      </c>
    </row>
    <row r="30" spans="1:8" s="2" customFormat="1" ht="15.75">
      <c r="A30" s="245">
        <v>5.6</v>
      </c>
      <c r="B30" s="657" t="s">
        <v>300</v>
      </c>
      <c r="C30" s="655">
        <v>249063117.78</v>
      </c>
      <c r="D30" s="655">
        <v>1694549002.8199999</v>
      </c>
      <c r="E30" s="656">
        <f t="shared" si="0"/>
        <v>1943612120.5999999</v>
      </c>
      <c r="F30" s="655">
        <v>210266908.34</v>
      </c>
      <c r="G30" s="655">
        <v>1355734360.0799999</v>
      </c>
      <c r="H30" s="661">
        <v>1566001268.4199998</v>
      </c>
    </row>
    <row r="31" spans="1:8" s="2" customFormat="1" ht="15.75">
      <c r="A31" s="245">
        <v>5.7</v>
      </c>
      <c r="B31" s="657" t="s">
        <v>301</v>
      </c>
      <c r="C31" s="655">
        <v>2134498456.9100001</v>
      </c>
      <c r="D31" s="655">
        <v>3803073252.04</v>
      </c>
      <c r="E31" s="656">
        <f t="shared" si="0"/>
        <v>5937571708.9499998</v>
      </c>
      <c r="F31" s="655">
        <v>2056783311.3499999</v>
      </c>
      <c r="G31" s="655">
        <v>4154002094.2199998</v>
      </c>
      <c r="H31" s="661">
        <v>6210785405.5699997</v>
      </c>
    </row>
    <row r="32" spans="1:8" s="2" customFormat="1" ht="15.75">
      <c r="A32" s="245">
        <v>6</v>
      </c>
      <c r="B32" s="654" t="s">
        <v>302</v>
      </c>
      <c r="C32" s="655">
        <v>0</v>
      </c>
      <c r="D32" s="655">
        <v>0</v>
      </c>
      <c r="E32" s="656">
        <f t="shared" si="0"/>
        <v>0</v>
      </c>
      <c r="F32" s="655">
        <v>0</v>
      </c>
      <c r="G32" s="655">
        <v>0</v>
      </c>
      <c r="H32" s="661">
        <v>0</v>
      </c>
    </row>
    <row r="33" spans="1:8" s="2" customFormat="1" ht="25.5">
      <c r="A33" s="245">
        <v>6.1</v>
      </c>
      <c r="B33" s="657" t="s">
        <v>481</v>
      </c>
      <c r="C33" s="655">
        <v>425982625.68000007</v>
      </c>
      <c r="D33" s="655">
        <v>2819532002.0148096</v>
      </c>
      <c r="E33" s="656">
        <f t="shared" si="0"/>
        <v>3245514627.6948099</v>
      </c>
      <c r="F33" s="655">
        <v>121874941.04999998</v>
      </c>
      <c r="G33" s="655">
        <v>3092666516.040957</v>
      </c>
      <c r="H33" s="661">
        <v>3214541457.0909572</v>
      </c>
    </row>
    <row r="34" spans="1:8" s="2" customFormat="1" ht="25.5">
      <c r="A34" s="245">
        <v>6.2</v>
      </c>
      <c r="B34" s="657" t="s">
        <v>303</v>
      </c>
      <c r="C34" s="655">
        <v>22249151.140000001</v>
      </c>
      <c r="D34" s="655">
        <v>3086649798.71488</v>
      </c>
      <c r="E34" s="656">
        <f t="shared" si="0"/>
        <v>3108898949.8548799</v>
      </c>
      <c r="F34" s="655">
        <v>86826789.370000005</v>
      </c>
      <c r="G34" s="655">
        <v>3144058206.276547</v>
      </c>
      <c r="H34" s="661">
        <v>3230884995.6465468</v>
      </c>
    </row>
    <row r="35" spans="1:8" s="2" customFormat="1" ht="25.5">
      <c r="A35" s="245">
        <v>6.3</v>
      </c>
      <c r="B35" s="657" t="s">
        <v>304</v>
      </c>
      <c r="C35" s="655"/>
      <c r="D35" s="655"/>
      <c r="E35" s="656">
        <f t="shared" si="0"/>
        <v>0</v>
      </c>
      <c r="F35" s="655"/>
      <c r="G35" s="655"/>
      <c r="H35" s="661">
        <v>0</v>
      </c>
    </row>
    <row r="36" spans="1:8" s="2" customFormat="1" ht="15.75">
      <c r="A36" s="245">
        <v>6.4</v>
      </c>
      <c r="B36" s="657" t="s">
        <v>305</v>
      </c>
      <c r="C36" s="655"/>
      <c r="D36" s="655"/>
      <c r="E36" s="656">
        <f t="shared" si="0"/>
        <v>0</v>
      </c>
      <c r="F36" s="655"/>
      <c r="G36" s="655"/>
      <c r="H36" s="661">
        <v>0</v>
      </c>
    </row>
    <row r="37" spans="1:8" s="2" customFormat="1" ht="15.75">
      <c r="A37" s="245">
        <v>6.5</v>
      </c>
      <c r="B37" s="657" t="s">
        <v>306</v>
      </c>
      <c r="C37" s="655"/>
      <c r="D37" s="655">
        <v>0</v>
      </c>
      <c r="E37" s="656">
        <f t="shared" si="0"/>
        <v>0</v>
      </c>
      <c r="F37" s="655"/>
      <c r="G37" s="655">
        <v>7584720</v>
      </c>
      <c r="H37" s="661">
        <v>7584720</v>
      </c>
    </row>
    <row r="38" spans="1:8" s="2" customFormat="1" ht="25.5">
      <c r="A38" s="245">
        <v>6.6</v>
      </c>
      <c r="B38" s="657" t="s">
        <v>307</v>
      </c>
      <c r="C38" s="655"/>
      <c r="D38" s="655"/>
      <c r="E38" s="656">
        <f t="shared" si="0"/>
        <v>0</v>
      </c>
      <c r="F38" s="655"/>
      <c r="G38" s="655"/>
      <c r="H38" s="661">
        <v>0</v>
      </c>
    </row>
    <row r="39" spans="1:8" s="2" customFormat="1" ht="25.5">
      <c r="A39" s="245">
        <v>6.7</v>
      </c>
      <c r="B39" s="657" t="s">
        <v>308</v>
      </c>
      <c r="C39" s="655"/>
      <c r="D39" s="655"/>
      <c r="E39" s="656">
        <f t="shared" si="0"/>
        <v>0</v>
      </c>
      <c r="F39" s="655"/>
      <c r="G39" s="655"/>
      <c r="H39" s="661">
        <v>0</v>
      </c>
    </row>
    <row r="40" spans="1:8" s="2" customFormat="1" ht="15.75">
      <c r="A40" s="245">
        <v>7</v>
      </c>
      <c r="B40" s="654" t="s">
        <v>309</v>
      </c>
      <c r="C40" s="655"/>
      <c r="D40" s="655"/>
      <c r="E40" s="656">
        <f t="shared" si="0"/>
        <v>0</v>
      </c>
      <c r="F40" s="655"/>
      <c r="G40" s="655"/>
      <c r="H40" s="661">
        <v>0</v>
      </c>
    </row>
    <row r="41" spans="1:8" s="2" customFormat="1" ht="25.5">
      <c r="A41" s="245">
        <v>7.1</v>
      </c>
      <c r="B41" s="657" t="s">
        <v>310</v>
      </c>
      <c r="C41" s="655">
        <v>41322229.450000003</v>
      </c>
      <c r="D41" s="655">
        <v>1509032.04</v>
      </c>
      <c r="E41" s="656">
        <f t="shared" si="0"/>
        <v>42831261.490000002</v>
      </c>
      <c r="F41" s="655">
        <v>17899646.93</v>
      </c>
      <c r="G41" s="655">
        <v>3126046.61</v>
      </c>
      <c r="H41" s="661">
        <v>21025693.539999999</v>
      </c>
    </row>
    <row r="42" spans="1:8" s="2" customFormat="1" ht="25.5">
      <c r="A42" s="245">
        <v>7.2</v>
      </c>
      <c r="B42" s="657" t="s">
        <v>311</v>
      </c>
      <c r="C42" s="655">
        <v>6523081.1900000004</v>
      </c>
      <c r="D42" s="655">
        <v>955855.18198200001</v>
      </c>
      <c r="E42" s="656">
        <f t="shared" si="0"/>
        <v>7478936.3719820008</v>
      </c>
      <c r="F42" s="655">
        <v>5208394.87</v>
      </c>
      <c r="G42" s="655">
        <v>2229396.8212870001</v>
      </c>
      <c r="H42" s="661">
        <v>7437791.6912869997</v>
      </c>
    </row>
    <row r="43" spans="1:8" s="2" customFormat="1" ht="25.5">
      <c r="A43" s="245">
        <v>7.3</v>
      </c>
      <c r="B43" s="657" t="s">
        <v>312</v>
      </c>
      <c r="C43" s="655">
        <v>167142476.90000001</v>
      </c>
      <c r="D43" s="655">
        <v>60112685.689999998</v>
      </c>
      <c r="E43" s="656">
        <f t="shared" si="0"/>
        <v>227255162.59</v>
      </c>
      <c r="F43" s="655">
        <v>124868406.46000001</v>
      </c>
      <c r="G43" s="655">
        <v>123027067.73</v>
      </c>
      <c r="H43" s="661">
        <v>247895474.19</v>
      </c>
    </row>
    <row r="44" spans="1:8" s="2" customFormat="1" ht="25.5">
      <c r="A44" s="245">
        <v>7.4</v>
      </c>
      <c r="B44" s="657" t="s">
        <v>313</v>
      </c>
      <c r="C44" s="655">
        <v>50040553.810000002</v>
      </c>
      <c r="D44" s="655">
        <v>19724320.266847998</v>
      </c>
      <c r="E44" s="656">
        <f t="shared" si="0"/>
        <v>69764874.076848</v>
      </c>
      <c r="F44" s="655">
        <v>44877880.020000003</v>
      </c>
      <c r="G44" s="655">
        <v>30689287.448621001</v>
      </c>
      <c r="H44" s="661">
        <v>75567167.468621001</v>
      </c>
    </row>
    <row r="45" spans="1:8" s="2" customFormat="1" ht="15.75">
      <c r="A45" s="245">
        <v>8</v>
      </c>
      <c r="B45" s="654" t="s">
        <v>314</v>
      </c>
      <c r="C45" s="655"/>
      <c r="D45" s="655"/>
      <c r="E45" s="656">
        <f t="shared" si="0"/>
        <v>0</v>
      </c>
      <c r="F45" s="655"/>
      <c r="G45" s="655"/>
      <c r="H45" s="661">
        <v>0</v>
      </c>
    </row>
    <row r="46" spans="1:8" s="2" customFormat="1" ht="15.75">
      <c r="A46" s="245">
        <v>8.1</v>
      </c>
      <c r="B46" s="657" t="s">
        <v>315</v>
      </c>
      <c r="C46" s="655"/>
      <c r="D46" s="655"/>
      <c r="E46" s="656">
        <f t="shared" si="0"/>
        <v>0</v>
      </c>
      <c r="F46" s="655"/>
      <c r="G46" s="655"/>
      <c r="H46" s="661">
        <v>0</v>
      </c>
    </row>
    <row r="47" spans="1:8" s="2" customFormat="1" ht="15.75">
      <c r="A47" s="245">
        <v>8.1999999999999993</v>
      </c>
      <c r="B47" s="657" t="s">
        <v>316</v>
      </c>
      <c r="C47" s="655"/>
      <c r="D47" s="655"/>
      <c r="E47" s="656">
        <f t="shared" si="0"/>
        <v>0</v>
      </c>
      <c r="F47" s="655"/>
      <c r="G47" s="655"/>
      <c r="H47" s="661">
        <v>0</v>
      </c>
    </row>
    <row r="48" spans="1:8" s="2" customFormat="1" ht="15.75">
      <c r="A48" s="245">
        <v>8.3000000000000007</v>
      </c>
      <c r="B48" s="657" t="s">
        <v>317</v>
      </c>
      <c r="C48" s="655"/>
      <c r="D48" s="655"/>
      <c r="E48" s="656">
        <f t="shared" si="0"/>
        <v>0</v>
      </c>
      <c r="F48" s="655"/>
      <c r="G48" s="655"/>
      <c r="H48" s="661">
        <v>0</v>
      </c>
    </row>
    <row r="49" spans="1:8" s="2" customFormat="1" ht="15.75">
      <c r="A49" s="245">
        <v>8.4</v>
      </c>
      <c r="B49" s="657" t="s">
        <v>318</v>
      </c>
      <c r="C49" s="655"/>
      <c r="D49" s="655"/>
      <c r="E49" s="656">
        <f t="shared" si="0"/>
        <v>0</v>
      </c>
      <c r="F49" s="655"/>
      <c r="G49" s="655"/>
      <c r="H49" s="661">
        <v>0</v>
      </c>
    </row>
    <row r="50" spans="1:8" s="2" customFormat="1" ht="15.75">
      <c r="A50" s="245">
        <v>8.5</v>
      </c>
      <c r="B50" s="657" t="s">
        <v>319</v>
      </c>
      <c r="C50" s="655"/>
      <c r="D50" s="655"/>
      <c r="E50" s="656">
        <f t="shared" si="0"/>
        <v>0</v>
      </c>
      <c r="F50" s="655"/>
      <c r="G50" s="655"/>
      <c r="H50" s="661">
        <v>0</v>
      </c>
    </row>
    <row r="51" spans="1:8" s="2" customFormat="1" ht="15.75">
      <c r="A51" s="245">
        <v>8.6</v>
      </c>
      <c r="B51" s="657" t="s">
        <v>320</v>
      </c>
      <c r="C51" s="655"/>
      <c r="D51" s="655"/>
      <c r="E51" s="656">
        <f t="shared" si="0"/>
        <v>0</v>
      </c>
      <c r="F51" s="655"/>
      <c r="G51" s="655"/>
      <c r="H51" s="661">
        <v>0</v>
      </c>
    </row>
    <row r="52" spans="1:8" s="2" customFormat="1" ht="15.75">
      <c r="A52" s="245">
        <v>8.6999999999999993</v>
      </c>
      <c r="B52" s="657" t="s">
        <v>321</v>
      </c>
      <c r="C52" s="655"/>
      <c r="D52" s="655"/>
      <c r="E52" s="656">
        <f t="shared" si="0"/>
        <v>0</v>
      </c>
      <c r="F52" s="655"/>
      <c r="G52" s="655"/>
      <c r="H52" s="661">
        <v>0</v>
      </c>
    </row>
    <row r="53" spans="1:8" s="2" customFormat="1" ht="16.5" thickBot="1">
      <c r="A53" s="173">
        <v>9</v>
      </c>
      <c r="B53" s="662" t="s">
        <v>322</v>
      </c>
      <c r="C53" s="561"/>
      <c r="D53" s="561"/>
      <c r="E53" s="663">
        <f t="shared" si="0"/>
        <v>0</v>
      </c>
      <c r="F53" s="561"/>
      <c r="G53" s="561"/>
      <c r="H53" s="195">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18"/>
  <sheetViews>
    <sheetView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ColWidth="9.140625" defaultRowHeight="12.75"/>
  <cols>
    <col min="1" max="1" width="9.5703125" style="1" bestFit="1" customWidth="1"/>
    <col min="2" max="2" width="93.5703125" style="1" customWidth="1"/>
    <col min="3" max="3" width="12.7109375" style="1" customWidth="1"/>
    <col min="4" max="7" width="12.7109375" style="242" customWidth="1"/>
    <col min="8" max="16384" width="9.140625" style="6"/>
  </cols>
  <sheetData>
    <row r="1" spans="1:7" ht="15">
      <c r="A1" s="9" t="s">
        <v>188</v>
      </c>
      <c r="B1" s="8" t="str">
        <f>Info!C2</f>
        <v>სს ”საქართველოს ბანკი”</v>
      </c>
      <c r="C1" s="8"/>
      <c r="D1" s="8"/>
      <c r="E1" s="8"/>
      <c r="F1" s="8"/>
      <c r="G1" s="8"/>
    </row>
    <row r="2" spans="1:7" ht="15">
      <c r="A2" s="9" t="s">
        <v>189</v>
      </c>
      <c r="B2" s="330">
        <v>44742</v>
      </c>
      <c r="C2" s="18"/>
      <c r="D2" s="18"/>
      <c r="E2" s="18"/>
      <c r="F2" s="18"/>
      <c r="G2" s="18"/>
    </row>
    <row r="3" spans="1:7" ht="15">
      <c r="A3" s="9"/>
      <c r="B3" s="8"/>
      <c r="C3" s="18"/>
      <c r="D3" s="18"/>
      <c r="E3" s="18"/>
      <c r="F3" s="18"/>
      <c r="G3" s="18"/>
    </row>
    <row r="4" spans="1:7" ht="15" customHeight="1" thickBot="1">
      <c r="A4" s="10" t="s">
        <v>405</v>
      </c>
      <c r="B4" s="518" t="s">
        <v>187</v>
      </c>
      <c r="C4" s="519" t="s">
        <v>93</v>
      </c>
      <c r="D4" s="519"/>
      <c r="E4" s="519"/>
      <c r="F4" s="519"/>
      <c r="G4" s="519"/>
    </row>
    <row r="5" spans="1:7" ht="15" customHeight="1">
      <c r="A5" s="520" t="s">
        <v>26</v>
      </c>
      <c r="B5" s="521"/>
      <c r="C5" s="331" t="str">
        <f>INT((MONTH($B$2))/3)&amp;"Q"&amp;"-"&amp;YEAR($B$2)</f>
        <v>2Q-2022</v>
      </c>
      <c r="D5" s="331" t="str">
        <f>IF(INT(MONTH($B$2))=3, "4"&amp;"Q"&amp;"-"&amp;YEAR($B$2)-1, IF(INT(MONTH($B$2))=6, "1"&amp;"Q"&amp;"-"&amp;YEAR($B$2), IF(INT(MONTH($B$2))=9, "2"&amp;"Q"&amp;"-"&amp;YEAR($B$2),IF(INT(MONTH($B$2))=12, "3"&amp;"Q"&amp;"-"&amp;YEAR($B$2), 0))))</f>
        <v>1Q-2022</v>
      </c>
      <c r="E5" s="331" t="str">
        <f>IF(INT(MONTH($B$2))=3, "3"&amp;"Q"&amp;"-"&amp;YEAR($B$2)-1, IF(INT(MONTH($B$2))=6, "4"&amp;"Q"&amp;"-"&amp;YEAR($B$2)-1, IF(INT(MONTH($B$2))=9, "1"&amp;"Q"&amp;"-"&amp;YEAR($B$2),IF(INT(MONTH($B$2))=12, "2"&amp;"Q"&amp;"-"&amp;YEAR($B$2), 0))))</f>
        <v>4Q-2021</v>
      </c>
      <c r="F5" s="331" t="str">
        <f>IF(INT(MONTH($B$2))=3, "2"&amp;"Q"&amp;"-"&amp;YEAR($B$2)-1, IF(INT(MONTH($B$2))=6, "3"&amp;"Q"&amp;"-"&amp;YEAR($B$2)-1, IF(INT(MONTH($B$2))=9, "4"&amp;"Q"&amp;"-"&amp;YEAR($B$2)-1,IF(INT(MONTH($B$2))=12, "1"&amp;"Q"&amp;"-"&amp;YEAR($B$2), 0))))</f>
        <v>3Q-2021</v>
      </c>
      <c r="G5" s="331" t="str">
        <f>IF(INT(MONTH($B$2))=3, "1"&amp;"Q"&amp;"-"&amp;YEAR($B$2)-1, IF(INT(MONTH($B$2))=6, "2"&amp;"Q"&amp;"-"&amp;YEAR($B$2)-1, IF(INT(MONTH($B$2))=9, "3"&amp;"Q"&amp;"-"&amp;YEAR($B$2)-1,IF(INT(MONTH($B$2))=12, "4"&amp;"Q"&amp;"-"&amp;YEAR($B$2)-1, 0))))</f>
        <v>2Q-2021</v>
      </c>
    </row>
    <row r="6" spans="1:7" ht="15" customHeight="1">
      <c r="A6" s="273">
        <v>1</v>
      </c>
      <c r="B6" s="326" t="s">
        <v>192</v>
      </c>
      <c r="C6" s="274">
        <f>C7+C9+C10</f>
        <v>16371877727.887962</v>
      </c>
      <c r="D6" s="274">
        <v>16323929977.682119</v>
      </c>
      <c r="E6" s="274">
        <v>15948275955.934664</v>
      </c>
      <c r="F6" s="274">
        <v>15417435324.362616</v>
      </c>
      <c r="G6" s="274">
        <v>14781633317.500257</v>
      </c>
    </row>
    <row r="7" spans="1:7" ht="15" customHeight="1">
      <c r="A7" s="273">
        <v>1.1000000000000001</v>
      </c>
      <c r="B7" s="275" t="s">
        <v>600</v>
      </c>
      <c r="C7" s="276">
        <v>15611490582.044849</v>
      </c>
      <c r="D7" s="276">
        <v>15529354004.181189</v>
      </c>
      <c r="E7" s="276">
        <v>15140921228.102951</v>
      </c>
      <c r="F7" s="276">
        <v>14668180443.548391</v>
      </c>
      <c r="G7" s="276">
        <v>14069685683.007097</v>
      </c>
    </row>
    <row r="8" spans="1:7" ht="25.5">
      <c r="A8" s="273" t="s">
        <v>251</v>
      </c>
      <c r="B8" s="277" t="s">
        <v>399</v>
      </c>
      <c r="C8" s="276">
        <v>30689.53</v>
      </c>
      <c r="D8" s="276">
        <v>25300871.960000001</v>
      </c>
      <c r="E8" s="276">
        <v>31244923.489999998</v>
      </c>
      <c r="F8" s="276">
        <v>22545797.210000001</v>
      </c>
      <c r="G8" s="276">
        <v>147363666.34999999</v>
      </c>
    </row>
    <row r="9" spans="1:7" ht="15" customHeight="1">
      <c r="A9" s="273">
        <v>1.2</v>
      </c>
      <c r="B9" s="275" t="s">
        <v>22</v>
      </c>
      <c r="C9" s="276">
        <v>743785147.70122492</v>
      </c>
      <c r="D9" s="276">
        <v>775317326.52577496</v>
      </c>
      <c r="E9" s="276">
        <v>788190181.51263344</v>
      </c>
      <c r="F9" s="276">
        <v>720396711.56605005</v>
      </c>
      <c r="G9" s="276">
        <v>689421727.60358751</v>
      </c>
    </row>
    <row r="10" spans="1:7" ht="15" customHeight="1">
      <c r="A10" s="273">
        <v>1.3</v>
      </c>
      <c r="B10" s="327" t="s">
        <v>77</v>
      </c>
      <c r="C10" s="276">
        <v>16601998.1418876</v>
      </c>
      <c r="D10" s="276">
        <v>19258646.975155998</v>
      </c>
      <c r="E10" s="276">
        <v>19164546.319079004</v>
      </c>
      <c r="F10" s="276">
        <v>28858169.248175401</v>
      </c>
      <c r="G10" s="276">
        <v>22525906.889572997</v>
      </c>
    </row>
    <row r="11" spans="1:7" ht="15" customHeight="1">
      <c r="A11" s="273">
        <v>2</v>
      </c>
      <c r="B11" s="326" t="s">
        <v>193</v>
      </c>
      <c r="C11" s="278">
        <v>90498049.095237538</v>
      </c>
      <c r="D11" s="278">
        <v>28015113.365037788</v>
      </c>
      <c r="E11" s="278">
        <v>9730651.9381269906</v>
      </c>
      <c r="F11" s="278">
        <v>51451504.196805</v>
      </c>
      <c r="G11" s="278">
        <v>37900848.839961916</v>
      </c>
    </row>
    <row r="12" spans="1:7" ht="15" customHeight="1">
      <c r="A12" s="289">
        <v>3</v>
      </c>
      <c r="B12" s="328" t="s">
        <v>191</v>
      </c>
      <c r="C12" s="278">
        <v>2019942740.5366223</v>
      </c>
      <c r="D12" s="278">
        <v>2019942740.5366223</v>
      </c>
      <c r="E12" s="278">
        <v>2019942740.5366223</v>
      </c>
      <c r="F12" s="278">
        <v>1779276234</v>
      </c>
      <c r="G12" s="278">
        <v>1779276234</v>
      </c>
    </row>
    <row r="13" spans="1:7" ht="15" customHeight="1" thickBot="1">
      <c r="A13" s="106">
        <v>4</v>
      </c>
      <c r="B13" s="329" t="s">
        <v>252</v>
      </c>
      <c r="C13" s="200">
        <f>C6+C11+C12</f>
        <v>18482318517.519821</v>
      </c>
      <c r="D13" s="200">
        <v>18371887831.583778</v>
      </c>
      <c r="E13" s="200">
        <v>17977949348.409412</v>
      </c>
      <c r="F13" s="200">
        <v>17248163062.559422</v>
      </c>
      <c r="G13" s="200">
        <v>16598810400.340219</v>
      </c>
    </row>
    <row r="14" spans="1:7">
      <c r="B14" s="15"/>
    </row>
    <row r="15" spans="1:7" ht="25.5">
      <c r="B15" s="83" t="s">
        <v>601</v>
      </c>
      <c r="C15" s="565"/>
      <c r="D15" s="565"/>
      <c r="E15" s="565"/>
      <c r="F15" s="565"/>
      <c r="G15" s="565"/>
    </row>
    <row r="16" spans="1:7">
      <c r="B16" s="83"/>
    </row>
    <row r="17" spans="2:2">
      <c r="B17" s="83"/>
    </row>
    <row r="18" spans="2:2">
      <c r="B18" s="8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3"/>
  <sheetViews>
    <sheetView showGridLines="0"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ColWidth="9.140625" defaultRowHeight="15"/>
  <cols>
    <col min="1" max="1" width="9.5703125" style="242" bestFit="1" customWidth="1"/>
    <col min="2" max="2" width="58.85546875" style="242" customWidth="1"/>
    <col min="3" max="3" width="84.140625" style="242" customWidth="1"/>
    <col min="4" max="16384" width="9.140625" style="554"/>
  </cols>
  <sheetData>
    <row r="1" spans="1:3">
      <c r="A1" s="242" t="s">
        <v>188</v>
      </c>
      <c r="B1" s="242" t="s">
        <v>995</v>
      </c>
    </row>
    <row r="2" spans="1:3">
      <c r="A2" s="242" t="s">
        <v>189</v>
      </c>
      <c r="B2" s="335">
        <v>44742</v>
      </c>
    </row>
    <row r="4" spans="1:3" ht="30.75" thickBot="1">
      <c r="A4" s="184" t="s">
        <v>406</v>
      </c>
      <c r="B4" s="50" t="s">
        <v>149</v>
      </c>
      <c r="C4" s="7"/>
    </row>
    <row r="5" spans="1:3" ht="15.75">
      <c r="A5" s="556"/>
      <c r="B5" s="549" t="s">
        <v>150</v>
      </c>
      <c r="C5" s="564" t="s">
        <v>615</v>
      </c>
    </row>
    <row r="6" spans="1:3" ht="15.75">
      <c r="A6" s="721">
        <v>1</v>
      </c>
      <c r="B6" s="697" t="s">
        <v>970</v>
      </c>
      <c r="C6" s="698" t="s">
        <v>967</v>
      </c>
    </row>
    <row r="7" spans="1:3" ht="15.75">
      <c r="A7" s="721">
        <v>2</v>
      </c>
      <c r="B7" s="697" t="s">
        <v>966</v>
      </c>
      <c r="C7" s="698" t="s">
        <v>967</v>
      </c>
    </row>
    <row r="8" spans="1:3" ht="15.75">
      <c r="A8" s="721">
        <v>3</v>
      </c>
      <c r="B8" s="697" t="s">
        <v>968</v>
      </c>
      <c r="C8" s="698" t="s">
        <v>969</v>
      </c>
    </row>
    <row r="9" spans="1:3" ht="18">
      <c r="A9" s="721">
        <v>4</v>
      </c>
      <c r="B9" s="697" t="s">
        <v>971</v>
      </c>
      <c r="C9" s="699" t="s">
        <v>967</v>
      </c>
    </row>
    <row r="10" spans="1:3" ht="15.75">
      <c r="A10" s="721">
        <v>5</v>
      </c>
      <c r="B10" s="700" t="s">
        <v>972</v>
      </c>
      <c r="C10" s="698" t="s">
        <v>967</v>
      </c>
    </row>
    <row r="11" spans="1:3" ht="15.75">
      <c r="A11" s="721">
        <v>6</v>
      </c>
      <c r="B11" s="700" t="s">
        <v>973</v>
      </c>
      <c r="C11" s="698" t="s">
        <v>967</v>
      </c>
    </row>
    <row r="12" spans="1:3" ht="15.75">
      <c r="A12" s="721">
        <v>7</v>
      </c>
      <c r="B12" s="700" t="s">
        <v>998</v>
      </c>
      <c r="C12" s="698" t="s">
        <v>967</v>
      </c>
    </row>
    <row r="13" spans="1:3">
      <c r="A13" s="557"/>
      <c r="B13" s="716"/>
      <c r="C13" s="717"/>
    </row>
    <row r="14" spans="1:3">
      <c r="A14" s="557"/>
      <c r="B14" s="716"/>
      <c r="C14" s="717"/>
    </row>
    <row r="15" spans="1:3">
      <c r="A15" s="557"/>
      <c r="B15" s="760"/>
      <c r="C15" s="761"/>
    </row>
    <row r="16" spans="1:3">
      <c r="A16" s="557"/>
      <c r="B16" s="718" t="s">
        <v>151</v>
      </c>
      <c r="C16" s="719" t="s">
        <v>616</v>
      </c>
    </row>
    <row r="17" spans="1:3" ht="15.75">
      <c r="A17" s="557">
        <v>1</v>
      </c>
      <c r="B17" s="701" t="s">
        <v>974</v>
      </c>
      <c r="C17" s="698" t="s">
        <v>975</v>
      </c>
    </row>
    <row r="18" spans="1:3" ht="15.75">
      <c r="A18" s="557">
        <v>2</v>
      </c>
      <c r="B18" s="701" t="s">
        <v>976</v>
      </c>
      <c r="C18" s="698" t="s">
        <v>977</v>
      </c>
    </row>
    <row r="19" spans="1:3" ht="15.75">
      <c r="A19" s="557">
        <v>3</v>
      </c>
      <c r="B19" s="701" t="s">
        <v>978</v>
      </c>
      <c r="C19" s="698" t="s">
        <v>979</v>
      </c>
    </row>
    <row r="20" spans="1:3" ht="15.75">
      <c r="A20" s="557">
        <v>4</v>
      </c>
      <c r="B20" s="701" t="s">
        <v>980</v>
      </c>
      <c r="C20" s="698" t="s">
        <v>981</v>
      </c>
    </row>
    <row r="21" spans="1:3" ht="15.75">
      <c r="A21" s="557">
        <v>5</v>
      </c>
      <c r="B21" s="701" t="s">
        <v>982</v>
      </c>
      <c r="C21" s="698" t="s">
        <v>983</v>
      </c>
    </row>
    <row r="22" spans="1:3" ht="15.75">
      <c r="A22" s="557">
        <v>6</v>
      </c>
      <c r="B22" s="701" t="s">
        <v>984</v>
      </c>
      <c r="C22" s="698" t="s">
        <v>985</v>
      </c>
    </row>
    <row r="23" spans="1:3" ht="30">
      <c r="A23" s="557">
        <v>7</v>
      </c>
      <c r="B23" s="701" t="s">
        <v>986</v>
      </c>
      <c r="C23" s="698" t="s">
        <v>987</v>
      </c>
    </row>
    <row r="24" spans="1:3" ht="30">
      <c r="A24" s="557">
        <v>8</v>
      </c>
      <c r="B24" s="701" t="s">
        <v>988</v>
      </c>
      <c r="C24" s="698" t="s">
        <v>989</v>
      </c>
    </row>
    <row r="25" spans="1:3" ht="15.75">
      <c r="A25" s="557">
        <v>9</v>
      </c>
      <c r="B25" s="701"/>
      <c r="C25" s="702"/>
    </row>
    <row r="26" spans="1:3" ht="15.75">
      <c r="A26" s="557">
        <v>10</v>
      </c>
      <c r="B26" s="701"/>
      <c r="C26" s="703"/>
    </row>
    <row r="27" spans="1:3" ht="15.75">
      <c r="A27" s="557"/>
      <c r="B27" s="701"/>
      <c r="C27" s="703"/>
    </row>
    <row r="28" spans="1:3">
      <c r="A28" s="557"/>
      <c r="B28" s="762" t="s">
        <v>152</v>
      </c>
      <c r="C28" s="763"/>
    </row>
    <row r="29" spans="1:3" ht="15.75">
      <c r="A29" s="557">
        <v>1</v>
      </c>
      <c r="B29" s="704" t="s">
        <v>990</v>
      </c>
      <c r="C29" s="705">
        <v>0.19770973141775675</v>
      </c>
    </row>
    <row r="30" spans="1:3">
      <c r="A30" s="557">
        <v>2</v>
      </c>
      <c r="B30" s="706" t="s">
        <v>991</v>
      </c>
      <c r="C30" s="705" t="s">
        <v>992</v>
      </c>
    </row>
    <row r="31" spans="1:3">
      <c r="A31" s="557"/>
      <c r="B31" s="716"/>
      <c r="C31" s="717"/>
    </row>
    <row r="32" spans="1:3">
      <c r="A32" s="557"/>
      <c r="B32" s="764" t="s">
        <v>993</v>
      </c>
      <c r="C32" s="765"/>
    </row>
    <row r="33" spans="1:3">
      <c r="A33" s="557">
        <v>1</v>
      </c>
      <c r="B33" s="707" t="s">
        <v>994</v>
      </c>
      <c r="C33" s="705">
        <v>0.19900000000000001</v>
      </c>
    </row>
  </sheetData>
  <mergeCells count="3">
    <mergeCell ref="B15:C15"/>
    <mergeCell ref="B28:C28"/>
    <mergeCell ref="B32:C32"/>
  </mergeCells>
  <dataValidations count="2">
    <dataValidation type="list" allowBlank="1" showInputMessage="1" showErrorMessage="1" sqref="C13:C14">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 type="list" allowBlank="1" showInputMessage="1" showErrorMessage="1" sqref="C6:C12">
      <formula1>"დამოუკიდებელი წევრი, არადამოუკიდებელი წევრი, თავმჯდომარე, 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37"/>
  <sheetViews>
    <sheetView zoomScaleNormal="100" workbookViewId="0">
      <pane xSplit="1" ySplit="5" topLeftCell="B6" activePane="bottomRight" state="frozen"/>
      <selection sqref="A1:C1"/>
      <selection pane="topRight" sqref="A1:C1"/>
      <selection pane="bottomLeft" sqref="A1:C1"/>
      <selection pane="bottomRight" activeCell="B6" sqref="B6:B7"/>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s>
  <sheetData>
    <row r="1" spans="1:5" ht="15.75">
      <c r="A1" s="9" t="s">
        <v>188</v>
      </c>
      <c r="B1" s="8" t="str">
        <f>Info!C2</f>
        <v>სს ”საქართველოს ბანკი”</v>
      </c>
    </row>
    <row r="2" spans="1:5" s="13" customFormat="1" ht="15.75" customHeight="1">
      <c r="A2" s="13" t="s">
        <v>189</v>
      </c>
      <c r="B2" s="335">
        <v>44742</v>
      </c>
    </row>
    <row r="3" spans="1:5" s="13" customFormat="1" ht="15.75" customHeight="1"/>
    <row r="4" spans="1:5" s="13" customFormat="1" ht="15.75" customHeight="1" thickBot="1">
      <c r="A4" s="185" t="s">
        <v>407</v>
      </c>
      <c r="B4" s="186" t="s">
        <v>261</v>
      </c>
      <c r="C4" s="156"/>
      <c r="D4" s="156"/>
      <c r="E4" s="157" t="s">
        <v>93</v>
      </c>
    </row>
    <row r="5" spans="1:5" s="94" customFormat="1" ht="17.45" customHeight="1">
      <c r="A5" s="249"/>
      <c r="B5" s="250"/>
      <c r="C5" s="155" t="s">
        <v>0</v>
      </c>
      <c r="D5" s="155" t="s">
        <v>1</v>
      </c>
      <c r="E5" s="251" t="s">
        <v>2</v>
      </c>
    </row>
    <row r="6" spans="1:5" s="124" customFormat="1" ht="14.45" customHeight="1">
      <c r="A6" s="252"/>
      <c r="B6" s="766" t="s">
        <v>231</v>
      </c>
      <c r="C6" s="766" t="s">
        <v>230</v>
      </c>
      <c r="D6" s="767" t="s">
        <v>229</v>
      </c>
      <c r="E6" s="768"/>
    </row>
    <row r="7" spans="1:5" s="124" customFormat="1" ht="99.6" customHeight="1">
      <c r="A7" s="252"/>
      <c r="B7" s="766"/>
      <c r="C7" s="766"/>
      <c r="D7" s="247" t="s">
        <v>228</v>
      </c>
      <c r="E7" s="248" t="s">
        <v>519</v>
      </c>
    </row>
    <row r="8" spans="1:5">
      <c r="A8" s="253">
        <v>1</v>
      </c>
      <c r="B8" s="254" t="s">
        <v>154</v>
      </c>
      <c r="C8" s="476">
        <f>'2. RC'!E7</f>
        <v>756428371.86000001</v>
      </c>
      <c r="D8" s="476"/>
      <c r="E8" s="477">
        <f>C8-D8</f>
        <v>756428371.86000001</v>
      </c>
    </row>
    <row r="9" spans="1:5">
      <c r="A9" s="253">
        <v>2</v>
      </c>
      <c r="B9" s="254" t="s">
        <v>155</v>
      </c>
      <c r="C9" s="476">
        <f>'2. RC'!E8</f>
        <v>1736716164.7399998</v>
      </c>
      <c r="D9" s="476"/>
      <c r="E9" s="477">
        <f t="shared" ref="E9:E20" si="0">C9-D9</f>
        <v>1736716164.7399998</v>
      </c>
    </row>
    <row r="10" spans="1:5">
      <c r="A10" s="253">
        <v>3</v>
      </c>
      <c r="B10" s="254" t="s">
        <v>227</v>
      </c>
      <c r="C10" s="476">
        <f>'2. RC'!E9</f>
        <v>2021466085.03</v>
      </c>
      <c r="D10" s="476"/>
      <c r="E10" s="477">
        <f t="shared" si="0"/>
        <v>2021466085.03</v>
      </c>
    </row>
    <row r="11" spans="1:5">
      <c r="A11" s="253">
        <v>4</v>
      </c>
      <c r="B11" s="254" t="s">
        <v>185</v>
      </c>
      <c r="C11" s="476">
        <f>'2. RC'!E10</f>
        <v>303.24</v>
      </c>
      <c r="D11" s="476"/>
      <c r="E11" s="477">
        <f t="shared" si="0"/>
        <v>303.24</v>
      </c>
    </row>
    <row r="12" spans="1:5">
      <c r="A12" s="253">
        <v>5</v>
      </c>
      <c r="B12" s="254" t="s">
        <v>157</v>
      </c>
      <c r="C12" s="476">
        <f>'2. RC'!E11</f>
        <v>3085389568.1960001</v>
      </c>
      <c r="D12" s="476"/>
      <c r="E12" s="477">
        <f t="shared" si="0"/>
        <v>3085389568.1960001</v>
      </c>
    </row>
    <row r="13" spans="1:5">
      <c r="A13" s="253">
        <v>6.1</v>
      </c>
      <c r="B13" s="254" t="s">
        <v>158</v>
      </c>
      <c r="C13" s="476">
        <f>'2. RC'!E12</f>
        <v>15797658366.365198</v>
      </c>
      <c r="D13" s="476">
        <v>0</v>
      </c>
      <c r="E13" s="477">
        <f t="shared" si="0"/>
        <v>15797658366.365198</v>
      </c>
    </row>
    <row r="14" spans="1:5">
      <c r="A14" s="253">
        <v>6.2</v>
      </c>
      <c r="B14" s="255" t="s">
        <v>159</v>
      </c>
      <c r="C14" s="476">
        <f>'2. RC'!E13</f>
        <v>-637165840.77950001</v>
      </c>
      <c r="D14" s="476">
        <v>0</v>
      </c>
      <c r="E14" s="477">
        <f t="shared" si="0"/>
        <v>-637165840.77950001</v>
      </c>
    </row>
    <row r="15" spans="1:5">
      <c r="A15" s="253">
        <v>6</v>
      </c>
      <c r="B15" s="254" t="s">
        <v>226</v>
      </c>
      <c r="C15" s="476">
        <f>'2. RC'!E14</f>
        <v>15160492525.585697</v>
      </c>
      <c r="D15" s="476">
        <f>SUM(D13:D14)</f>
        <v>0</v>
      </c>
      <c r="E15" s="477">
        <f t="shared" si="0"/>
        <v>15160492525.585697</v>
      </c>
    </row>
    <row r="16" spans="1:5">
      <c r="A16" s="253">
        <v>7</v>
      </c>
      <c r="B16" s="254" t="s">
        <v>161</v>
      </c>
      <c r="C16" s="476">
        <f>'2. RC'!E15</f>
        <v>213678366.49900001</v>
      </c>
      <c r="D16" s="476"/>
      <c r="E16" s="477">
        <f t="shared" si="0"/>
        <v>213678366.49900001</v>
      </c>
    </row>
    <row r="17" spans="1:5">
      <c r="A17" s="253">
        <v>8</v>
      </c>
      <c r="B17" s="254" t="s">
        <v>162</v>
      </c>
      <c r="C17" s="476">
        <f>'2. RC'!E16</f>
        <v>103786927.984</v>
      </c>
      <c r="D17" s="476"/>
      <c r="E17" s="477">
        <f t="shared" si="0"/>
        <v>103786927.984</v>
      </c>
    </row>
    <row r="18" spans="1:5">
      <c r="A18" s="253">
        <v>9</v>
      </c>
      <c r="B18" s="254" t="s">
        <v>163</v>
      </c>
      <c r="C18" s="476">
        <f>'2. RC'!E17</f>
        <v>121795796.48510002</v>
      </c>
      <c r="D18" s="476">
        <v>10049205.457699999</v>
      </c>
      <c r="E18" s="477">
        <f t="shared" si="0"/>
        <v>111746591.02740002</v>
      </c>
    </row>
    <row r="19" spans="1:5" ht="25.5">
      <c r="A19" s="253">
        <v>10</v>
      </c>
      <c r="B19" s="254" t="s">
        <v>164</v>
      </c>
      <c r="C19" s="476">
        <f>'2. RC'!E18</f>
        <v>533375379.11000001</v>
      </c>
      <c r="D19" s="476">
        <v>142741672.74000001</v>
      </c>
      <c r="E19" s="477">
        <f t="shared" si="0"/>
        <v>390633706.37</v>
      </c>
    </row>
    <row r="20" spans="1:5">
      <c r="A20" s="253">
        <v>11</v>
      </c>
      <c r="B20" s="254" t="s">
        <v>165</v>
      </c>
      <c r="C20" s="476">
        <f>'2. RC'!E19</f>
        <v>402030672.16340303</v>
      </c>
      <c r="D20" s="476">
        <v>0</v>
      </c>
      <c r="E20" s="477">
        <f t="shared" si="0"/>
        <v>402030672.16340303</v>
      </c>
    </row>
    <row r="21" spans="1:5" ht="39" thickBot="1">
      <c r="A21" s="256"/>
      <c r="B21" s="257" t="s">
        <v>482</v>
      </c>
      <c r="C21" s="230">
        <f>SUM(C8:C12, C15:C20)</f>
        <v>24135160160.8932</v>
      </c>
      <c r="D21" s="230">
        <f>SUM(D8:D12, D15:D20)</f>
        <v>152790878.19770002</v>
      </c>
      <c r="E21" s="258">
        <f>SUM(E8:E12, E15:E20)</f>
        <v>23982369282.695499</v>
      </c>
    </row>
    <row r="22" spans="1:5">
      <c r="A22"/>
      <c r="B22"/>
      <c r="C22"/>
      <c r="D22"/>
      <c r="E22"/>
    </row>
    <row r="23" spans="1:5">
      <c r="A23"/>
      <c r="B23"/>
      <c r="C23" s="555">
        <f>C21-'2. RC'!E20</f>
        <v>0</v>
      </c>
      <c r="D23"/>
      <c r="E23" s="650"/>
    </row>
    <row r="25" spans="1:5" s="1" customFormat="1">
      <c r="B25" s="52"/>
    </row>
    <row r="26" spans="1:5" s="1" customFormat="1" ht="12.75">
      <c r="B26" s="53"/>
    </row>
    <row r="27" spans="1:5" s="1" customFormat="1">
      <c r="B27" s="52"/>
    </row>
    <row r="28" spans="1:5" s="1" customFormat="1">
      <c r="B28" s="52"/>
    </row>
    <row r="29" spans="1:5" s="1" customFormat="1">
      <c r="B29" s="52"/>
    </row>
    <row r="30" spans="1:5" s="1" customFormat="1">
      <c r="B30" s="52"/>
    </row>
    <row r="31" spans="1:5" s="1" customFormat="1">
      <c r="B31" s="52"/>
    </row>
    <row r="32" spans="1:5" s="1" customFormat="1" ht="12.75">
      <c r="B32" s="53"/>
    </row>
    <row r="33" spans="2:2" s="1" customFormat="1" ht="12.75">
      <c r="B33" s="53"/>
    </row>
    <row r="34" spans="2:2" s="1" customFormat="1" ht="12.75">
      <c r="B34" s="53"/>
    </row>
    <row r="35" spans="2:2" s="1" customFormat="1" ht="12.75">
      <c r="B35" s="53"/>
    </row>
    <row r="36" spans="2:2" s="1" customFormat="1" ht="12.75">
      <c r="B36" s="53"/>
    </row>
    <row r="37" spans="2:2" s="1" customFormat="1" ht="12.75">
      <c r="B37" s="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3"/>
  <sheetViews>
    <sheetView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RowHeight="15" outlineLevelRow="1"/>
  <cols>
    <col min="1" max="1" width="9.5703125" style="1" bestFit="1" customWidth="1"/>
    <col min="2" max="2" width="114.28515625" style="1" customWidth="1"/>
    <col min="3" max="3" width="18.85546875" customWidth="1"/>
  </cols>
  <sheetData>
    <row r="1" spans="1:3" ht="15.75">
      <c r="A1" s="9" t="s">
        <v>188</v>
      </c>
      <c r="B1" s="8" t="str">
        <f>Info!C2</f>
        <v>სს ”საქართველოს ბანკი”</v>
      </c>
    </row>
    <row r="2" spans="1:3" s="13" customFormat="1" ht="15.75" customHeight="1">
      <c r="A2" s="13" t="s">
        <v>189</v>
      </c>
      <c r="B2" s="335">
        <v>44742</v>
      </c>
      <c r="C2"/>
    </row>
    <row r="3" spans="1:3" s="13" customFormat="1" ht="15.75" customHeight="1">
      <c r="C3"/>
    </row>
    <row r="4" spans="1:3" s="13" customFormat="1" ht="26.25" thickBot="1">
      <c r="A4" s="13" t="s">
        <v>408</v>
      </c>
      <c r="B4" s="163" t="s">
        <v>264</v>
      </c>
      <c r="C4" s="157" t="s">
        <v>93</v>
      </c>
    </row>
    <row r="5" spans="1:3" ht="26.25">
      <c r="A5" s="158">
        <v>1</v>
      </c>
      <c r="B5" s="159" t="s">
        <v>430</v>
      </c>
      <c r="C5" s="201">
        <f>'7. LI1'!E21</f>
        <v>23982369282.695499</v>
      </c>
    </row>
    <row r="6" spans="1:3" s="149" customFormat="1">
      <c r="A6" s="93">
        <v>2.1</v>
      </c>
      <c r="B6" s="165" t="s">
        <v>265</v>
      </c>
      <c r="C6" s="478">
        <v>2315095237.5632</v>
      </c>
    </row>
    <row r="7" spans="1:3" s="3" customFormat="1" ht="25.5" outlineLevel="1">
      <c r="A7" s="164">
        <v>2.2000000000000002</v>
      </c>
      <c r="B7" s="160" t="s">
        <v>266</v>
      </c>
      <c r="C7" s="479">
        <v>2219965127.9905005</v>
      </c>
    </row>
    <row r="8" spans="1:3" s="3" customFormat="1" ht="26.25">
      <c r="A8" s="164">
        <v>3</v>
      </c>
      <c r="B8" s="161" t="s">
        <v>431</v>
      </c>
      <c r="C8" s="480">
        <f>SUM(C5:C7)</f>
        <v>28517429648.249199</v>
      </c>
    </row>
    <row r="9" spans="1:3" s="149" customFormat="1">
      <c r="A9" s="93">
        <v>4</v>
      </c>
      <c r="B9" s="168" t="s">
        <v>262</v>
      </c>
      <c r="C9" s="481">
        <v>281128650.05190003</v>
      </c>
    </row>
    <row r="10" spans="1:3" s="3" customFormat="1" ht="25.5" outlineLevel="1">
      <c r="A10" s="164">
        <v>5.0999999999999996</v>
      </c>
      <c r="B10" s="160" t="s">
        <v>271</v>
      </c>
      <c r="C10" s="478">
        <v>-1328015685.6631501</v>
      </c>
    </row>
    <row r="11" spans="1:3" s="3" customFormat="1" ht="25.5" outlineLevel="1">
      <c r="A11" s="164">
        <v>5.2</v>
      </c>
      <c r="B11" s="160" t="s">
        <v>272</v>
      </c>
      <c r="C11" s="479">
        <v>-2174615194.3865395</v>
      </c>
    </row>
    <row r="12" spans="1:3" s="3" customFormat="1">
      <c r="A12" s="164">
        <v>6</v>
      </c>
      <c r="B12" s="166" t="s">
        <v>602</v>
      </c>
      <c r="C12" s="479">
        <v>0</v>
      </c>
    </row>
    <row r="13" spans="1:3" s="3" customFormat="1" ht="15.75" thickBot="1">
      <c r="A13" s="167">
        <v>7</v>
      </c>
      <c r="B13" s="162" t="s">
        <v>263</v>
      </c>
      <c r="C13" s="202">
        <f>SUM(C8:C12)</f>
        <v>25295927418.251408</v>
      </c>
    </row>
    <row r="15" spans="1:3" ht="26.25">
      <c r="B15" s="15" t="s">
        <v>603</v>
      </c>
    </row>
    <row r="17" spans="2:3" s="1" customFormat="1">
      <c r="B17" s="54"/>
      <c r="C17"/>
    </row>
    <row r="18" spans="2:3" s="1" customFormat="1">
      <c r="B18" s="51"/>
      <c r="C18"/>
    </row>
    <row r="19" spans="2:3" s="1" customFormat="1">
      <c r="B19" s="51"/>
      <c r="C19"/>
    </row>
    <row r="20" spans="2:3" s="1" customFormat="1">
      <c r="B20" s="53"/>
      <c r="C20"/>
    </row>
    <row r="21" spans="2:3" s="1" customFormat="1">
      <c r="B21" s="52"/>
      <c r="C21"/>
    </row>
    <row r="22" spans="2:3" s="1" customFormat="1">
      <c r="B22" s="53"/>
      <c r="C22"/>
    </row>
    <row r="23" spans="2:3" s="1" customFormat="1">
      <c r="B23" s="52"/>
      <c r="C23"/>
    </row>
    <row r="24" spans="2:3" s="1" customFormat="1">
      <c r="B24" s="52"/>
      <c r="C24"/>
    </row>
    <row r="25" spans="2:3" s="1" customFormat="1">
      <c r="B25" s="52"/>
      <c r="C25"/>
    </row>
    <row r="26" spans="2:3" s="1" customFormat="1">
      <c r="B26" s="52"/>
      <c r="C26"/>
    </row>
    <row r="27" spans="2:3" s="1" customFormat="1">
      <c r="B27" s="52"/>
      <c r="C27"/>
    </row>
    <row r="28" spans="2:3" s="1" customFormat="1">
      <c r="B28" s="53"/>
      <c r="C28"/>
    </row>
    <row r="29" spans="2:3" s="1" customFormat="1">
      <c r="B29" s="53"/>
      <c r="C29"/>
    </row>
    <row r="30" spans="2:3" s="1" customFormat="1">
      <c r="B30" s="53"/>
      <c r="C30"/>
    </row>
    <row r="31" spans="2:3" s="1" customFormat="1">
      <c r="B31" s="53"/>
      <c r="C31"/>
    </row>
    <row r="32" spans="2:3" s="1" customFormat="1">
      <c r="B32" s="53"/>
      <c r="C32"/>
    </row>
    <row r="33" spans="2:3" s="1" customFormat="1">
      <c r="B33" s="53"/>
      <c r="C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w0xSI/ajTHLCAnPIZ5vjIf+S4dGUbuVkLWMbaRVG7mg=</DigestValue>
    </Reference>
    <Reference Type="http://www.w3.org/2000/09/xmldsig#Object" URI="#idOfficeObject">
      <DigestMethod Algorithm="http://www.w3.org/2001/04/xmlenc#sha256"/>
      <DigestValue>SFsIunHqS7vZIEjBplsQcSbN/y69KgQVbF22kH4ditE=</DigestValue>
    </Reference>
    <Reference Type="http://uri.etsi.org/01903#SignedProperties" URI="#idSignedProperties">
      <Transforms>
        <Transform Algorithm="http://www.w3.org/TR/2001/REC-xml-c14n-20010315"/>
      </Transforms>
      <DigestMethod Algorithm="http://www.w3.org/2001/04/xmlenc#sha256"/>
      <DigestValue>FfdnQgjW7KYMj1A65XBf3bdXDaWvQDUip3vyjAdEi/0=</DigestValue>
    </Reference>
  </SignedInfo>
  <SignatureValue>3SceJ2sGK/zVuggck5UkWQlJraa1Efdj+JiJ9QQBRoMuKuwz7BDnP40/SL+7ISBc+qOtyrIhFqjF
jxSKX7J29o6uQmAu0bZqwud9V2Tp4BkY0mIL7Bxhz0J3TQh06Ux4ATmxFhIVGpboD0rrgnXTTJrL
EkKE12ONHMkmL8czXtySSInIxI5wQE5InKPHjszckCuzNynS4hmV4cbItALJ1bSYckrTf4EARjqG
yNxZhAbjs91gxYcKd3MOujp1uQ/fP6Jw/n4cCyV4XamO7MVMzslZzlWhDpIBj+ABMTiAC0gk3eZy
SEYbKoy13LEon1m+s05/p8n3vfbLqKlqHEidIw==</SignatureValue>
  <KeyInfo>
    <X509Data>
      <X509Certificate>MIIGPzCCBSegAwIBAgIKfzWKsAADAAHg2TANBgkqhkiG9w0BAQsFADBKMRIwEAYKCZImiZPyLGQBGRYCZ2UxEzARBgoJkiaJk/IsZAEZFgNuYmcxHzAdBgNVBAMTFk5CRyBDbGFzcyAyIElOVCBTdWIgQ0EwHhcNMjEwNjI4MTI1MTE4WhcNMjMwNjI4MTI1MTE4WjA9MRwwGgYDVQQKExNKU0MgQmFuayBPZiBHZW9yZ2lhMR0wGwYDVQQDExRCQkcgLSBTdWxraGFuIEd2YWxpYTCCASIwDQYJKoZIhvcNAQEBBQADggEPADCCAQoCggEBAOH0twIcpGC05hsgTIgpse09e4sVXJIN8/v8NDNbnV2WRZCvQptz2Xld2np06o903hK54DEU/k1XSGqegeiQfruruzkpXlsgDqRX1G1rhqCbCEAMlRYmkQ7vVyVVCHtGxTGju+of1eADT8iM8sq68S7d6/8hzmYmlIs453gK4suJCx4Ix2ltncZmAhNlQvMjwoy0HP6O1XIIW8AMRDXP3YzAX1QCG67/bGSZx+YgzLZsUJI2QOZ91t7Y8NuRadj83gKHUMG4Pqhqk1mR/LVcax5Ty9qpPTYEZv0xDVeq1rwMY39z7z+PiAfuEx+Nf1dwCEvVz1KLbGcnghIV+UgBBYsCAwEAAaOCAzIwggMuMDwGCSsGAQQBgjcVBwQvMC0GJSsGAQQBgjcVCOayYION9USGgZkJg7ihSoO+hHEEg8SRM4SDiF0CAWQCASMwHQYDVR0lBBYwFAYIKwYBBQUHAwIGCCsGAQUFBwMEMAsGA1UdDwQEAwIHgDAnBgkrBgEEAYI3FQoEGjAYMAoGCCsGAQUFBwMCMAoGCCsGAQUFBwMEMB0GA1UdDgQWBBSnM8DnI4OEl4STtNBvnMmV+uIeM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Z61c/VfFl4dKvY1nQJKHGbMs+LoiVZ8yxbkrYDY/sZpRiX8eHQ00zY+A0UJNJd9JBRJLhfZxWwwTh6uVmn/s8z3Q48/TFwWB7N2+r81muyqldPFzcTrUO9GDf2SjQgeqIdMe4I59q8A4IgiUyGCZimQQW54cTWJMwUkSxLQ++Sij47npdu8FE87tjy81YsUjNXeR4pGeNiFOi3bx22bHlmxFxOBL9LGNj7IbuWKTQeqkaI00BdtmhkBp8jZByKOiurdz3YpCYIOhhTxGvBnQKIOsAkGZ/3bydteo+D13fHQc+7p27yeVUf8HrtQFfnAMuNdzYAL0oOTH8BD57dz0U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YqsGC2CrwJyVlDlGob/Ac5pAE2h2nZShqfxjEj9uVSM=</DigestValue>
      </Reference>
      <Reference URI="/xl/comments1.xml?ContentType=application/vnd.openxmlformats-officedocument.spreadsheetml.comments+xml">
        <DigestMethod Algorithm="http://www.w3.org/2001/04/xmlenc#sha256"/>
        <DigestValue>ifWfn28aU61TApG/6usgLogki9c9rOYo4WYeJ8XGP3A=</DigestValue>
      </Reference>
      <Reference URI="/xl/drawings/drawing1.xml?ContentType=application/vnd.openxmlformats-officedocument.drawing+xml">
        <DigestMethod Algorithm="http://www.w3.org/2001/04/xmlenc#sha256"/>
        <DigestValue>0D25YNbSQmUWivg4tU9tfUkqp2zKkiK4SYs6gwYhzJo=</DigestValue>
      </Reference>
      <Reference URI="/xl/drawings/vmlDrawing1.vml?ContentType=application/vnd.openxmlformats-officedocument.vmlDrawing">
        <DigestMethod Algorithm="http://www.w3.org/2001/04/xmlenc#sha256"/>
        <DigestValue>rvvyqgIr26vkIDj3Uq88j0J8vdB0zb4fTKiOdXUHxj0=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UWFK7QnxsJOkK96s5ApiVibELew9JIYwft1km1Vc0MQ=</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uU88Xb8H52+zoIqxS5vO/I1x2eOfnDiUW8vvtTUj+gU=</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uU88Xb8H52+zoIqxS5vO/I1x2eOfnDiUW8vvtTUj+gU=</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uU88Xb8H52+zoIqxS5vO/I1x2eOfnDiUW8vvtTUj+gU=</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zoYobaAarV9frjBK4zHgKYsCug9Cp4Ymlz1SMGlXTTc=</DigestValue>
      </Reference>
      <Reference URI="/xl/styles.xml?ContentType=application/vnd.openxmlformats-officedocument.spreadsheetml.styles+xml">
        <DigestMethod Algorithm="http://www.w3.org/2001/04/xmlenc#sha256"/>
        <DigestValue>a33F1PGeDBayeNjkf7ELZ43Ny5nD1jqzLZdvV0bYaak=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5Wn0m+ciy3ACeGWYAXwiCcs+2QDlRdPPgtjS1EUkmsc=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xwmDucEr/C1omflTxC3g2jb6buK4ULVtZcHMlActdIo=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ONtz+fMqKnXE6blk+yrBaCcaLxD/ORwXyHJC6Qcd6sU=</DigestValue>
      </Reference>
      <Reference URI="/xl/worksheets/sheet10.xml?ContentType=application/vnd.openxmlformats-officedocument.spreadsheetml.worksheet+xml">
        <DigestMethod Algorithm="http://www.w3.org/2001/04/xmlenc#sha256"/>
        <DigestValue>zknZxKdK2E8TZ6M8czqcfUh798qRZ8QGF6+GvL/NEDk=</DigestValue>
      </Reference>
      <Reference URI="/xl/worksheets/sheet11.xml?ContentType=application/vnd.openxmlformats-officedocument.spreadsheetml.worksheet+xml">
        <DigestMethod Algorithm="http://www.w3.org/2001/04/xmlenc#sha256"/>
        <DigestValue>eu9IfM9CL/LbpIjUneZOzwVWB6EwfEZICDAUaDoOVVI=</DigestValue>
      </Reference>
      <Reference URI="/xl/worksheets/sheet12.xml?ContentType=application/vnd.openxmlformats-officedocument.spreadsheetml.worksheet+xml">
        <DigestMethod Algorithm="http://www.w3.org/2001/04/xmlenc#sha256"/>
        <DigestValue>Qx2EmCpSDRAq+SkAk/xsrKWHJ1L3BDpau4TVVsc4YS4=</DigestValue>
      </Reference>
      <Reference URI="/xl/worksheets/sheet13.xml?ContentType=application/vnd.openxmlformats-officedocument.spreadsheetml.worksheet+xml">
        <DigestMethod Algorithm="http://www.w3.org/2001/04/xmlenc#sha256"/>
        <DigestValue>AZXYb3C+8dAcivAvtwdLNg1J1oP2PeG2jrYnhWm1Lfk=</DigestValue>
      </Reference>
      <Reference URI="/xl/worksheets/sheet14.xml?ContentType=application/vnd.openxmlformats-officedocument.spreadsheetml.worksheet+xml">
        <DigestMethod Algorithm="http://www.w3.org/2001/04/xmlenc#sha256"/>
        <DigestValue>PedEgE3RMM7vZUEU47Nt9J3QGDH75uEUwxg6zrm9m0M=</DigestValue>
      </Reference>
      <Reference URI="/xl/worksheets/sheet15.xml?ContentType=application/vnd.openxmlformats-officedocument.spreadsheetml.worksheet+xml">
        <DigestMethod Algorithm="http://www.w3.org/2001/04/xmlenc#sha256"/>
        <DigestValue>yNCCnEVJ2l6gDKDpxbARVI9JvCU76twA+jj9vGxWvM4=</DigestValue>
      </Reference>
      <Reference URI="/xl/worksheets/sheet16.xml?ContentType=application/vnd.openxmlformats-officedocument.spreadsheetml.worksheet+xml">
        <DigestMethod Algorithm="http://www.w3.org/2001/04/xmlenc#sha256"/>
        <DigestValue>dMQkOPgM03nKsQpVALu87XFNTOlxAf64K9Hlpd9/arI=</DigestValue>
      </Reference>
      <Reference URI="/xl/worksheets/sheet17.xml?ContentType=application/vnd.openxmlformats-officedocument.spreadsheetml.worksheet+xml">
        <DigestMethod Algorithm="http://www.w3.org/2001/04/xmlenc#sha256"/>
        <DigestValue>hcotrppFXy44q0iQrKEgOKcNACXr0aiz0QvinxkhsXQ=</DigestValue>
      </Reference>
      <Reference URI="/xl/worksheets/sheet18.xml?ContentType=application/vnd.openxmlformats-officedocument.spreadsheetml.worksheet+xml">
        <DigestMethod Algorithm="http://www.w3.org/2001/04/xmlenc#sha256"/>
        <DigestValue>BH6fCc114s4jrfeKmQIE3/iAJOC7vImkzOSz6zQejGA=</DigestValue>
      </Reference>
      <Reference URI="/xl/worksheets/sheet19.xml?ContentType=application/vnd.openxmlformats-officedocument.spreadsheetml.worksheet+xml">
        <DigestMethod Algorithm="http://www.w3.org/2001/04/xmlenc#sha256"/>
        <DigestValue>4CfkKd7nf//2N8b0FzsNKP6c2GdvI3WBrLnBI8W06+8=</DigestValue>
      </Reference>
      <Reference URI="/xl/worksheets/sheet2.xml?ContentType=application/vnd.openxmlformats-officedocument.spreadsheetml.worksheet+xml">
        <DigestMethod Algorithm="http://www.w3.org/2001/04/xmlenc#sha256"/>
        <DigestValue>eWvqOYZ+Qht8PDDzhektVJ11CBOKMe3pXEtuCneUeRM=</DigestValue>
      </Reference>
      <Reference URI="/xl/worksheets/sheet20.xml?ContentType=application/vnd.openxmlformats-officedocument.spreadsheetml.worksheet+xml">
        <DigestMethod Algorithm="http://www.w3.org/2001/04/xmlenc#sha256"/>
        <DigestValue>Qhd0UPNLaqeBEanTqxNVppDkDheIumK+6meiL9v/dSQ=</DigestValue>
      </Reference>
      <Reference URI="/xl/worksheets/sheet21.xml?ContentType=application/vnd.openxmlformats-officedocument.spreadsheetml.worksheet+xml">
        <DigestMethod Algorithm="http://www.w3.org/2001/04/xmlenc#sha256"/>
        <DigestValue>pZ2LpK0wzIg/i/oIkOgpzWi5M0XuWEetaPC36akgv5Y=</DigestValue>
      </Reference>
      <Reference URI="/xl/worksheets/sheet22.xml?ContentType=application/vnd.openxmlformats-officedocument.spreadsheetml.worksheet+xml">
        <DigestMethod Algorithm="http://www.w3.org/2001/04/xmlenc#sha256"/>
        <DigestValue>ZIq6QnkIQFgQBHglZRB3/MduuNxMTFZXTlFrVYM8zkk=</DigestValue>
      </Reference>
      <Reference URI="/xl/worksheets/sheet23.xml?ContentType=application/vnd.openxmlformats-officedocument.spreadsheetml.worksheet+xml">
        <DigestMethod Algorithm="http://www.w3.org/2001/04/xmlenc#sha256"/>
        <DigestValue>ARgNAF0syMei5ivjl0RiTARQg/hGUyEtULdXaylLOTc=</DigestValue>
      </Reference>
      <Reference URI="/xl/worksheets/sheet24.xml?ContentType=application/vnd.openxmlformats-officedocument.spreadsheetml.worksheet+xml">
        <DigestMethod Algorithm="http://www.w3.org/2001/04/xmlenc#sha256"/>
        <DigestValue>3WiXXCXDIgqWqtCcrPu3Q9fDrZGVWBDu3NOwFpGPe1o=</DigestValue>
      </Reference>
      <Reference URI="/xl/worksheets/sheet25.xml?ContentType=application/vnd.openxmlformats-officedocument.spreadsheetml.worksheet+xml">
        <DigestMethod Algorithm="http://www.w3.org/2001/04/xmlenc#sha256"/>
        <DigestValue>uy09O1helA3hsZyhkZQoM8QcHYEGeXDjPrNCd+KrYGU=</DigestValue>
      </Reference>
      <Reference URI="/xl/worksheets/sheet26.xml?ContentType=application/vnd.openxmlformats-officedocument.spreadsheetml.worksheet+xml">
        <DigestMethod Algorithm="http://www.w3.org/2001/04/xmlenc#sha256"/>
        <DigestValue>B/ac3FOD5+T/fhUQAYkF+/EeOryI0YEM2ZF+rVb9FIM=</DigestValue>
      </Reference>
      <Reference URI="/xl/worksheets/sheet27.xml?ContentType=application/vnd.openxmlformats-officedocument.spreadsheetml.worksheet+xml">
        <DigestMethod Algorithm="http://www.w3.org/2001/04/xmlenc#sha256"/>
        <DigestValue>BSGJQrTegm1OmTXsgIVUVt3YkqQfAQ7ztM18mvrCztU=</DigestValue>
      </Reference>
      <Reference URI="/xl/worksheets/sheet28.xml?ContentType=application/vnd.openxmlformats-officedocument.spreadsheetml.worksheet+xml">
        <DigestMethod Algorithm="http://www.w3.org/2001/04/xmlenc#sha256"/>
        <DigestValue>en3/wxAnsxiTKecooEiNXqE1vLQO3L80pGkatICcAj4=</DigestValue>
      </Reference>
      <Reference URI="/xl/worksheets/sheet29.xml?ContentType=application/vnd.openxmlformats-officedocument.spreadsheetml.worksheet+xml">
        <DigestMethod Algorithm="http://www.w3.org/2001/04/xmlenc#sha256"/>
        <DigestValue>8vp6pjWnNNUM1u49wmGcexS2MtDHQK8fHSVrum88UXU=</DigestValue>
      </Reference>
      <Reference URI="/xl/worksheets/sheet3.xml?ContentType=application/vnd.openxmlformats-officedocument.spreadsheetml.worksheet+xml">
        <DigestMethod Algorithm="http://www.w3.org/2001/04/xmlenc#sha256"/>
        <DigestValue>cvkAQqyHjrZccg92xzczyonUfY09l8JHex6/P90YkwA=</DigestValue>
      </Reference>
      <Reference URI="/xl/worksheets/sheet30.xml?ContentType=application/vnd.openxmlformats-officedocument.spreadsheetml.worksheet+xml">
        <DigestMethod Algorithm="http://www.w3.org/2001/04/xmlenc#sha256"/>
        <DigestValue>L+7egRce1tqxVnTmC5y6DmD1PIow8R0qY5KsyIABJdw=</DigestValue>
      </Reference>
      <Reference URI="/xl/worksheets/sheet4.xml?ContentType=application/vnd.openxmlformats-officedocument.spreadsheetml.worksheet+xml">
        <DigestMethod Algorithm="http://www.w3.org/2001/04/xmlenc#sha256"/>
        <DigestValue>ttDzz7RPX+IpeBWa+96miHAevCUs+c9Re64rOpEIvWY=</DigestValue>
      </Reference>
      <Reference URI="/xl/worksheets/sheet5.xml?ContentType=application/vnd.openxmlformats-officedocument.spreadsheetml.worksheet+xml">
        <DigestMethod Algorithm="http://www.w3.org/2001/04/xmlenc#sha256"/>
        <DigestValue>b/HIp4VPGxtM+Ez0xXX3OTiFt5iKtsZw+A7+Mwx/BP8=</DigestValue>
      </Reference>
      <Reference URI="/xl/worksheets/sheet6.xml?ContentType=application/vnd.openxmlformats-officedocument.spreadsheetml.worksheet+xml">
        <DigestMethod Algorithm="http://www.w3.org/2001/04/xmlenc#sha256"/>
        <DigestValue>bUon0TcfOID+QmWMCns9kee7N9zlTzZ6zrKOaylwQng=</DigestValue>
      </Reference>
      <Reference URI="/xl/worksheets/sheet7.xml?ContentType=application/vnd.openxmlformats-officedocument.spreadsheetml.worksheet+xml">
        <DigestMethod Algorithm="http://www.w3.org/2001/04/xmlenc#sha256"/>
        <DigestValue>6RlREh6tokUkEhNkjCzEqqG4f1BNRsvFN36Qa1WLxrI=</DigestValue>
      </Reference>
      <Reference URI="/xl/worksheets/sheet8.xml?ContentType=application/vnd.openxmlformats-officedocument.spreadsheetml.worksheet+xml">
        <DigestMethod Algorithm="http://www.w3.org/2001/04/xmlenc#sha256"/>
        <DigestValue>QMdeHn+Tba3+82DB0RPAPJ0aI0Jm55be0J2V46bZwrA=</DigestValue>
      </Reference>
      <Reference URI="/xl/worksheets/sheet9.xml?ContentType=application/vnd.openxmlformats-officedocument.spreadsheetml.worksheet+xml">
        <DigestMethod Algorithm="http://www.w3.org/2001/04/xmlenc#sha256"/>
        <DigestValue>4JEgpGUJTr8GnUGLGmC/PTDR+nkH9j1gqiPSRqXCgOQ=</DigestValue>
      </Reference>
    </Manifest>
    <SignatureProperties>
      <SignatureProperty Id="idSignatureTime" Target="#idPackageSignature">
        <mdssi:SignatureTime xmlns:mdssi="http://schemas.openxmlformats.org/package/2006/digital-signature">
          <mdssi:Format>YYYY-MM-DDThh:mm:ssTZD</mdssi:Format>
          <mdssi:Value>2022-07-29T10:46:44Z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PG1-BBG-QQ-20220630</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2022-07-29T10:46:44Z</xd:SigningTime>
          <xd:SigningCertificate>
            <xd:Cert>
              <xd:CertDigest>
                <DigestMethod Algorithm="http://www.w3.org/2001/04/xmlenc#sha256"/>
                <DigestValue>wRUxMC5GSHtHndNR3GFjdMg3Ro9FIG4bLYj+XXSkW/k=</DigestValue>
              </xd:CertDigest>
              <xd:IssuerSerial>
                <X509IssuerName>CN=NBG Class 2 INT Sub CA, DC=nbg, DC=ge</X509IssuerName>
                <X509SerialNumber>600728214247937568530649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PG1-BBG-QQ-20220630</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vNqwQOCEtKJAbocOESTIPpjH2WJNyZcp9Fao/vzX70A=</DigestValue>
    </Reference>
    <Reference Type="http://www.w3.org/2000/09/xmldsig#Object" URI="#idOfficeObject">
      <DigestMethod Algorithm="http://www.w3.org/2001/04/xmlenc#sha256"/>
      <DigestValue>SFsIunHqS7vZIEjBplsQcSbN/y69KgQVbF22kH4ditE=</DigestValue>
    </Reference>
    <Reference Type="http://uri.etsi.org/01903#SignedProperties" URI="#idSignedProperties">
      <Transforms>
        <Transform Algorithm="http://www.w3.org/TR/2001/REC-xml-c14n-20010315"/>
      </Transforms>
      <DigestMethod Algorithm="http://www.w3.org/2001/04/xmlenc#sha256"/>
      <DigestValue>m3j6ahMhjxVo2RIbfkYiB74kaSL6oBAxzyA00l2W4BI=</DigestValue>
    </Reference>
  </SignedInfo>
  <SignatureValue>vYG12v4JAmXlSQv53RXZFi7hqGrpGhNzQPe4cyw8TuKNdwnNGrd0tF51LIu15mcRRUqJaLovTxnh
EhZX4/LX6lQMHtWhYkOO1ypFng0f23zLs8J4NTS+0hUw1dUVBCII4RLCuUC0aUoDeALs0YVJcTFc
F5BljbDd1bn8qamnRm9XCMB6Msb+DZBnxm3SdCcV+mc7lLWo1kmYgnOi31B3MaKUO0yvFad8CNHE
hTrk1Y2Hu30B9CJ3J85q7da42FLTUlMDRUXTDyVo+Ix6KtfVIASd5HGODOmblpsjwqG9CKs7JD5f
ZwTv4CX/YBfi0HbIulJx5z3dL84SZJ8A/dGzaA==</SignatureValue>
  <KeyInfo>
    <X509Data>
      <X509Certificate>MIIGQDCCBSigAwIBAgIKFVpMCQADAAHSkDANBgkqhkiG9w0BAQsFADBKMRIwEAYKCZImiZPyLGQBGRYCZ2UxEzARBgoJkiaJk/IsZAEZFgNuYmcxHzAdBgNVBAMTFk5CRyBDbGFzcyAyIElOVCBTdWIgQ0EwHhcNMjEwMzIyMDcxNzM2WhcNMjMwMzIyMDcxNzM2WjA+MRwwGgYDVQQKExNKU0MgQmFuayBPZiBHZW9yZ2lhMR4wHAYDVQQDExVCQkcgLSBUYXRvIFRvbWFzaHZpbGkwggEiMA0GCSqGSIb3DQEBAQUAA4IBDwAwggEKAoIBAQDSFYe/4bo5oEDmGnJSQ+4wLIiNN2YGcgHkjDkM5Fl9P397c7IYYqB7rKqymiH1Xq1E20FON9pOz4WaPiibRQz/J8UzifHujH99XJR3BgyhMGuUqJFYK5EsNc8X147dzvmZVEhlCUmw6KImWF3WXsC429XjcTWBMwGup0YGd0Nm6q+K/s+pU1NeX816CV3M2B33y+2oEPcge+16AeRESkD4ZUTsI/3db4X43QtOhSvCWZEJwiJSS39cM+DW1RhWCv3ciwfFJHUziflaN9bQFK95EfQBTpwiwGmWuIVrcIt07FrBWYEfDvcuDERFFjQn6AavcsHgd33lF86mNLuoe8VLAgMBAAGjggMyMIIDLjA8BgkrBgEEAYI3FQcELzAtBiUrBgEEAYI3FQjmsmCDjfVEhoGZCYO4oUqDvoRxBIPEkTOEg4hdAgFkAgEjMB0GA1UdJQQWMBQGCCsGAQUFBwMCBggrBgEFBQcDBDALBgNVHQ8EBAMCB4AwJwYJKwYBBAGCNxUKBBowGDAKBggrBgEFBQcDAjAKBggrBgEFBQcDBDAdBgNVHQ4EFgQUSrubhe+Nx5TyntT+Xpyo//uWGw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DbmRL6WT1Pf0ubrBAXMRQ5znfv7U72TphaSjmOZcep1S+DOuRZtCfID5kDZ7WOCBg3KlAkhw7r0t6MOiDDOOLYZDsSilUq/7sPwPRM9UYNMUHiqn5kTie/J1IC8Crzc3qrAWKrj33RHthLrOrFf/s6xP3UEnVnqH4zDfU3TP68Iw3jkrjilmjNhMxwbMHRJw/eSLpJ79avtgsWP3JBLk3ta2EKlXteQbXRdz6C0Urukoxv+RI7mkAaOCyTkg5FdG3Kjd+UnlJuJgjEnRRcfBJJfMDyIjdGNWqXc8eSjpSgB4iVuiOYBeGwjZSzURCIwMt5jaPOuLEjCoET193Ih5V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YqsGC2CrwJyVlDlGob/Ac5pAE2h2nZShqfxjEj9uVSM=</DigestValue>
      </Reference>
      <Reference URI="/xl/comments1.xml?ContentType=application/vnd.openxmlformats-officedocument.spreadsheetml.comments+xml">
        <DigestMethod Algorithm="http://www.w3.org/2001/04/xmlenc#sha256"/>
        <DigestValue>ifWfn28aU61TApG/6usgLogki9c9rOYo4WYeJ8XGP3A=</DigestValue>
      </Reference>
      <Reference URI="/xl/drawings/drawing1.xml?ContentType=application/vnd.openxmlformats-officedocument.drawing+xml">
        <DigestMethod Algorithm="http://www.w3.org/2001/04/xmlenc#sha256"/>
        <DigestValue>0D25YNbSQmUWivg4tU9tfUkqp2zKkiK4SYs6gwYhzJo=</DigestValue>
      </Reference>
      <Reference URI="/xl/drawings/vmlDrawing1.vml?ContentType=application/vnd.openxmlformats-officedocument.vmlDrawing">
        <DigestMethod Algorithm="http://www.w3.org/2001/04/xmlenc#sha256"/>
        <DigestValue>rvvyqgIr26vkIDj3Uq88j0J8vdB0zb4fTKiOdXUHxj0=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UWFK7QnxsJOkK96s5ApiVibELew9JIYwft1km1Vc0MQ=</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uU88Xb8H52+zoIqxS5vO/I1x2eOfnDiUW8vvtTUj+gU=</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uU88Xb8H52+zoIqxS5vO/I1x2eOfnDiUW8vvtTUj+gU=</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uU88Xb8H52+zoIqxS5vO/I1x2eOfnDiUW8vvtTUj+gU=</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zoYobaAarV9frjBK4zHgKYsCug9Cp4Ymlz1SMGlXTTc=</DigestValue>
      </Reference>
      <Reference URI="/xl/styles.xml?ContentType=application/vnd.openxmlformats-officedocument.spreadsheetml.styles+xml">
        <DigestMethod Algorithm="http://www.w3.org/2001/04/xmlenc#sha256"/>
        <DigestValue>a33F1PGeDBayeNjkf7ELZ43Ny5nD1jqzLZdvV0bYaak=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5Wn0m+ciy3ACeGWYAXwiCcs+2QDlRdPPgtjS1EUkmsc=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xwmDucEr/C1omflTxC3g2jb6buK4ULVtZcHMlActdIo=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ONtz+fMqKnXE6blk+yrBaCcaLxD/ORwXyHJC6Qcd6sU=</DigestValue>
      </Reference>
      <Reference URI="/xl/worksheets/sheet10.xml?ContentType=application/vnd.openxmlformats-officedocument.spreadsheetml.worksheet+xml">
        <DigestMethod Algorithm="http://www.w3.org/2001/04/xmlenc#sha256"/>
        <DigestValue>zknZxKdK2E8TZ6M8czqcfUh798qRZ8QGF6+GvL/NEDk=</DigestValue>
      </Reference>
      <Reference URI="/xl/worksheets/sheet11.xml?ContentType=application/vnd.openxmlformats-officedocument.spreadsheetml.worksheet+xml">
        <DigestMethod Algorithm="http://www.w3.org/2001/04/xmlenc#sha256"/>
        <DigestValue>eu9IfM9CL/LbpIjUneZOzwVWB6EwfEZICDAUaDoOVVI=</DigestValue>
      </Reference>
      <Reference URI="/xl/worksheets/sheet12.xml?ContentType=application/vnd.openxmlformats-officedocument.spreadsheetml.worksheet+xml">
        <DigestMethod Algorithm="http://www.w3.org/2001/04/xmlenc#sha256"/>
        <DigestValue>Qx2EmCpSDRAq+SkAk/xsrKWHJ1L3BDpau4TVVsc4YS4=</DigestValue>
      </Reference>
      <Reference URI="/xl/worksheets/sheet13.xml?ContentType=application/vnd.openxmlformats-officedocument.spreadsheetml.worksheet+xml">
        <DigestMethod Algorithm="http://www.w3.org/2001/04/xmlenc#sha256"/>
        <DigestValue>AZXYb3C+8dAcivAvtwdLNg1J1oP2PeG2jrYnhWm1Lfk=</DigestValue>
      </Reference>
      <Reference URI="/xl/worksheets/sheet14.xml?ContentType=application/vnd.openxmlformats-officedocument.spreadsheetml.worksheet+xml">
        <DigestMethod Algorithm="http://www.w3.org/2001/04/xmlenc#sha256"/>
        <DigestValue>PedEgE3RMM7vZUEU47Nt9J3QGDH75uEUwxg6zrm9m0M=</DigestValue>
      </Reference>
      <Reference URI="/xl/worksheets/sheet15.xml?ContentType=application/vnd.openxmlformats-officedocument.spreadsheetml.worksheet+xml">
        <DigestMethod Algorithm="http://www.w3.org/2001/04/xmlenc#sha256"/>
        <DigestValue>yNCCnEVJ2l6gDKDpxbARVI9JvCU76twA+jj9vGxWvM4=</DigestValue>
      </Reference>
      <Reference URI="/xl/worksheets/sheet16.xml?ContentType=application/vnd.openxmlformats-officedocument.spreadsheetml.worksheet+xml">
        <DigestMethod Algorithm="http://www.w3.org/2001/04/xmlenc#sha256"/>
        <DigestValue>dMQkOPgM03nKsQpVALu87XFNTOlxAf64K9Hlpd9/arI=</DigestValue>
      </Reference>
      <Reference URI="/xl/worksheets/sheet17.xml?ContentType=application/vnd.openxmlformats-officedocument.spreadsheetml.worksheet+xml">
        <DigestMethod Algorithm="http://www.w3.org/2001/04/xmlenc#sha256"/>
        <DigestValue>hcotrppFXy44q0iQrKEgOKcNACXr0aiz0QvinxkhsXQ=</DigestValue>
      </Reference>
      <Reference URI="/xl/worksheets/sheet18.xml?ContentType=application/vnd.openxmlformats-officedocument.spreadsheetml.worksheet+xml">
        <DigestMethod Algorithm="http://www.w3.org/2001/04/xmlenc#sha256"/>
        <DigestValue>BH6fCc114s4jrfeKmQIE3/iAJOC7vImkzOSz6zQejGA=</DigestValue>
      </Reference>
      <Reference URI="/xl/worksheets/sheet19.xml?ContentType=application/vnd.openxmlformats-officedocument.spreadsheetml.worksheet+xml">
        <DigestMethod Algorithm="http://www.w3.org/2001/04/xmlenc#sha256"/>
        <DigestValue>4CfkKd7nf//2N8b0FzsNKP6c2GdvI3WBrLnBI8W06+8=</DigestValue>
      </Reference>
      <Reference URI="/xl/worksheets/sheet2.xml?ContentType=application/vnd.openxmlformats-officedocument.spreadsheetml.worksheet+xml">
        <DigestMethod Algorithm="http://www.w3.org/2001/04/xmlenc#sha256"/>
        <DigestValue>eWvqOYZ+Qht8PDDzhektVJ11CBOKMe3pXEtuCneUeRM=</DigestValue>
      </Reference>
      <Reference URI="/xl/worksheets/sheet20.xml?ContentType=application/vnd.openxmlformats-officedocument.spreadsheetml.worksheet+xml">
        <DigestMethod Algorithm="http://www.w3.org/2001/04/xmlenc#sha256"/>
        <DigestValue>Qhd0UPNLaqeBEanTqxNVppDkDheIumK+6meiL9v/dSQ=</DigestValue>
      </Reference>
      <Reference URI="/xl/worksheets/sheet21.xml?ContentType=application/vnd.openxmlformats-officedocument.spreadsheetml.worksheet+xml">
        <DigestMethod Algorithm="http://www.w3.org/2001/04/xmlenc#sha256"/>
        <DigestValue>pZ2LpK0wzIg/i/oIkOgpzWi5M0XuWEetaPC36akgv5Y=</DigestValue>
      </Reference>
      <Reference URI="/xl/worksheets/sheet22.xml?ContentType=application/vnd.openxmlformats-officedocument.spreadsheetml.worksheet+xml">
        <DigestMethod Algorithm="http://www.w3.org/2001/04/xmlenc#sha256"/>
        <DigestValue>ZIq6QnkIQFgQBHglZRB3/MduuNxMTFZXTlFrVYM8zkk=</DigestValue>
      </Reference>
      <Reference URI="/xl/worksheets/sheet23.xml?ContentType=application/vnd.openxmlformats-officedocument.spreadsheetml.worksheet+xml">
        <DigestMethod Algorithm="http://www.w3.org/2001/04/xmlenc#sha256"/>
        <DigestValue>ARgNAF0syMei5ivjl0RiTARQg/hGUyEtULdXaylLOTc=</DigestValue>
      </Reference>
      <Reference URI="/xl/worksheets/sheet24.xml?ContentType=application/vnd.openxmlformats-officedocument.spreadsheetml.worksheet+xml">
        <DigestMethod Algorithm="http://www.w3.org/2001/04/xmlenc#sha256"/>
        <DigestValue>3WiXXCXDIgqWqtCcrPu3Q9fDrZGVWBDu3NOwFpGPe1o=</DigestValue>
      </Reference>
      <Reference URI="/xl/worksheets/sheet25.xml?ContentType=application/vnd.openxmlformats-officedocument.spreadsheetml.worksheet+xml">
        <DigestMethod Algorithm="http://www.w3.org/2001/04/xmlenc#sha256"/>
        <DigestValue>uy09O1helA3hsZyhkZQoM8QcHYEGeXDjPrNCd+KrYGU=</DigestValue>
      </Reference>
      <Reference URI="/xl/worksheets/sheet26.xml?ContentType=application/vnd.openxmlformats-officedocument.spreadsheetml.worksheet+xml">
        <DigestMethod Algorithm="http://www.w3.org/2001/04/xmlenc#sha256"/>
        <DigestValue>B/ac3FOD5+T/fhUQAYkF+/EeOryI0YEM2ZF+rVb9FIM=</DigestValue>
      </Reference>
      <Reference URI="/xl/worksheets/sheet27.xml?ContentType=application/vnd.openxmlformats-officedocument.spreadsheetml.worksheet+xml">
        <DigestMethod Algorithm="http://www.w3.org/2001/04/xmlenc#sha256"/>
        <DigestValue>BSGJQrTegm1OmTXsgIVUVt3YkqQfAQ7ztM18mvrCztU=</DigestValue>
      </Reference>
      <Reference URI="/xl/worksheets/sheet28.xml?ContentType=application/vnd.openxmlformats-officedocument.spreadsheetml.worksheet+xml">
        <DigestMethod Algorithm="http://www.w3.org/2001/04/xmlenc#sha256"/>
        <DigestValue>en3/wxAnsxiTKecooEiNXqE1vLQO3L80pGkatICcAj4=</DigestValue>
      </Reference>
      <Reference URI="/xl/worksheets/sheet29.xml?ContentType=application/vnd.openxmlformats-officedocument.spreadsheetml.worksheet+xml">
        <DigestMethod Algorithm="http://www.w3.org/2001/04/xmlenc#sha256"/>
        <DigestValue>8vp6pjWnNNUM1u49wmGcexS2MtDHQK8fHSVrum88UXU=</DigestValue>
      </Reference>
      <Reference URI="/xl/worksheets/sheet3.xml?ContentType=application/vnd.openxmlformats-officedocument.spreadsheetml.worksheet+xml">
        <DigestMethod Algorithm="http://www.w3.org/2001/04/xmlenc#sha256"/>
        <DigestValue>cvkAQqyHjrZccg92xzczyonUfY09l8JHex6/P90YkwA=</DigestValue>
      </Reference>
      <Reference URI="/xl/worksheets/sheet30.xml?ContentType=application/vnd.openxmlformats-officedocument.spreadsheetml.worksheet+xml">
        <DigestMethod Algorithm="http://www.w3.org/2001/04/xmlenc#sha256"/>
        <DigestValue>L+7egRce1tqxVnTmC5y6DmD1PIow8R0qY5KsyIABJdw=</DigestValue>
      </Reference>
      <Reference URI="/xl/worksheets/sheet4.xml?ContentType=application/vnd.openxmlformats-officedocument.spreadsheetml.worksheet+xml">
        <DigestMethod Algorithm="http://www.w3.org/2001/04/xmlenc#sha256"/>
        <DigestValue>ttDzz7RPX+IpeBWa+96miHAevCUs+c9Re64rOpEIvWY=</DigestValue>
      </Reference>
      <Reference URI="/xl/worksheets/sheet5.xml?ContentType=application/vnd.openxmlformats-officedocument.spreadsheetml.worksheet+xml">
        <DigestMethod Algorithm="http://www.w3.org/2001/04/xmlenc#sha256"/>
        <DigestValue>b/HIp4VPGxtM+Ez0xXX3OTiFt5iKtsZw+A7+Mwx/BP8=</DigestValue>
      </Reference>
      <Reference URI="/xl/worksheets/sheet6.xml?ContentType=application/vnd.openxmlformats-officedocument.spreadsheetml.worksheet+xml">
        <DigestMethod Algorithm="http://www.w3.org/2001/04/xmlenc#sha256"/>
        <DigestValue>bUon0TcfOID+QmWMCns9kee7N9zlTzZ6zrKOaylwQng=</DigestValue>
      </Reference>
      <Reference URI="/xl/worksheets/sheet7.xml?ContentType=application/vnd.openxmlformats-officedocument.spreadsheetml.worksheet+xml">
        <DigestMethod Algorithm="http://www.w3.org/2001/04/xmlenc#sha256"/>
        <DigestValue>6RlREh6tokUkEhNkjCzEqqG4f1BNRsvFN36Qa1WLxrI=</DigestValue>
      </Reference>
      <Reference URI="/xl/worksheets/sheet8.xml?ContentType=application/vnd.openxmlformats-officedocument.spreadsheetml.worksheet+xml">
        <DigestMethod Algorithm="http://www.w3.org/2001/04/xmlenc#sha256"/>
        <DigestValue>QMdeHn+Tba3+82DB0RPAPJ0aI0Jm55be0J2V46bZwrA=</DigestValue>
      </Reference>
      <Reference URI="/xl/worksheets/sheet9.xml?ContentType=application/vnd.openxmlformats-officedocument.spreadsheetml.worksheet+xml">
        <DigestMethod Algorithm="http://www.w3.org/2001/04/xmlenc#sha256"/>
        <DigestValue>4JEgpGUJTr8GnUGLGmC/PTDR+nkH9j1gqiPSRqXCgOQ=</DigestValue>
      </Reference>
    </Manifest>
    <SignatureProperties>
      <SignatureProperty Id="idSignatureTime" Target="#idPackageSignature">
        <mdssi:SignatureTime xmlns:mdssi="http://schemas.openxmlformats.org/package/2006/digital-signature">
          <mdssi:Format>YYYY-MM-DDThh:mm:ssTZD</mdssi:Format>
          <mdssi:Value>2022-07-29T10:47:13Z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PG1-BBG-QQ-20220630</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2022-07-29T10:47:13Z</xd:SigningTime>
          <xd:SigningCertificate>
            <xd:Cert>
              <xd:CertDigest>
                <DigestMethod Algorithm="http://www.w3.org/2001/04/xmlenc#sha256"/>
                <DigestValue>zkRlF4bfG48L4Le7jdWhT8p0+GJGbaGuC/WRzHkgDJk=</DigestValue>
              </xd:CertDigest>
              <xd:IssuerSerial>
                <X509IssuerName>CN=NBG Class 2 INT Sub CA, DC=nbg, DC=ge</X509IssuerName>
                <X509SerialNumber>100835382017330967073424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PG1-BBG-QQ-20220630</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9.1. Capital Requirements</vt:lpstr>
      <vt:lpstr>9. Capital</vt:lpstr>
      <vt:lpstr>10. CC2</vt:lpstr>
      <vt:lpstr>11. CRWA</vt:lpstr>
      <vt:lpstr>13. CRME</vt:lpstr>
      <vt:lpstr>12. CRM</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2022-07-29T10:46:35Z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{BD15A7F3-68A3-44DA-88DE-84F8F8C88452}</vt:lpwstr>
  </property>
  <property fmtid="{D5CDD505-2E9C-101B-9397-08002B2CF9AE}" pid="3" name="DLPManualFileClassificationLastModifiedBy">
    <vt:lpwstr>BOG0\ttomashvili</vt:lpwstr>
  </property>
  <property fmtid="{D5CDD505-2E9C-101B-9397-08002B2CF9AE}" pid="4" name="DLPManualFileClassificationLastModificationDate">
    <vt:lpwstr>1659091594</vt:lpwstr>
  </property>
  <property fmtid="{D5CDD505-2E9C-101B-9397-08002B2CF9AE}" pid="5" name="DLPManualFileClassificationVersion">
    <vt:lpwstr>11.5.0.60</vt:lpwstr>
  </property>
</Properties>
</file>