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0" yWindow="120" windowWidth="19200" windowHeight="6345" tabRatio="919" firstSheet="14" activeTab="23"/>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1. Capital Requirements" sheetId="77" r:id="rId10"/>
    <sheet name="9. Capital" sheetId="28" r:id="rId11"/>
    <sheet name="10. CC2" sheetId="69" r:id="rId12"/>
    <sheet name="11. CRWA" sheetId="35" r:id="rId13"/>
    <sheet name="13. CRME" sheetId="74" r:id="rId14"/>
    <sheet name="12. CRM" sheetId="6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6" r:id="rId29"/>
    <sheet name="Instruction" sheetId="90" r:id="rId30"/>
  </sheets>
  <externalReferences>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9">#REF!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9">#REF!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9">#REF!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9">#REF!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9">#REF!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9">#REF!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9">#REF!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9">#REF!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9">#REF!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9">#REF!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9">#REF!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9">#REF!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9">#REF!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9">#REF!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C10" i="85" l="1"/>
  <c r="C19" i="85" s="1"/>
  <c r="D15" i="86" l="1"/>
  <c r="C15" i="86"/>
  <c r="G15" i="86"/>
  <c r="C12" i="84" l="1"/>
  <c r="C19" i="84" l="1"/>
  <c r="B1" i="89" l="1"/>
  <c r="B1" i="88"/>
  <c r="B1" i="87"/>
  <c r="B1" i="86"/>
  <c r="B1" i="85"/>
  <c r="B1" i="84"/>
  <c r="B1" i="83"/>
  <c r="B1" i="82"/>
  <c r="B1" i="81"/>
  <c r="F21" i="82" l="1"/>
  <c r="E21" i="82"/>
  <c r="I23" i="82"/>
  <c r="J23" i="82" s="1"/>
  <c r="B2" i="96" l="1"/>
  <c r="G33" i="80" l="1"/>
  <c r="F33" i="80"/>
  <c r="E33" i="80"/>
  <c r="D33" i="80"/>
  <c r="C33" i="80"/>
  <c r="C8" i="80" l="1"/>
  <c r="G14" i="80"/>
  <c r="G11" i="80"/>
  <c r="F11" i="80"/>
  <c r="E11" i="80"/>
  <c r="D11" i="80"/>
  <c r="C11" i="80"/>
  <c r="F14" i="80"/>
  <c r="E14" i="80"/>
  <c r="D14" i="80"/>
  <c r="C14" i="80"/>
  <c r="B2" i="52" l="1"/>
  <c r="F18" i="80" l="1"/>
  <c r="E18" i="80"/>
  <c r="D18" i="80"/>
  <c r="G37" i="80" l="1"/>
  <c r="G8" i="80"/>
  <c r="G21" i="80" s="1"/>
  <c r="F8" i="80"/>
  <c r="H21" i="82" l="1"/>
  <c r="H16" i="82"/>
  <c r="G21" i="82" l="1"/>
  <c r="G20" i="82" s="1"/>
  <c r="E34" i="83" l="1"/>
  <c r="B2" i="80" l="1"/>
  <c r="B2" i="79"/>
  <c r="B2" i="37"/>
  <c r="B2" i="36"/>
  <c r="B2" i="64"/>
  <c r="B2" i="74"/>
  <c r="B2" i="35"/>
  <c r="B2" i="69"/>
  <c r="B2" i="28"/>
  <c r="B2" i="77"/>
  <c r="B2" i="73"/>
  <c r="B2" i="72"/>
  <c r="B2" i="71"/>
  <c r="E20" i="75" l="1"/>
  <c r="E21" i="75" l="1"/>
  <c r="I19" i="82" l="1"/>
  <c r="I18" i="82"/>
  <c r="C13" i="87" l="1"/>
  <c r="C14" i="87"/>
  <c r="C19" i="87"/>
  <c r="C11" i="87"/>
  <c r="C15" i="87"/>
  <c r="C20" i="87"/>
  <c r="C12" i="87"/>
  <c r="C17" i="87"/>
  <c r="C21" i="87"/>
  <c r="C8" i="87"/>
  <c r="C10" i="87"/>
  <c r="C9" i="87"/>
  <c r="C18" i="87"/>
  <c r="C22" i="87"/>
  <c r="I13" i="82" l="1"/>
  <c r="I15" i="82"/>
  <c r="I14" i="82"/>
  <c r="I16" i="82"/>
  <c r="I17" i="82"/>
  <c r="H17" i="81" l="1"/>
  <c r="C43" i="6" l="1"/>
  <c r="C42" i="6"/>
  <c r="C22" i="74" l="1"/>
  <c r="C20" i="6"/>
  <c r="C22" i="35"/>
  <c r="C30" i="79"/>
  <c r="C26" i="79"/>
  <c r="C18" i="79"/>
  <c r="C8" i="79"/>
  <c r="N20" i="37"/>
  <c r="N19" i="37"/>
  <c r="E19" i="37"/>
  <c r="N18" i="37"/>
  <c r="E18" i="37"/>
  <c r="N17" i="37"/>
  <c r="E17" i="37"/>
  <c r="N16" i="37"/>
  <c r="C14" i="37"/>
  <c r="I14" i="37"/>
  <c r="H14" i="37"/>
  <c r="G14" i="37"/>
  <c r="N15" i="37"/>
  <c r="E15" i="37"/>
  <c r="M14" i="37"/>
  <c r="L14" i="37"/>
  <c r="K14" i="37"/>
  <c r="J14" i="37"/>
  <c r="N13" i="37"/>
  <c r="N12" i="37"/>
  <c r="E12" i="37"/>
  <c r="N11" i="37"/>
  <c r="E11" i="37"/>
  <c r="N10" i="37"/>
  <c r="E10" i="37"/>
  <c r="G7" i="37"/>
  <c r="N9" i="37"/>
  <c r="E9" i="37"/>
  <c r="L7" i="37"/>
  <c r="K7" i="37"/>
  <c r="J7" i="37"/>
  <c r="I7" i="37"/>
  <c r="N8" i="37"/>
  <c r="C7" i="37"/>
  <c r="M7" i="37"/>
  <c r="H7" i="37"/>
  <c r="F7" i="37"/>
  <c r="G20" i="74"/>
  <c r="G19" i="74"/>
  <c r="G13" i="74"/>
  <c r="G12" i="74"/>
  <c r="G10" i="74"/>
  <c r="G9" i="74"/>
  <c r="S21" i="35"/>
  <c r="F21" i="74" s="1"/>
  <c r="S20" i="35"/>
  <c r="S19" i="35"/>
  <c r="S18" i="35"/>
  <c r="F18" i="74" s="1"/>
  <c r="S17" i="35"/>
  <c r="F17" i="74" s="1"/>
  <c r="S16" i="35"/>
  <c r="F16" i="74" s="1"/>
  <c r="S15" i="35"/>
  <c r="F15" i="74" s="1"/>
  <c r="S14" i="35"/>
  <c r="F14" i="74" s="1"/>
  <c r="S13" i="35"/>
  <c r="S12" i="35"/>
  <c r="S11" i="35"/>
  <c r="F11" i="74" s="1"/>
  <c r="S10" i="35"/>
  <c r="S9" i="35"/>
  <c r="S8" i="35"/>
  <c r="F8" i="74" s="1"/>
  <c r="C39" i="69"/>
  <c r="C26" i="69"/>
  <c r="C24" i="69"/>
  <c r="C22" i="69"/>
  <c r="B1" i="69"/>
  <c r="C47" i="28"/>
  <c r="C43" i="28"/>
  <c r="C35" i="28"/>
  <c r="C31" i="28"/>
  <c r="C30" i="28" s="1"/>
  <c r="C12" i="28"/>
  <c r="D15" i="72"/>
  <c r="D61" i="53"/>
  <c r="C61" i="53"/>
  <c r="D53" i="53"/>
  <c r="C53" i="53"/>
  <c r="D34" i="53"/>
  <c r="D45" i="53" s="1"/>
  <c r="C34" i="53"/>
  <c r="C45" i="53" s="1"/>
  <c r="D30" i="53"/>
  <c r="C30" i="53"/>
  <c r="D9" i="53"/>
  <c r="C9" i="53"/>
  <c r="C40" i="62"/>
  <c r="D31" i="62"/>
  <c r="C31" i="62"/>
  <c r="D14" i="62"/>
  <c r="C14" i="62"/>
  <c r="C48" i="6"/>
  <c r="C44" i="6"/>
  <c r="C23" i="6"/>
  <c r="C22" i="6"/>
  <c r="C21" i="6"/>
  <c r="C52" i="28" l="1"/>
  <c r="H21" i="37"/>
  <c r="C36" i="79"/>
  <c r="C38" i="79" s="1"/>
  <c r="K21" i="37"/>
  <c r="M21" i="37"/>
  <c r="D41" i="62"/>
  <c r="J21" i="37"/>
  <c r="C41" i="28"/>
  <c r="G21" i="37"/>
  <c r="N7" i="37"/>
  <c r="L21" i="37"/>
  <c r="N14" i="37"/>
  <c r="I21" i="37"/>
  <c r="C21" i="37"/>
  <c r="E16" i="37"/>
  <c r="E14" i="37" s="1"/>
  <c r="E8" i="37"/>
  <c r="E7" i="37" s="1"/>
  <c r="F14" i="37"/>
  <c r="F21" i="37" s="1"/>
  <c r="C54" i="53"/>
  <c r="D54" i="53"/>
  <c r="C22" i="53"/>
  <c r="C31" i="53" s="1"/>
  <c r="D22" i="53"/>
  <c r="D31" i="53" s="1"/>
  <c r="C20" i="62"/>
  <c r="C41" i="62"/>
  <c r="D20" i="62"/>
  <c r="C18" i="6"/>
  <c r="C19" i="6"/>
  <c r="D56" i="53" l="1"/>
  <c r="D63" i="53" s="1"/>
  <c r="D65" i="53" s="1"/>
  <c r="D67" i="53" s="1"/>
  <c r="E21" i="37"/>
  <c r="N21" i="37"/>
  <c r="C56" i="53"/>
  <c r="C63" i="53" s="1"/>
  <c r="C65" i="53" s="1"/>
  <c r="C67" i="53" s="1"/>
  <c r="E22" i="81"/>
  <c r="F22" i="81"/>
  <c r="G22" i="81"/>
  <c r="B3" i="82" l="1"/>
  <c r="B3" i="81"/>
  <c r="D19" i="84" l="1"/>
  <c r="H34" i="83"/>
  <c r="H25" i="82" s="1"/>
  <c r="F34" i="83"/>
  <c r="D34" i="83"/>
  <c r="C34" i="83"/>
  <c r="I33" i="83"/>
  <c r="I32" i="83"/>
  <c r="I31" i="83"/>
  <c r="I30" i="83"/>
  <c r="I29" i="83"/>
  <c r="I28" i="83"/>
  <c r="I27" i="83"/>
  <c r="I26" i="83"/>
  <c r="I25" i="83"/>
  <c r="I24" i="83"/>
  <c r="I23" i="83"/>
  <c r="I22" i="83"/>
  <c r="I21" i="83"/>
  <c r="I20" i="83"/>
  <c r="I19" i="83"/>
  <c r="I18" i="83"/>
  <c r="I16" i="83"/>
  <c r="I15" i="83"/>
  <c r="I14" i="83"/>
  <c r="I13" i="83"/>
  <c r="I12" i="83"/>
  <c r="I11" i="83"/>
  <c r="I10" i="83"/>
  <c r="I9" i="83"/>
  <c r="I8" i="83"/>
  <c r="I7" i="83"/>
  <c r="I22" i="82"/>
  <c r="J22" i="82" s="1"/>
  <c r="I11" i="82"/>
  <c r="I9" i="82"/>
  <c r="I8" i="82"/>
  <c r="H20" i="81"/>
  <c r="H19" i="81"/>
  <c r="H18" i="81"/>
  <c r="H16" i="81"/>
  <c r="H15" i="81"/>
  <c r="H14" i="81"/>
  <c r="H13" i="81"/>
  <c r="H12" i="81"/>
  <c r="H11" i="81"/>
  <c r="H10" i="81"/>
  <c r="H9" i="81"/>
  <c r="H8" i="81"/>
  <c r="C20" i="82" l="1"/>
  <c r="D10" i="82"/>
  <c r="D7" i="82"/>
  <c r="D12" i="82"/>
  <c r="I34" i="83"/>
  <c r="B1" i="80"/>
  <c r="I20" i="82" l="1"/>
  <c r="C21" i="82"/>
  <c r="I7" i="82"/>
  <c r="D21" i="82" l="1"/>
  <c r="C5" i="6"/>
  <c r="G5" i="6"/>
  <c r="F5" i="6"/>
  <c r="E5" i="6"/>
  <c r="D5" i="6"/>
  <c r="G5" i="71"/>
  <c r="F5" i="71"/>
  <c r="E5" i="71"/>
  <c r="D5" i="71"/>
  <c r="C5" i="71"/>
  <c r="I21" i="82" l="1"/>
  <c r="C6" i="71"/>
  <c r="C13" i="71" s="1"/>
  <c r="D11" i="77" l="1"/>
  <c r="D12" i="77"/>
  <c r="D13" i="77"/>
  <c r="B1" i="79"/>
  <c r="B1" i="37"/>
  <c r="B1" i="74"/>
  <c r="B1" i="64"/>
  <c r="B1" i="35"/>
  <c r="B1" i="77"/>
  <c r="B1" i="28"/>
  <c r="B1" i="73"/>
  <c r="B1" i="72"/>
  <c r="B1" i="71"/>
  <c r="B1" i="75"/>
  <c r="B1" i="53"/>
  <c r="B1" i="62"/>
  <c r="B1" i="36" s="1"/>
  <c r="B1" i="6"/>
  <c r="C21" i="77" l="1"/>
  <c r="D16" i="77"/>
  <c r="D17" i="77"/>
  <c r="D15" i="77"/>
  <c r="D8" i="77"/>
  <c r="D9" i="77"/>
  <c r="D7" i="77"/>
  <c r="C20" i="77"/>
  <c r="C19" i="77"/>
  <c r="D21" i="77" l="1"/>
  <c r="D19" i="77"/>
  <c r="D20" i="77"/>
  <c r="S22" i="35" l="1"/>
  <c r="S23" i="35" s="1"/>
  <c r="D21" i="72" l="1"/>
  <c r="G21" i="72" s="1"/>
  <c r="D22" i="35" l="1"/>
  <c r="E22" i="35"/>
  <c r="F22" i="35"/>
  <c r="G22" i="35"/>
  <c r="H22" i="35"/>
  <c r="I22" i="35"/>
  <c r="J22" i="35"/>
  <c r="K22" i="35"/>
  <c r="L22" i="35"/>
  <c r="M22" i="35"/>
  <c r="N22" i="35"/>
  <c r="O22" i="35"/>
  <c r="P22" i="35"/>
  <c r="Q22" i="35"/>
  <c r="R22" i="35"/>
  <c r="V7" i="64" l="1"/>
  <c r="H9" i="74"/>
  <c r="H10" i="74"/>
  <c r="H12" i="74"/>
  <c r="H13" i="74"/>
  <c r="H19" i="74"/>
  <c r="H20"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19" i="75"/>
  <c r="E18" i="75"/>
  <c r="E17" i="75"/>
  <c r="E16" i="75"/>
  <c r="E15" i="75"/>
  <c r="E14" i="75"/>
  <c r="E13" i="75"/>
  <c r="E12" i="75"/>
  <c r="E11" i="75"/>
  <c r="E10" i="75"/>
  <c r="E9" i="75"/>
  <c r="E8" i="75"/>
  <c r="E7" i="75"/>
  <c r="E22" i="53" l="1"/>
  <c r="E41" i="62" l="1"/>
  <c r="E31" i="62"/>
  <c r="D22" i="74"/>
  <c r="E22" i="74"/>
  <c r="C39" i="6"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E24" i="53" l="1"/>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E33" i="62"/>
  <c r="E34" i="62"/>
  <c r="C42" i="69" s="1"/>
  <c r="E35" i="62"/>
  <c r="C43" i="69" s="1"/>
  <c r="E36" i="62"/>
  <c r="E37" i="62"/>
  <c r="C45" i="69" s="1"/>
  <c r="E38" i="62"/>
  <c r="C46" i="69" s="1"/>
  <c r="E39" i="62"/>
  <c r="C47" i="69" s="1"/>
  <c r="E40" i="62"/>
  <c r="E23" i="62"/>
  <c r="E24" i="62"/>
  <c r="C30" i="69" s="1"/>
  <c r="E25" i="62"/>
  <c r="C31" i="69" s="1"/>
  <c r="E26" i="62"/>
  <c r="C32" i="69" s="1"/>
  <c r="E27" i="62"/>
  <c r="C33" i="69" s="1"/>
  <c r="E28" i="62"/>
  <c r="C34" i="69" s="1"/>
  <c r="E29" i="62"/>
  <c r="C35" i="69" s="1"/>
  <c r="E30" i="62"/>
  <c r="C37" i="69" s="1"/>
  <c r="E22" i="62"/>
  <c r="C28" i="69" s="1"/>
  <c r="E8" i="62"/>
  <c r="E9" i="62"/>
  <c r="E10" i="62"/>
  <c r="E11" i="62"/>
  <c r="E12" i="62"/>
  <c r="E13" i="62"/>
  <c r="C13" i="69" s="1"/>
  <c r="E14" i="62"/>
  <c r="C15" i="72" s="1"/>
  <c r="E15" i="62"/>
  <c r="E16" i="62"/>
  <c r="E17" i="62"/>
  <c r="E18" i="62"/>
  <c r="E19" i="62"/>
  <c r="E20" i="62"/>
  <c r="E7" i="62"/>
  <c r="C36" i="6" l="1"/>
  <c r="C13" i="72"/>
  <c r="C6" i="69"/>
  <c r="C21" i="81"/>
  <c r="C8" i="72"/>
  <c r="C9" i="69"/>
  <c r="C11" i="72"/>
  <c r="C19" i="69"/>
  <c r="C18" i="72"/>
  <c r="C14" i="72"/>
  <c r="C33" i="6"/>
  <c r="C18" i="69"/>
  <c r="C17" i="72"/>
  <c r="C7" i="69"/>
  <c r="C9" i="72"/>
  <c r="C23" i="69"/>
  <c r="C19" i="72"/>
  <c r="C8" i="69"/>
  <c r="C10" i="72"/>
  <c r="C17" i="69"/>
  <c r="C16" i="72"/>
  <c r="C29" i="69"/>
  <c r="C40" i="69" s="1"/>
  <c r="C40" i="6"/>
  <c r="C35" i="6"/>
  <c r="C12" i="69"/>
  <c r="C34" i="6"/>
  <c r="C25" i="69"/>
  <c r="C20" i="72"/>
  <c r="C10" i="69"/>
  <c r="C12" i="72"/>
  <c r="C44" i="69"/>
  <c r="C8" i="28"/>
  <c r="C41" i="69"/>
  <c r="C7" i="28"/>
  <c r="D22" i="81" l="1"/>
  <c r="C16" i="69"/>
  <c r="C27" i="69" s="1"/>
  <c r="C6" i="28"/>
  <c r="C22" i="81"/>
  <c r="C48" i="69"/>
  <c r="H21" i="81" l="1"/>
  <c r="C28" i="28"/>
  <c r="H22" i="81" l="1"/>
  <c r="H17" i="74"/>
  <c r="H15" i="74"/>
  <c r="G11" i="74"/>
  <c r="H11" i="74" s="1"/>
  <c r="H14" i="74"/>
  <c r="H16" i="74"/>
  <c r="H18" i="74"/>
  <c r="G21" i="74"/>
  <c r="H21" i="74" s="1"/>
  <c r="G8" i="74" l="1"/>
  <c r="F22" i="74"/>
  <c r="F23" i="74" s="1"/>
  <c r="G22" i="74" l="1"/>
  <c r="G23" i="74" s="1"/>
  <c r="H8" i="74"/>
  <c r="H22" i="74" l="1"/>
  <c r="E9" i="72" l="1"/>
  <c r="E10" i="72"/>
  <c r="E11" i="72"/>
  <c r="E15" i="72"/>
  <c r="E16" i="72"/>
  <c r="E17" i="72"/>
  <c r="E18" i="72"/>
  <c r="E19" i="72"/>
  <c r="E20" i="72"/>
  <c r="E14" i="72" l="1"/>
  <c r="E13" i="72"/>
  <c r="E12" i="72"/>
  <c r="E8" i="72" l="1"/>
  <c r="E21" i="72" s="1"/>
  <c r="C21" i="72"/>
  <c r="C23" i="72" l="1"/>
  <c r="C5" i="73"/>
  <c r="C8" i="73" s="1"/>
  <c r="C13" i="73" l="1"/>
  <c r="I12" i="82"/>
  <c r="I10" i="82" l="1"/>
  <c r="G39" i="80" l="1"/>
</calcChain>
</file>

<file path=xl/sharedStrings.xml><?xml version="1.0" encoding="utf-8"?>
<sst xmlns="http://schemas.openxmlformats.org/spreadsheetml/2006/main" count="1583" uniqueCount="1047">
  <si>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</si>
  <si>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</si>
  <si>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</si>
  <si>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</si>
  <si>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</si>
  <si>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</si>
  <si>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</si>
  <si>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</si>
  <si>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</si>
  <si>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</si>
  <si>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</si>
  <si>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</si>
  <si>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</si>
  <si>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</si>
  <si>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</si>
  <si>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</si>
  <si>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</si>
  <si>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</si>
  <si>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</si>
  <si>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</si>
  <si>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</si>
  <si>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</si>
  <si>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</si>
  <si>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</si>
  <si>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</si>
  <si>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</si>
  <si>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</si>
  <si>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</si>
  <si>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</si>
  <si>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</si>
  <si>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</si>
  <si>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</si>
  <si>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</si>
  <si>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</si>
  <si>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</si>
  <si>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</si>
  <si>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</si>
  <si>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</si>
  <si>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</si>
  <si>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</si>
  <si>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</si>
  <si>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</si>
  <si>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</si>
  <si>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</si>
  <si>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</si>
  <si>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</si>
  <si>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</si>
  <si>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</si>
  <si>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</si>
  <si>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</si>
  <si>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</si>
  <si>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</si>
  <si>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</si>
  <si>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</si>
  <si>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</si>
  <si>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</si>
  <si>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</si>
  <si>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</si>
  <si>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</si>
  <si>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</si>
  <si>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</si>
  <si>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</si>
  <si>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</si>
  <si>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</si>
  <si>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</si>
  <si>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</si>
  <si>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</si>
  <si>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</si>
  <si>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</si>
  <si>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</si>
  <si>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</si>
  <si>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</si>
  <si>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</si>
  <si>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</si>
  <si>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</si>
  <si>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</si>
  <si>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</si>
  <si>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</si>
  <si>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</si>
  <si>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</si>
  <si>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</si>
  <si>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</si>
  <si>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</si>
  <si>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</si>
  <si>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</si>
  <si>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</si>
  <si>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</si>
  <si>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</si>
  <si>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</si>
  <si>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</si>
  <si>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</si>
  <si>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</si>
  <si>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</si>
  <si>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</si>
  <si>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</si>
  <si>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</si>
  <si>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</si>
  <si>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</si>
  <si>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</si>
  <si>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</si>
  <si>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</si>
  <si>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</si>
  <si>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</si>
  <si>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</si>
  <si>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</si>
  <si>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</si>
  <si>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</si>
  <si>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</si>
  <si>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</si>
  <si>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</si>
  <si>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</si>
  <si>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</si>
  <si>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</si>
  <si>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</si>
  <si>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</si>
  <si>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</si>
  <si>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</si>
  <si>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</si>
  <si>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</si>
  <si>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</si>
  <si>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</si>
  <si>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</si>
  <si>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</si>
  <si>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</si>
  <si>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</si>
  <si>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</si>
  <si>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</si>
  <si>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</si>
  <si>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</si>
  <si>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</si>
  <si>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</si>
  <si>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</si>
  <si>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</si>
  <si>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</si>
  <si>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</si>
  <si>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</si>
  <si>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</si>
  <si>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</si>
  <si>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</si>
  <si>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</si>
  <si>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</si>
  <si>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</si>
  <si>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</si>
  <si>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</si>
  <si>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</si>
  <si>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</si>
  <si>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</si>
  <si>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</si>
  <si>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</si>
  <si>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</si>
  <si>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</si>
  <si>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</si>
  <si>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</si>
  <si>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</si>
  <si>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</si>
  <si>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</si>
  <si>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</si>
  <si>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</si>
  <si>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</si>
  <si>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</si>
  <si>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</si>
  <si>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</si>
  <si>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</si>
  <si>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</si>
  <si>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</si>
  <si>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</si>
  <si>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</si>
  <si>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</si>
  <si>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</si>
  <si>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</si>
  <si>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</si>
  <si>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</si>
  <si>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</si>
  <si>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</si>
  <si>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</si>
  <si>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</si>
  <si>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</si>
  <si>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</si>
  <si>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</si>
  <si>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</si>
  <si>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</si>
  <si>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</si>
  <si>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</si>
  <si>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</si>
  <si>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</si>
  <si>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</si>
  <si>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</si>
  <si>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</si>
  <si>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</si>
  <si>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</si>
  <si>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</si>
  <si>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</si>
  <si>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</si>
  <si>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</si>
  <si>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</si>
  <si>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</si>
  <si>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</si>
  <si>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</si>
  <si>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</si>
  <si>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</si>
  <si>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</si>
  <si>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</si>
  <si>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</si>
  <si>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</si>
  <si>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</si>
  <si>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</si>
  <si>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</si>
  <si>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</si>
  <si>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</si>
  <si>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</si>
  <si>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</si>
  <si>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</si>
  <si>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</si>
  <si>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</si>
  <si>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</si>
  <si>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</si>
  <si>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</si>
  <si>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</si>
  <si>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</si>
  <si>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</si>
  <si>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</si>
  <si>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</si>
  <si>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</si>
  <si>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</si>
  <si>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</si>
  <si>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</si>
  <si>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</si>
  <si>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</si>
  <si>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</si>
  <si>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</si>
  <si>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</si>
  <si>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</si>
  <si>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</si>
  <si>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</si>
  <si>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</si>
  <si>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</si>
  <si>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</si>
  <si>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</si>
  <si>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</si>
  <si>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</si>
  <si>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</si>
  <si>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</si>
  <si>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</si>
  <si>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</si>
  <si>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</si>
  <si>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</si>
  <si>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</si>
  <si>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</si>
  <si>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</si>
  <si>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</si>
  <si>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</si>
  <si>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</si>
  <si>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</si>
  <si>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</si>
  <si>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</si>
  <si>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</si>
  <si>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</si>
  <si>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</si>
  <si>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</si>
  <si>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</si>
  <si>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</si>
  <si>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</si>
  <si>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</si>
  <si>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</si>
  <si>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</si>
  <si>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</si>
  <si>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</si>
  <si>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</si>
  <si>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</si>
  <si>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</si>
  <si>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</si>
  <si>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</si>
  <si>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</si>
  <si>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</si>
  <si>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</si>
  <si>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</si>
  <si>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</si>
  <si>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</si>
  <si>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</si>
  <si>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</si>
  <si>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</si>
  <si>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</si>
  <si>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</si>
  <si>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</si>
  <si>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</si>
  <si>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</si>
  <si>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</si>
  <si>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</si>
  <si>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</si>
  <si>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</si>
  <si>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</si>
  <si>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</si>
  <si>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</si>
  <si>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</si>
  <si>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</si>
  <si>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</si>
  <si>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</si>
  <si>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</si>
  <si>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</si>
  <si>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</si>
  <si>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</si>
  <si>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</si>
  <si>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</si>
  <si>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</si>
  <si>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</si>
  <si>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</si>
  <si>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</si>
  <si>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</si>
  <si>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</si>
  <si>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</si>
  <si>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</si>
  <si>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</si>
  <si>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</si>
  <si>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</si>
  <si>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</si>
  <si>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</si>
  <si>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</si>
  <si>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</si>
  <si>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</si>
  <si>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</si>
  <si>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</si>
  <si>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</si>
  <si>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</si>
  <si>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</si>
  <si>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</si>
  <si>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</si>
  <si>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</si>
  <si>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</si>
  <si>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</si>
  <si>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</si>
  <si>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</si>
  <si>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</si>
  <si>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</si>
  <si>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</si>
  <si>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</si>
  <si>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</si>
  <si>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</si>
  <si>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</si>
  <si>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</si>
  <si>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</si>
  <si>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</si>
  <si>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</si>
  <si>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</si>
  <si>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</si>
  <si>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</si>
  <si>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</si>
  <si>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</si>
  <si>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</si>
  <si>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</si>
  <si>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</si>
  <si>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</si>
  <si>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</si>
  <si>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</si>
  <si>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</si>
  <si>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</si>
  <si>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</si>
  <si>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</si>
  <si>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</si>
  <si>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</si>
  <si>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</si>
  <si>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</si>
  <si>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</si>
  <si>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</si>
  <si>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</si>
  <si>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</si>
  <si>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</si>
  <si>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</si>
  <si>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</si>
  <si>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</si>
  <si>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</si>
  <si>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</si>
  <si>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</si>
  <si>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</si>
  <si>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</si>
  <si>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</si>
  <si>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</si>
  <si>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</si>
  <si>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</si>
  <si>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</si>
  <si>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</si>
  <si>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</si>
  <si>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</si>
  <si>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</si>
  <si>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</si>
  <si>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</si>
  <si>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</si>
  <si>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</si>
  <si>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</si>
  <si>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</si>
  <si>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</si>
  <si>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</si>
  <si>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</si>
  <si>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</si>
  <si>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</si>
  <si>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</si>
  <si>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</si>
  <si>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</si>
  <si>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</si>
  <si>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</si>
  <si>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</si>
  <si>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</si>
  <si>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</si>
  <si>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</si>
  <si>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</si>
  <si>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</si>
  <si>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</si>
  <si>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</si>
  <si>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</si>
  <si>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</si>
  <si>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</si>
  <si>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</si>
  <si>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</si>
  <si>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</si>
  <si>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</si>
  <si>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</si>
  <si>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</si>
  <si>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</si>
  <si>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</si>
  <si>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</si>
  <si>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</si>
  <si>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</si>
  <si>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</si>
  <si>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</si>
  <si>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</si>
  <si>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</si>
  <si>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</si>
  <si>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</si>
  <si>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</si>
  <si>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</si>
  <si>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</si>
  <si>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</si>
  <si>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</si>
  <si>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</si>
  <si>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</si>
  <si>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</si>
  <si>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</si>
  <si>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</si>
  <si>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</si>
  <si>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</si>
  <si>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</si>
  <si>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</si>
  <si>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</si>
  <si>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</si>
  <si>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</si>
  <si>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</si>
  <si>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</si>
  <si>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</si>
  <si>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</si>
  <si>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</si>
  <si>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</si>
  <si>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</si>
  <si>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</si>
  <si>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</si>
  <si>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</si>
  <si>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</si>
  <si>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</si>
  <si>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</si>
  <si>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</si>
  <si>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</si>
  <si>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</si>
  <si>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</si>
  <si>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</si>
  <si>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</si>
  <si>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</si>
  <si>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</si>
  <si>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</si>
  <si>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</si>
  <si>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</si>
  <si>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</si>
  <si>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</si>
  <si>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</si>
  <si>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</si>
  <si>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</si>
  <si>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</si>
  <si>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</si>
  <si>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</si>
  <si>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</si>
  <si>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</si>
  <si>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</si>
  <si>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</si>
  <si>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</si>
  <si>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</si>
  <si>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</si>
  <si>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</si>
  <si>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</si>
  <si>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</si>
  <si>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</si>
  <si>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</si>
  <si>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</si>
  <si>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</si>
  <si>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</si>
  <si>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</si>
  <si>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</si>
  <si>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</si>
  <si>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</si>
  <si>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</si>
  <si>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</si>
  <si>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</si>
  <si>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</si>
  <si>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</si>
  <si>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</si>
  <si>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</si>
  <si>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</si>
  <si>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</si>
  <si>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</si>
  <si>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</si>
  <si>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</si>
  <si>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</si>
  <si>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</si>
  <si>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</si>
  <si>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</si>
  <si>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</si>
  <si>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</si>
  <si>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</si>
  <si>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</si>
  <si>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</si>
  <si>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</si>
  <si>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</si>
  <si>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</si>
  <si>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</si>
  <si>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</si>
  <si>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</si>
  <si>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</si>
  <si>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</si>
  <si>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</si>
  <si>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</si>
  <si>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</si>
  <si>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</si>
  <si>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</si>
  <si>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</si>
  <si>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</si>
  <si>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</si>
  <si>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</si>
  <si>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</si>
  <si>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</si>
  <si>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</si>
  <si>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</si>
  <si>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</si>
  <si>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</si>
  <si>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</si>
  <si>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</si>
  <si>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</si>
  <si>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</si>
  <si>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</si>
  <si>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</si>
  <si>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</si>
  <si>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</si>
  <si>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</si>
  <si>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</si>
  <si>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</si>
  <si>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</si>
  <si>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</si>
  <si>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</si>
  <si>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</si>
  <si>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</si>
  <si>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</si>
  <si>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</si>
  <si>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</si>
  <si>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</si>
  <si>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</si>
  <si>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</si>
  <si>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</si>
  <si>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</si>
  <si>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</si>
  <si>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</si>
  <si>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</si>
  <si>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</si>
  <si>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</si>
  <si>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</si>
  <si>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</si>
  <si>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</si>
  <si>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</si>
  <si>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</si>
  <si>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</si>
  <si>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</si>
  <si>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</si>
  <si>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</si>
  <si>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</si>
  <si>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</si>
  <si>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</si>
  <si>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</si>
  <si>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</si>
  <si>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</si>
  <si>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</si>
  <si>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</si>
  <si>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</si>
  <si>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</si>
  <si>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</si>
  <si>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</si>
  <si>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</si>
  <si>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</si>
  <si>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</si>
  <si>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</si>
  <si>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</si>
  <si>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</si>
  <si>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</si>
  <si>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</si>
  <si>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</si>
  <si>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</si>
  <si>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</si>
  <si>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ბაზელ III-ზე დაფუძნებული ჩარჩოს მიხედვით *</t>
  </si>
  <si>
    <t>საბალანსო ელემენტები*</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</si>
  <si>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</si>
  <si>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</si>
  <si>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</si>
  <si>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</si>
  <si>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</si>
  <si>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</si>
  <si>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</si>
  <si>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</si>
  <si>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</si>
  <si>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</si>
  <si>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</si>
  <si>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</si>
  <si>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</si>
  <si>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</si>
  <si>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</si>
  <si>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</si>
  <si>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</si>
  <si>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</si>
  <si>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</si>
  <si>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</si>
  <si>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</si>
  <si>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</si>
  <si>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</si>
  <si>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</si>
  <si>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</si>
  <si>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</si>
  <si>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</si>
  <si>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</si>
  <si>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</si>
  <si>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</si>
  <si>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</si>
  <si>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</si>
  <si>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</si>
  <si>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</si>
  <si>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</si>
  <si>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</si>
  <si>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</si>
  <si>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</si>
  <si>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</si>
  <si>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</si>
  <si>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</si>
  <si>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</si>
  <si>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</si>
  <si>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</si>
  <si>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</si>
  <si>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</si>
  <si>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</si>
  <si>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</si>
  <si>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</si>
  <si>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</si>
  <si>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</si>
  <si>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</si>
  <si>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</si>
  <si>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</si>
  <si>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</si>
  <si>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</si>
  <si>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</si>
  <si>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</si>
  <si>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</si>
  <si>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</si>
  <si>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</si>
  <si>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</si>
  <si>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</si>
  <si>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</si>
  <si>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</si>
  <si>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</si>
  <si>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</si>
  <si>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</si>
  <si>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</si>
  <si>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</si>
  <si>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</si>
  <si>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</si>
  <si>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</si>
  <si>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</si>
  <si>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</si>
  <si>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</si>
  <si>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</si>
  <si>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</si>
  <si>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</si>
  <si>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</si>
  <si>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</si>
  <si>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</si>
  <si>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</si>
  <si>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</si>
  <si>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</si>
  <si>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</si>
  <si>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</si>
  <si>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</si>
  <si>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</si>
  <si>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</si>
  <si>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</si>
  <si>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</si>
  <si>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</si>
  <si>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</si>
  <si>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</si>
  <si>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</si>
  <si>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</si>
  <si>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</si>
  <si>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</si>
  <si>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</si>
  <si>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</si>
  <si>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</si>
  <si>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</si>
  <si>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</si>
  <si>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</si>
  <si>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</si>
  <si>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</si>
  <si>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</si>
  <si>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</si>
  <si>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</si>
  <si>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</si>
  <si>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</si>
  <si>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</si>
  <si>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</si>
  <si>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</si>
  <si>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</si>
  <si>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</si>
  <si>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</si>
  <si>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</si>
  <si>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</si>
  <si>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</si>
  <si>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</si>
  <si>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</si>
  <si>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</si>
  <si>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</si>
  <si>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</si>
  <si>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</si>
  <si>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</si>
  <si>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</si>
  <si>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</si>
  <si>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</si>
  <si>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</si>
  <si>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</si>
  <si>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</si>
  <si>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</si>
  <si>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</si>
  <si>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</si>
  <si>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</si>
  <si>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</si>
  <si>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</si>
  <si>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</si>
  <si>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</si>
  <si>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</si>
  <si>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</si>
  <si>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</si>
  <si>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</si>
  <si>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</si>
  <si>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</si>
  <si>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</si>
  <si>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</si>
  <si>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</si>
  <si>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</si>
  <si>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</si>
  <si>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</si>
  <si>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</si>
  <si>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</si>
  <si>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</si>
  <si>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</si>
  <si>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</si>
  <si>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</si>
  <si>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</si>
  <si>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</si>
  <si>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</si>
  <si>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</si>
  <si>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</si>
  <si>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</si>
  <si>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</si>
  <si>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</si>
  <si>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</si>
  <si>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</si>
  <si>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</si>
  <si>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</si>
  <si>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</si>
  <si>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</si>
  <si>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</si>
  <si>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</si>
  <si>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</si>
  <si>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</si>
  <si>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</si>
  <si>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</si>
  <si>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</si>
  <si>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</si>
  <si>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</si>
  <si>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</si>
  <si>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</si>
  <si>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</si>
  <si>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</si>
  <si>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</si>
  <si>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</si>
  <si>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</si>
  <si>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</si>
  <si>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</si>
  <si>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</si>
  <si>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</si>
  <si>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</si>
  <si>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</si>
  <si>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</si>
  <si>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</si>
  <si>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</si>
  <si>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</si>
  <si>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</si>
  <si>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</si>
  <si>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</si>
  <si>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</si>
  <si>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</si>
  <si>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</si>
  <si>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</si>
  <si>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</si>
  <si>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</si>
  <si>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</si>
  <si>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</si>
  <si>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</si>
  <si>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</si>
  <si>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</si>
  <si>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</si>
  <si>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</si>
  <si>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</si>
  <si>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</si>
  <si>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</si>
  <si>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</si>
  <si>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</si>
  <si>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</si>
  <si>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</si>
  <si>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</si>
  <si>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</si>
  <si>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</si>
  <si>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</si>
  <si>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</si>
  <si>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</si>
  <si>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</si>
  <si>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</si>
  <si>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</si>
  <si>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</si>
  <si>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</si>
  <si>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</si>
  <si>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</si>
  <si>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</si>
  <si>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</si>
  <si>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</si>
  <si>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</si>
  <si>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</si>
  <si>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</si>
  <si>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</si>
  <si>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</si>
  <si>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</si>
  <si>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</si>
  <si>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</si>
  <si>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</si>
  <si>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</si>
  <si>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</si>
  <si>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</si>
  <si>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</si>
  <si>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</si>
  <si>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</si>
  <si>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</si>
  <si>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</si>
  <si>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</si>
  <si>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</si>
  <si>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</si>
  <si>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</si>
  <si>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</si>
  <si>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</si>
  <si>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</si>
  <si>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</si>
  <si>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</si>
  <si>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</si>
  <si>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</si>
  <si>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</si>
  <si>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</si>
  <si>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</si>
  <si>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</si>
  <si>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</si>
  <si>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</si>
  <si>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</si>
  <si>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</si>
  <si>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</si>
  <si>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</si>
  <si>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</si>
  <si>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</si>
  <si>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</si>
  <si>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</si>
  <si>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</si>
  <si>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</si>
  <si>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</si>
  <si>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</si>
  <si>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</si>
  <si>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</si>
  <si>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</si>
  <si>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</si>
  <si>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</si>
  <si>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</si>
  <si>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</si>
  <si>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</si>
  <si>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</si>
  <si>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</si>
  <si>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</si>
  <si>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</si>
  <si>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</si>
  <si>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</si>
  <si>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</si>
  <si>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</si>
  <si>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</si>
  <si>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</si>
  <si>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</si>
  <si>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</si>
  <si>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</si>
  <si>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</si>
  <si>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</si>
  <si>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</si>
  <si>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</si>
  <si>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</si>
  <si>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</si>
  <si>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</si>
  <si>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</si>
  <si>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</si>
  <si>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</si>
  <si>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</si>
  <si>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</si>
  <si>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</si>
  <si>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</si>
  <si>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</si>
  <si>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</si>
  <si>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</si>
  <si>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</si>
  <si>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</si>
  <si>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</si>
  <si>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</si>
  <si>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</si>
  <si>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</si>
  <si>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</si>
  <si>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</si>
  <si>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</si>
  <si>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</si>
  <si>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</si>
  <si>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</si>
  <si>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</si>
  <si>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</si>
  <si>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</si>
  <si>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</si>
  <si>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</si>
  <si>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</si>
  <si>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</si>
  <si>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</si>
  <si>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</si>
  <si>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</si>
  <si>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</si>
  <si>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</si>
  <si>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</si>
  <si>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</si>
  <si>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ცხრილი 9 (Capital), N39</t>
  </si>
  <si>
    <t>ცხრილი 9 (Capital), N17</t>
  </si>
  <si>
    <t>ცხრილი 9 (Capital), N13</t>
  </si>
  <si>
    <t>ცხრილი 9 (Capital), N18</t>
  </si>
  <si>
    <t>ცხრილი 9 (Capital), N15</t>
  </si>
  <si>
    <t>\</t>
  </si>
  <si>
    <t>ნილ ჯანინი</t>
  </si>
  <si>
    <t>თავმჯდომარე</t>
  </si>
  <si>
    <t>თამაზ გიორგაძე</t>
  </si>
  <si>
    <t>დამოუკიდებელი წევრი</t>
  </si>
  <si>
    <t>ალასდაირ ბრიჩი</t>
  </si>
  <si>
    <t>არადამოუკიდებელი წევრი</t>
  </si>
  <si>
    <t>ჰანნა ლოიკაინენი</t>
  </si>
  <si>
    <t>ჯონათან მუირი</t>
  </si>
  <si>
    <t>სესილ დაერ ქუილენ</t>
  </si>
  <si>
    <t>ვერონიკ მაკქეროლ</t>
  </si>
  <si>
    <t>არჩილ გაჩეჩილაძე</t>
  </si>
  <si>
    <t>გენერალური დირექტორი</t>
  </si>
  <si>
    <t>ლევან ყულიჯანიშვილი</t>
  </si>
  <si>
    <t>გენერალური დირექტორის მოადგილე/საოპერაციო მიმართულება</t>
  </si>
  <si>
    <t>მიხეილ გომართელი</t>
  </si>
  <si>
    <t>გენერალური დირექტორის მოადგილე/საცალო საბანკო ბიზნესი</t>
  </si>
  <si>
    <t>გიორგი ჭილაძე</t>
  </si>
  <si>
    <t>გენერალური დირექტორის მოადგილე/საკრედიტო რისკები</t>
  </si>
  <si>
    <t>ვახტანგ ბობოხიძე</t>
  </si>
  <si>
    <t>გენერალური დირექტორის მოადგილე/ინფორმაციული ტექნოლოგიები</t>
  </si>
  <si>
    <t>სულხან გვალია</t>
  </si>
  <si>
    <t>გენერალური დირექტორის მოადგილე/ფინანსები</t>
  </si>
  <si>
    <t>ეთერ ირემაძე</t>
  </si>
  <si>
    <t>გენერალური დირექტორის მოადგილე/საოპერაციო მიმართულება/SOLO ბიზნეს მიმართულება</t>
  </si>
  <si>
    <t>ზურაბ ქოქოსაძე</t>
  </si>
  <si>
    <t>გენერალური დირექტორის მოადგილე/კორპორაციული საბანკო მომსახურების მიმართულება</t>
  </si>
  <si>
    <t>Bank of Georgia Group Plc</t>
  </si>
  <si>
    <t>JSC BGEO Group</t>
  </si>
  <si>
    <t> 79.75%</t>
  </si>
  <si>
    <t xml:space="preserve">ბანკის  ჰოლდინგური კომპანიის, Bank of Georgia Group PLC აქციონერების ჩამონათვალი, რომლებიც პირდაპირ და არაპირდაპირ ფლობენ აქციების 5%–ს ან მეტს წილების მითითებით </t>
  </si>
  <si>
    <t>Georgia Capital JSC</t>
  </si>
  <si>
    <t>სს ”საქართველოს ბანკი”</t>
  </si>
  <si>
    <t>არჩილ  გაჩეჩილაძე</t>
  </si>
  <si>
    <t>www.bog.ge</t>
  </si>
  <si>
    <t>მარიამ მეღვინეთუხუცესი</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</si>
  <si>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</si>
  <si>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</si>
  <si>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</si>
  <si>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</si>
  <si>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</si>
  <si>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</si>
  <si>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</si>
  <si>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</si>
  <si>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</si>
  <si>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</si>
  <si>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</si>
  <si>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</si>
  <si>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</si>
  <si>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</si>
  <si>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</si>
  <si>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</si>
  <si>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</si>
  <si>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</si>
  <si>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</si>
  <si>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</si>
  <si>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</si>
  <si>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</si>
  <si>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</si>
  <si>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</si>
  <si>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განმარტებები გვერდებისთვის  "17-26"</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</si>
  <si>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</si>
  <si>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</si>
  <si>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</si>
  <si>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</si>
  <si>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</si>
  <si>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</si>
  <si>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</si>
  <si>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ცხრილი "26"</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</si>
  <si>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</si>
  <si>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</si>
  <si>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</si>
  <si>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</si>
  <si>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</si>
  <si>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</si>
  <si>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</si>
  <si>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</si>
  <si>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</si>
  <si>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</si>
  <si>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</si>
  <si>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</si>
  <si>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</si>
  <si>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</si>
  <si>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მთლიანი ღირებულება, ანგარიშგების თარიღისთვის. (არ შედის დარიცხული პროცენტი, ჯარიმა).</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</si>
  <si>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</si>
  <si>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პორტფელში არსებული სესხების რაოდენობა.</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</si>
  <si>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</si>
  <si>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</si>
  <si>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</si>
  <si>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</si>
  <si>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ზოგადი და ხარისხობრივი ინფორმაცია საცალო პროდუქტებზე</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</si>
</sst>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0"/>
    <numFmt numFmtId="195" formatCode="#,##0.000000"/>
    <numFmt numFmtId="196" formatCode="#,##0.0000"/>
    <numFmt numFmtId="197" formatCode="#,##0.000000000000000000"/>
  </numFmts>
  <fonts count="13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sz val="10"/>
      <name val="Times New Roman"/>
      <family val="1"/>
    </font>
    <font>
      <sz val="12"/>
      <color theme="1"/>
      <name val="Sylfaen"/>
      <family val="1"/>
    </font>
    <font>
      <sz val="10"/>
      <color rgb="FF000000"/>
      <name val="Calibri"/>
      <family val="2"/>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FF"/>
        <bgColor rgb="FF000000"/>
      </patternFill>
    </fill>
    <fill>
      <patternFill patternType="lightGray">
        <fgColor rgb="FFC0C0C0"/>
      </patternFill>
    </fill>
    <fill>
      <patternFill patternType="solid">
        <fgColor rgb="FFEEECE1"/>
        <bgColor rgb="FF000000"/>
      </patternFill>
    </fill>
  </fills>
  <borders count="17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bottom/>
      <diagonal/>
    </border>
    <border>
      <left style="thin">
        <color theme="6" tint="-0.499984740745262"/>
      </left>
      <right style="thin">
        <color theme="6" tint="-0.499984740745262"/>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4051">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9"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41" fillId="65" borderId="41" applyNumberFormat="0" applyAlignment="0" applyProtection="0"/>
    <xf numFmtId="0" fontId="42" fillId="10" borderId="37"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0" fontId="41"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0" fontId="42" fillId="10" borderId="37"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0" fontId="41" fillId="65" borderId="4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3" applyNumberFormat="0" applyAlignment="0" applyProtection="0">
      <alignment horizontal="left" vertical="center"/>
    </xf>
    <xf numFmtId="0" fontId="54" fillId="0" borderId="33" applyNumberFormat="0" applyAlignment="0" applyProtection="0">
      <alignment horizontal="left" vertical="center"/>
    </xf>
    <xf numFmtId="168" fontId="54" fillId="0" borderId="33"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3" applyNumberFormat="0" applyFill="0" applyAlignment="0" applyProtection="0"/>
    <xf numFmtId="169" fontId="55" fillId="0" borderId="43" applyNumberFormat="0" applyFill="0" applyAlignment="0" applyProtection="0"/>
    <xf numFmtId="0"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0" fontId="55" fillId="0" borderId="43" applyNumberFormat="0" applyFill="0" applyAlignment="0" applyProtection="0"/>
    <xf numFmtId="0" fontId="56" fillId="0" borderId="44" applyNumberFormat="0" applyFill="0" applyAlignment="0" applyProtection="0"/>
    <xf numFmtId="169" fontId="56" fillId="0" borderId="44" applyNumberFormat="0" applyFill="0" applyAlignment="0" applyProtection="0"/>
    <xf numFmtId="0"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0" fontId="56" fillId="0" borderId="44" applyNumberFormat="0" applyFill="0" applyAlignment="0" applyProtection="0"/>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9"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0" fontId="66" fillId="43" borderId="40"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6" applyNumberFormat="0" applyFill="0" applyAlignment="0" applyProtection="0"/>
    <xf numFmtId="0" fontId="70" fillId="0" borderId="3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0" fontId="69" fillId="0" borderId="4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0" fontId="69" fillId="0" borderId="4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7"/>
    <xf numFmtId="169" fontId="26" fillId="0" borderId="47"/>
    <xf numFmtId="168" fontId="26" fillId="0" borderId="4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6" fillId="0" borderId="0"/>
    <xf numFmtId="0" fontId="7"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7"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7"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7" fillId="0" borderId="0"/>
    <xf numFmtId="0" fontId="76" fillId="0" borderId="0"/>
    <xf numFmtId="168" fontId="7" fillId="0" borderId="0"/>
    <xf numFmtId="0" fontId="76" fillId="0" borderId="0"/>
    <xf numFmtId="168" fontId="7"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7"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6"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168"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168" fontId="2" fillId="0" borderId="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169"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168" fontId="2" fillId="0" borderId="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9"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9"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25" fillId="0" borderId="51"/>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69"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68"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68"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88" fontId="2" fillId="70" borderId="102" applyFont="0">
      <alignment horizontal="right" vertical="center"/>
    </xf>
    <xf numFmtId="3" fontId="2" fillId="70" borderId="102" applyFont="0">
      <alignment horizontal="right" vertical="center"/>
    </xf>
    <xf numFmtId="0" fontId="83"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169"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168"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168"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3" fontId="2" fillId="75" borderId="102" applyFont="0">
      <alignment horizontal="right" vertical="center"/>
      <protection locked="0"/>
    </xf>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3" fontId="2" fillId="72" borderId="102" applyFont="0">
      <alignment horizontal="right" vertical="center"/>
      <protection locked="0"/>
    </xf>
    <xf numFmtId="0" fontId="66"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169"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168"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168"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2" fillId="71" borderId="103" applyNumberFormat="0" applyFont="0" applyBorder="0" applyProtection="0">
      <alignment horizontal="left" vertical="center"/>
    </xf>
    <xf numFmtId="9" fontId="2" fillId="71" borderId="102" applyFont="0" applyProtection="0">
      <alignment horizontal="right" vertical="center"/>
    </xf>
    <xf numFmtId="3" fontId="2" fillId="71" borderId="102" applyFont="0" applyProtection="0">
      <alignment horizontal="right" vertical="center"/>
    </xf>
    <xf numFmtId="0" fontId="62" fillId="70" borderId="103" applyFont="0" applyBorder="0">
      <alignment horizontal="center" wrapText="1"/>
    </xf>
    <xf numFmtId="168" fontId="54" fillId="0" borderId="100">
      <alignment horizontal="left" vertical="center"/>
    </xf>
    <xf numFmtId="0" fontId="54" fillId="0" borderId="100">
      <alignment horizontal="left" vertical="center"/>
    </xf>
    <xf numFmtId="0" fontId="54" fillId="0" borderId="100">
      <alignment horizontal="left" vertical="center"/>
    </xf>
    <xf numFmtId="0" fontId="2" fillId="69" borderId="102" applyNumberFormat="0" applyFont="0" applyBorder="0" applyProtection="0">
      <alignment horizontal="center" vertical="center"/>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8"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169"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168"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168"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168" fontId="40"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168" fontId="40"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169" fontId="40"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168" fontId="40" fillId="64" borderId="135" applyNumberFormat="0" applyAlignment="0" applyProtection="0"/>
    <xf numFmtId="169" fontId="40" fillId="64" borderId="135" applyNumberFormat="0" applyAlignment="0" applyProtection="0"/>
    <xf numFmtId="168" fontId="40" fillId="64" borderId="135" applyNumberFormat="0" applyAlignment="0" applyProtection="0"/>
    <xf numFmtId="168" fontId="40" fillId="64" borderId="135" applyNumberFormat="0" applyAlignment="0" applyProtection="0"/>
    <xf numFmtId="169" fontId="40" fillId="64" borderId="135" applyNumberFormat="0" applyAlignment="0" applyProtection="0"/>
    <xf numFmtId="168" fontId="40" fillId="64" borderId="135" applyNumberFormat="0" applyAlignment="0" applyProtection="0"/>
    <xf numFmtId="168" fontId="40" fillId="64" borderId="135" applyNumberFormat="0" applyAlignment="0" applyProtection="0"/>
    <xf numFmtId="169" fontId="40" fillId="64" borderId="135" applyNumberFormat="0" applyAlignment="0" applyProtection="0"/>
    <xf numFmtId="168" fontId="40" fillId="64" borderId="135" applyNumberFormat="0" applyAlignment="0" applyProtection="0"/>
    <xf numFmtId="168" fontId="40" fillId="64" borderId="135" applyNumberFormat="0" applyAlignment="0" applyProtection="0"/>
    <xf numFmtId="169" fontId="40" fillId="64" borderId="135" applyNumberFormat="0" applyAlignment="0" applyProtection="0"/>
    <xf numFmtId="168" fontId="40" fillId="64" borderId="135" applyNumberFormat="0" applyAlignment="0" applyProtection="0"/>
    <xf numFmtId="0" fontId="38" fillId="64"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168" fontId="68"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168" fontId="68"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169" fontId="68"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168" fontId="68" fillId="43" borderId="135" applyNumberFormat="0" applyAlignment="0" applyProtection="0"/>
    <xf numFmtId="169" fontId="68" fillId="43" borderId="135" applyNumberFormat="0" applyAlignment="0" applyProtection="0"/>
    <xf numFmtId="168" fontId="68" fillId="43" borderId="135" applyNumberFormat="0" applyAlignment="0" applyProtection="0"/>
    <xf numFmtId="168" fontId="68" fillId="43" borderId="135" applyNumberFormat="0" applyAlignment="0" applyProtection="0"/>
    <xf numFmtId="169" fontId="68" fillId="43" borderId="135" applyNumberFormat="0" applyAlignment="0" applyProtection="0"/>
    <xf numFmtId="168" fontId="68" fillId="43" borderId="135" applyNumberFormat="0" applyAlignment="0" applyProtection="0"/>
    <xf numFmtId="168" fontId="68" fillId="43" borderId="135" applyNumberFormat="0" applyAlignment="0" applyProtection="0"/>
    <xf numFmtId="169" fontId="68" fillId="43" borderId="135" applyNumberFormat="0" applyAlignment="0" applyProtection="0"/>
    <xf numFmtId="168" fontId="68" fillId="43" borderId="135" applyNumberFormat="0" applyAlignment="0" applyProtection="0"/>
    <xf numFmtId="168" fontId="68" fillId="43" borderId="135" applyNumberFormat="0" applyAlignment="0" applyProtection="0"/>
    <xf numFmtId="169" fontId="68" fillId="43" borderId="135" applyNumberFormat="0" applyAlignment="0" applyProtection="0"/>
    <xf numFmtId="168" fontId="68" fillId="43" borderId="135" applyNumberFormat="0" applyAlignment="0" applyProtection="0"/>
    <xf numFmtId="0" fontId="66" fillId="43" borderId="135" applyNumberForma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7" fillId="74" borderId="136" applyNumberFormat="0" applyFont="0" applyAlignment="0" applyProtection="0"/>
    <xf numFmtId="0" fontId="2"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168" fontId="85"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168" fontId="85"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169" fontId="85"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168" fontId="85" fillId="64" borderId="137" applyNumberFormat="0" applyAlignment="0" applyProtection="0"/>
    <xf numFmtId="169" fontId="85" fillId="64" borderId="137" applyNumberFormat="0" applyAlignment="0" applyProtection="0"/>
    <xf numFmtId="168" fontId="85" fillId="64" borderId="137" applyNumberFormat="0" applyAlignment="0" applyProtection="0"/>
    <xf numFmtId="168" fontId="85" fillId="64" borderId="137" applyNumberFormat="0" applyAlignment="0" applyProtection="0"/>
    <xf numFmtId="169" fontId="85" fillId="64" borderId="137" applyNumberFormat="0" applyAlignment="0" applyProtection="0"/>
    <xf numFmtId="168" fontId="85" fillId="64" borderId="137" applyNumberFormat="0" applyAlignment="0" applyProtection="0"/>
    <xf numFmtId="168" fontId="85" fillId="64" borderId="137" applyNumberFormat="0" applyAlignment="0" applyProtection="0"/>
    <xf numFmtId="169" fontId="85" fillId="64" borderId="137" applyNumberFormat="0" applyAlignment="0" applyProtection="0"/>
    <xf numFmtId="168" fontId="85" fillId="64" borderId="137" applyNumberFormat="0" applyAlignment="0" applyProtection="0"/>
    <xf numFmtId="168" fontId="85" fillId="64" borderId="137" applyNumberFormat="0" applyAlignment="0" applyProtection="0"/>
    <xf numFmtId="169" fontId="85" fillId="64" borderId="137" applyNumberFormat="0" applyAlignment="0" applyProtection="0"/>
    <xf numFmtId="168" fontId="85" fillId="64" borderId="137" applyNumberFormat="0" applyAlignment="0" applyProtection="0"/>
    <xf numFmtId="0" fontId="83" fillId="64" borderId="137" applyNumberFormat="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168" fontId="94"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168" fontId="94"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169" fontId="94"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168" fontId="94" fillId="0" borderId="138" applyNumberFormat="0" applyFill="0" applyAlignment="0" applyProtection="0"/>
    <xf numFmtId="169" fontId="94" fillId="0" borderId="138" applyNumberFormat="0" applyFill="0" applyAlignment="0" applyProtection="0"/>
    <xf numFmtId="168" fontId="94" fillId="0" borderId="138" applyNumberFormat="0" applyFill="0" applyAlignment="0" applyProtection="0"/>
    <xf numFmtId="168" fontId="94" fillId="0" borderId="138" applyNumberFormat="0" applyFill="0" applyAlignment="0" applyProtection="0"/>
    <xf numFmtId="169" fontId="94" fillId="0" borderId="138" applyNumberFormat="0" applyFill="0" applyAlignment="0" applyProtection="0"/>
    <xf numFmtId="168" fontId="94" fillId="0" borderId="138" applyNumberFormat="0" applyFill="0" applyAlignment="0" applyProtection="0"/>
    <xf numFmtId="168" fontId="94" fillId="0" borderId="138" applyNumberFormat="0" applyFill="0" applyAlignment="0" applyProtection="0"/>
    <xf numFmtId="169" fontId="94" fillId="0" borderId="138" applyNumberFormat="0" applyFill="0" applyAlignment="0" applyProtection="0"/>
    <xf numFmtId="168" fontId="94" fillId="0" borderId="138" applyNumberFormat="0" applyFill="0" applyAlignment="0" applyProtection="0"/>
    <xf numFmtId="168" fontId="94" fillId="0" borderId="138" applyNumberFormat="0" applyFill="0" applyAlignment="0" applyProtection="0"/>
    <xf numFmtId="169" fontId="94" fillId="0" borderId="138" applyNumberFormat="0" applyFill="0" applyAlignment="0" applyProtection="0"/>
    <xf numFmtId="168" fontId="94" fillId="0" borderId="138" applyNumberFormat="0" applyFill="0" applyAlignment="0" applyProtection="0"/>
    <xf numFmtId="0" fontId="47" fillId="0" borderId="138" applyNumberFormat="0" applyFill="0" applyAlignment="0" applyProtection="0"/>
    <xf numFmtId="0" fontId="47" fillId="0" borderId="143" applyNumberFormat="0" applyFill="0" applyAlignment="0" applyProtection="0"/>
    <xf numFmtId="168" fontId="94" fillId="0" borderId="143" applyNumberFormat="0" applyFill="0" applyAlignment="0" applyProtection="0"/>
    <xf numFmtId="169" fontId="94" fillId="0" borderId="143" applyNumberFormat="0" applyFill="0" applyAlignment="0" applyProtection="0"/>
    <xf numFmtId="168" fontId="94" fillId="0" borderId="143" applyNumberFormat="0" applyFill="0" applyAlignment="0" applyProtection="0"/>
    <xf numFmtId="168" fontId="94" fillId="0" borderId="143" applyNumberFormat="0" applyFill="0" applyAlignment="0" applyProtection="0"/>
    <xf numFmtId="169" fontId="94" fillId="0" borderId="143" applyNumberFormat="0" applyFill="0" applyAlignment="0" applyProtection="0"/>
    <xf numFmtId="168" fontId="94" fillId="0" borderId="143" applyNumberFormat="0" applyFill="0" applyAlignment="0" applyProtection="0"/>
    <xf numFmtId="168" fontId="94" fillId="0" borderId="143" applyNumberFormat="0" applyFill="0" applyAlignment="0" applyProtection="0"/>
    <xf numFmtId="169" fontId="94" fillId="0" borderId="143" applyNumberFormat="0" applyFill="0" applyAlignment="0" applyProtection="0"/>
    <xf numFmtId="168" fontId="94" fillId="0" borderId="143" applyNumberFormat="0" applyFill="0" applyAlignment="0" applyProtection="0"/>
    <xf numFmtId="168" fontId="94" fillId="0" borderId="143" applyNumberFormat="0" applyFill="0" applyAlignment="0" applyProtection="0"/>
    <xf numFmtId="169" fontId="94" fillId="0" borderId="143" applyNumberFormat="0" applyFill="0" applyAlignment="0" applyProtection="0"/>
    <xf numFmtId="168" fontId="94"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169" fontId="94"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168" fontId="94"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168" fontId="94"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83" fillId="64" borderId="142" applyNumberFormat="0" applyAlignment="0" applyProtection="0"/>
    <xf numFmtId="168" fontId="85" fillId="64" borderId="142" applyNumberFormat="0" applyAlignment="0" applyProtection="0"/>
    <xf numFmtId="169" fontId="85" fillId="64" borderId="142" applyNumberFormat="0" applyAlignment="0" applyProtection="0"/>
    <xf numFmtId="168" fontId="85" fillId="64" borderId="142" applyNumberFormat="0" applyAlignment="0" applyProtection="0"/>
    <xf numFmtId="168" fontId="85" fillId="64" borderId="142" applyNumberFormat="0" applyAlignment="0" applyProtection="0"/>
    <xf numFmtId="169" fontId="85" fillId="64" borderId="142" applyNumberFormat="0" applyAlignment="0" applyProtection="0"/>
    <xf numFmtId="168" fontId="85" fillId="64" borderId="142" applyNumberFormat="0" applyAlignment="0" applyProtection="0"/>
    <xf numFmtId="168" fontId="85" fillId="64" borderId="142" applyNumberFormat="0" applyAlignment="0" applyProtection="0"/>
    <xf numFmtId="169" fontId="85" fillId="64" borderId="142" applyNumberFormat="0" applyAlignment="0" applyProtection="0"/>
    <xf numFmtId="168" fontId="85" fillId="64" borderId="142" applyNumberFormat="0" applyAlignment="0" applyProtection="0"/>
    <xf numFmtId="168" fontId="85" fillId="64" borderId="142" applyNumberFormat="0" applyAlignment="0" applyProtection="0"/>
    <xf numFmtId="169" fontId="85" fillId="64" borderId="142" applyNumberFormat="0" applyAlignment="0" applyProtection="0"/>
    <xf numFmtId="168" fontId="85"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169" fontId="85"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168" fontId="85"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168" fontId="85"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 fillId="74" borderId="141" applyNumberFormat="0" applyFont="0" applyAlignment="0" applyProtection="0"/>
    <xf numFmtId="0" fontId="27"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66" fillId="43" borderId="140" applyNumberFormat="0" applyAlignment="0" applyProtection="0"/>
    <xf numFmtId="168" fontId="68" fillId="43" borderId="140" applyNumberFormat="0" applyAlignment="0" applyProtection="0"/>
    <xf numFmtId="169" fontId="68" fillId="43" borderId="140" applyNumberFormat="0" applyAlignment="0" applyProtection="0"/>
    <xf numFmtId="168" fontId="68" fillId="43" borderId="140" applyNumberFormat="0" applyAlignment="0" applyProtection="0"/>
    <xf numFmtId="168" fontId="68" fillId="43" borderId="140" applyNumberFormat="0" applyAlignment="0" applyProtection="0"/>
    <xf numFmtId="169" fontId="68" fillId="43" borderId="140" applyNumberFormat="0" applyAlignment="0" applyProtection="0"/>
    <xf numFmtId="168" fontId="68" fillId="43" borderId="140" applyNumberFormat="0" applyAlignment="0" applyProtection="0"/>
    <xf numFmtId="168" fontId="68" fillId="43" borderId="140" applyNumberFormat="0" applyAlignment="0" applyProtection="0"/>
    <xf numFmtId="169" fontId="68" fillId="43" borderId="140" applyNumberFormat="0" applyAlignment="0" applyProtection="0"/>
    <xf numFmtId="168" fontId="68" fillId="43" borderId="140" applyNumberFormat="0" applyAlignment="0" applyProtection="0"/>
    <xf numFmtId="168" fontId="68" fillId="43" borderId="140" applyNumberFormat="0" applyAlignment="0" applyProtection="0"/>
    <xf numFmtId="169" fontId="68" fillId="43" borderId="140" applyNumberFormat="0" applyAlignment="0" applyProtection="0"/>
    <xf numFmtId="168" fontId="68"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169" fontId="68"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168" fontId="68"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168" fontId="68"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168" fontId="54" fillId="0" borderId="139">
      <alignment horizontal="left" vertical="center"/>
    </xf>
    <xf numFmtId="0" fontId="54" fillId="0" borderId="139">
      <alignment horizontal="left" vertical="center"/>
    </xf>
    <xf numFmtId="0" fontId="54" fillId="0" borderId="139">
      <alignment horizontal="left" vertical="center"/>
    </xf>
    <xf numFmtId="0" fontId="38" fillId="64" borderId="140" applyNumberFormat="0" applyAlignment="0" applyProtection="0"/>
    <xf numFmtId="168" fontId="40" fillId="64" borderId="140" applyNumberFormat="0" applyAlignment="0" applyProtection="0"/>
    <xf numFmtId="169" fontId="40" fillId="64" borderId="140" applyNumberFormat="0" applyAlignment="0" applyProtection="0"/>
    <xf numFmtId="168" fontId="40" fillId="64" borderId="140" applyNumberFormat="0" applyAlignment="0" applyProtection="0"/>
    <xf numFmtId="168" fontId="40" fillId="64" borderId="140" applyNumberFormat="0" applyAlignment="0" applyProtection="0"/>
    <xf numFmtId="169" fontId="40" fillId="64" borderId="140" applyNumberFormat="0" applyAlignment="0" applyProtection="0"/>
    <xf numFmtId="168" fontId="40" fillId="64" borderId="140" applyNumberFormat="0" applyAlignment="0" applyProtection="0"/>
    <xf numFmtId="168" fontId="40" fillId="64" borderId="140" applyNumberFormat="0" applyAlignment="0" applyProtection="0"/>
    <xf numFmtId="169" fontId="40" fillId="64" borderId="140" applyNumberFormat="0" applyAlignment="0" applyProtection="0"/>
    <xf numFmtId="168" fontId="40" fillId="64" borderId="140" applyNumberFormat="0" applyAlignment="0" applyProtection="0"/>
    <xf numFmtId="168" fontId="40" fillId="64" borderId="140" applyNumberFormat="0" applyAlignment="0" applyProtection="0"/>
    <xf numFmtId="169" fontId="40" fillId="64" borderId="140" applyNumberFormat="0" applyAlignment="0" applyProtection="0"/>
    <xf numFmtId="168" fontId="40"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169" fontId="40"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168" fontId="40"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168" fontId="40"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168" fontId="40"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168" fontId="40"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169" fontId="40"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168" fontId="40" fillId="64" borderId="161" applyNumberFormat="0" applyAlignment="0" applyProtection="0"/>
    <xf numFmtId="169" fontId="40" fillId="64" borderId="161" applyNumberFormat="0" applyAlignment="0" applyProtection="0"/>
    <xf numFmtId="168" fontId="40" fillId="64" borderId="161" applyNumberFormat="0" applyAlignment="0" applyProtection="0"/>
    <xf numFmtId="168" fontId="40" fillId="64" borderId="161" applyNumberFormat="0" applyAlignment="0" applyProtection="0"/>
    <xf numFmtId="169" fontId="40" fillId="64" borderId="161" applyNumberFormat="0" applyAlignment="0" applyProtection="0"/>
    <xf numFmtId="168" fontId="40" fillId="64" borderId="161" applyNumberFormat="0" applyAlignment="0" applyProtection="0"/>
    <xf numFmtId="168" fontId="40" fillId="64" borderId="161" applyNumberFormat="0" applyAlignment="0" applyProtection="0"/>
    <xf numFmtId="169" fontId="40" fillId="64" borderId="161" applyNumberFormat="0" applyAlignment="0" applyProtection="0"/>
    <xf numFmtId="168" fontId="40" fillId="64" borderId="161" applyNumberFormat="0" applyAlignment="0" applyProtection="0"/>
    <xf numFmtId="168" fontId="40" fillId="64" borderId="161" applyNumberFormat="0" applyAlignment="0" applyProtection="0"/>
    <xf numFmtId="169" fontId="40" fillId="64" borderId="161" applyNumberFormat="0" applyAlignment="0" applyProtection="0"/>
    <xf numFmtId="168" fontId="40" fillId="64" borderId="161" applyNumberFormat="0" applyAlignment="0" applyProtection="0"/>
    <xf numFmtId="0" fontId="38" fillId="64" borderId="161" applyNumberFormat="0" applyAlignment="0" applyProtection="0"/>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2" fillId="69" borderId="148" applyNumberFormat="0" applyFont="0" applyBorder="0" applyProtection="0">
      <alignment horizontal="center" vertical="center"/>
    </xf>
    <xf numFmtId="0" fontId="54" fillId="0" borderId="151">
      <alignment horizontal="left" vertical="center"/>
    </xf>
    <xf numFmtId="0" fontId="54" fillId="0" borderId="151">
      <alignment horizontal="left" vertical="center"/>
    </xf>
    <xf numFmtId="168" fontId="54" fillId="0" borderId="151">
      <alignment horizontal="left" vertical="center"/>
    </xf>
    <xf numFmtId="0" fontId="62" fillId="70" borderId="153" applyFont="0" applyBorder="0">
      <alignment horizontal="center" wrapText="1"/>
    </xf>
    <xf numFmtId="3" fontId="2" fillId="71" borderId="148" applyFont="0" applyProtection="0">
      <alignment horizontal="right" vertical="center"/>
    </xf>
    <xf numFmtId="9" fontId="2" fillId="71" borderId="148" applyFont="0" applyProtection="0">
      <alignment horizontal="right" vertical="center"/>
    </xf>
    <xf numFmtId="0" fontId="2" fillId="71" borderId="153" applyNumberFormat="0" applyFont="0" applyBorder="0" applyProtection="0">
      <alignment horizontal="left" vertical="center"/>
    </xf>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168" fontId="68"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168" fontId="68"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169" fontId="68"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168" fontId="68" fillId="43" borderId="161" applyNumberFormat="0" applyAlignment="0" applyProtection="0"/>
    <xf numFmtId="169" fontId="68" fillId="43" borderId="161" applyNumberFormat="0" applyAlignment="0" applyProtection="0"/>
    <xf numFmtId="168" fontId="68" fillId="43" borderId="161" applyNumberFormat="0" applyAlignment="0" applyProtection="0"/>
    <xf numFmtId="168" fontId="68" fillId="43" borderId="161" applyNumberFormat="0" applyAlignment="0" applyProtection="0"/>
    <xf numFmtId="169" fontId="68" fillId="43" borderId="161" applyNumberFormat="0" applyAlignment="0" applyProtection="0"/>
    <xf numFmtId="168" fontId="68" fillId="43" borderId="161" applyNumberFormat="0" applyAlignment="0" applyProtection="0"/>
    <xf numFmtId="168" fontId="68" fillId="43" borderId="161" applyNumberFormat="0" applyAlignment="0" applyProtection="0"/>
    <xf numFmtId="169" fontId="68" fillId="43" borderId="161" applyNumberFormat="0" applyAlignment="0" applyProtection="0"/>
    <xf numFmtId="168" fontId="68" fillId="43" borderId="161" applyNumberFormat="0" applyAlignment="0" applyProtection="0"/>
    <xf numFmtId="168" fontId="68" fillId="43" borderId="161" applyNumberFormat="0" applyAlignment="0" applyProtection="0"/>
    <xf numFmtId="169" fontId="68" fillId="43" borderId="161" applyNumberFormat="0" applyAlignment="0" applyProtection="0"/>
    <xf numFmtId="168" fontId="68" fillId="43" borderId="161" applyNumberFormat="0" applyAlignment="0" applyProtection="0"/>
    <xf numFmtId="0" fontId="66" fillId="43" borderId="161" applyNumberFormat="0" applyAlignment="0" applyProtection="0"/>
    <xf numFmtId="3" fontId="2" fillId="72" borderId="148" applyFont="0">
      <alignment horizontal="right" vertical="center"/>
      <protection locked="0"/>
    </xf>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7" fillId="74" borderId="162" applyNumberFormat="0" applyFont="0" applyAlignment="0" applyProtection="0"/>
    <xf numFmtId="0" fontId="2"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3" fontId="2" fillId="75" borderId="148" applyFont="0">
      <alignment horizontal="right" vertical="center"/>
      <protection locked="0"/>
    </xf>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168" fontId="85"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168" fontId="85"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169" fontId="85"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168" fontId="85" fillId="64" borderId="163" applyNumberFormat="0" applyAlignment="0" applyProtection="0"/>
    <xf numFmtId="169" fontId="85" fillId="64" borderId="163" applyNumberFormat="0" applyAlignment="0" applyProtection="0"/>
    <xf numFmtId="168" fontId="85" fillId="64" borderId="163" applyNumberFormat="0" applyAlignment="0" applyProtection="0"/>
    <xf numFmtId="168" fontId="85" fillId="64" borderId="163" applyNumberFormat="0" applyAlignment="0" applyProtection="0"/>
    <xf numFmtId="169" fontId="85" fillId="64" borderId="163" applyNumberFormat="0" applyAlignment="0" applyProtection="0"/>
    <xf numFmtId="168" fontId="85" fillId="64" borderId="163" applyNumberFormat="0" applyAlignment="0" applyProtection="0"/>
    <xf numFmtId="168" fontId="85" fillId="64" borderId="163" applyNumberFormat="0" applyAlignment="0" applyProtection="0"/>
    <xf numFmtId="169" fontId="85" fillId="64" borderId="163" applyNumberFormat="0" applyAlignment="0" applyProtection="0"/>
    <xf numFmtId="168" fontId="85" fillId="64" borderId="163" applyNumberFormat="0" applyAlignment="0" applyProtection="0"/>
    <xf numFmtId="168" fontId="85" fillId="64" borderId="163" applyNumberFormat="0" applyAlignment="0" applyProtection="0"/>
    <xf numFmtId="169" fontId="85" fillId="64" borderId="163" applyNumberFormat="0" applyAlignment="0" applyProtection="0"/>
    <xf numFmtId="168" fontId="85" fillId="64" borderId="163" applyNumberFormat="0" applyAlignment="0" applyProtection="0"/>
    <xf numFmtId="0" fontId="83" fillId="64" borderId="163" applyNumberFormat="0" applyAlignment="0" applyProtection="0"/>
    <xf numFmtId="3" fontId="2" fillId="70" borderId="148" applyFont="0">
      <alignment horizontal="right" vertical="center"/>
    </xf>
    <xf numFmtId="188" fontId="2" fillId="70" borderId="148" applyFont="0">
      <alignment horizontal="right" vertical="center"/>
    </xf>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168" fontId="94"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168" fontId="94"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169" fontId="94"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168" fontId="94" fillId="0" borderId="164" applyNumberFormat="0" applyFill="0" applyAlignment="0" applyProtection="0"/>
    <xf numFmtId="169" fontId="94" fillId="0" borderId="164" applyNumberFormat="0" applyFill="0" applyAlignment="0" applyProtection="0"/>
    <xf numFmtId="168" fontId="94" fillId="0" borderId="164" applyNumberFormat="0" applyFill="0" applyAlignment="0" applyProtection="0"/>
    <xf numFmtId="168" fontId="94" fillId="0" borderId="164" applyNumberFormat="0" applyFill="0" applyAlignment="0" applyProtection="0"/>
    <xf numFmtId="169" fontId="94" fillId="0" borderId="164" applyNumberFormat="0" applyFill="0" applyAlignment="0" applyProtection="0"/>
    <xf numFmtId="168" fontId="94" fillId="0" borderId="164" applyNumberFormat="0" applyFill="0" applyAlignment="0" applyProtection="0"/>
    <xf numFmtId="168" fontId="94" fillId="0" borderId="164" applyNumberFormat="0" applyFill="0" applyAlignment="0" applyProtection="0"/>
    <xf numFmtId="169" fontId="94" fillId="0" borderId="164" applyNumberFormat="0" applyFill="0" applyAlignment="0" applyProtection="0"/>
    <xf numFmtId="168" fontId="94" fillId="0" borderId="164" applyNumberFormat="0" applyFill="0" applyAlignment="0" applyProtection="0"/>
    <xf numFmtId="168" fontId="94" fillId="0" borderId="164" applyNumberFormat="0" applyFill="0" applyAlignment="0" applyProtection="0"/>
    <xf numFmtId="169" fontId="94" fillId="0" borderId="164" applyNumberFormat="0" applyFill="0" applyAlignment="0" applyProtection="0"/>
    <xf numFmtId="168" fontId="94"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168" fontId="94" fillId="0" borderId="164" applyNumberFormat="0" applyFill="0" applyAlignment="0" applyProtection="0"/>
    <xf numFmtId="169" fontId="94" fillId="0" borderId="164" applyNumberFormat="0" applyFill="0" applyAlignment="0" applyProtection="0"/>
    <xf numFmtId="168" fontId="94" fillId="0" borderId="164" applyNumberFormat="0" applyFill="0" applyAlignment="0" applyProtection="0"/>
    <xf numFmtId="168" fontId="94" fillId="0" borderId="164" applyNumberFormat="0" applyFill="0" applyAlignment="0" applyProtection="0"/>
    <xf numFmtId="169" fontId="94" fillId="0" borderId="164" applyNumberFormat="0" applyFill="0" applyAlignment="0" applyProtection="0"/>
    <xf numFmtId="168" fontId="94" fillId="0" borderId="164" applyNumberFormat="0" applyFill="0" applyAlignment="0" applyProtection="0"/>
    <xf numFmtId="168" fontId="94" fillId="0" borderId="164" applyNumberFormat="0" applyFill="0" applyAlignment="0" applyProtection="0"/>
    <xf numFmtId="169" fontId="94" fillId="0" borderId="164" applyNumberFormat="0" applyFill="0" applyAlignment="0" applyProtection="0"/>
    <xf numFmtId="168" fontId="94" fillId="0" borderId="164" applyNumberFormat="0" applyFill="0" applyAlignment="0" applyProtection="0"/>
    <xf numFmtId="168" fontId="94" fillId="0" borderId="164" applyNumberFormat="0" applyFill="0" applyAlignment="0" applyProtection="0"/>
    <xf numFmtId="169" fontId="94" fillId="0" borderId="164" applyNumberFormat="0" applyFill="0" applyAlignment="0" applyProtection="0"/>
    <xf numFmtId="168" fontId="94"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169" fontId="94"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168" fontId="94"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168" fontId="94"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188" fontId="2" fillId="70" borderId="166" applyFont="0">
      <alignment horizontal="right" vertical="center"/>
    </xf>
    <xf numFmtId="3" fontId="2" fillId="70" borderId="166" applyFont="0">
      <alignment horizontal="right" vertical="center"/>
    </xf>
    <xf numFmtId="0" fontId="83" fillId="64" borderId="163" applyNumberFormat="0" applyAlignment="0" applyProtection="0"/>
    <xf numFmtId="168" fontId="85" fillId="64" borderId="163" applyNumberFormat="0" applyAlignment="0" applyProtection="0"/>
    <xf numFmtId="169" fontId="85" fillId="64" borderId="163" applyNumberFormat="0" applyAlignment="0" applyProtection="0"/>
    <xf numFmtId="168" fontId="85" fillId="64" borderId="163" applyNumberFormat="0" applyAlignment="0" applyProtection="0"/>
    <xf numFmtId="168" fontId="85" fillId="64" borderId="163" applyNumberFormat="0" applyAlignment="0" applyProtection="0"/>
    <xf numFmtId="169" fontId="85" fillId="64" borderId="163" applyNumberFormat="0" applyAlignment="0" applyProtection="0"/>
    <xf numFmtId="168" fontId="85" fillId="64" borderId="163" applyNumberFormat="0" applyAlignment="0" applyProtection="0"/>
    <xf numFmtId="168" fontId="85" fillId="64" borderId="163" applyNumberFormat="0" applyAlignment="0" applyProtection="0"/>
    <xf numFmtId="169" fontId="85" fillId="64" borderId="163" applyNumberFormat="0" applyAlignment="0" applyProtection="0"/>
    <xf numFmtId="168" fontId="85" fillId="64" borderId="163" applyNumberFormat="0" applyAlignment="0" applyProtection="0"/>
    <xf numFmtId="168" fontId="85" fillId="64" borderId="163" applyNumberFormat="0" applyAlignment="0" applyProtection="0"/>
    <xf numFmtId="169" fontId="85" fillId="64" borderId="163" applyNumberFormat="0" applyAlignment="0" applyProtection="0"/>
    <xf numFmtId="168" fontId="85"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169" fontId="85"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168" fontId="85"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168" fontId="85"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3" fontId="2" fillId="75" borderId="166" applyFont="0">
      <alignment horizontal="right" vertical="center"/>
      <protection locked="0"/>
    </xf>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 fillId="74" borderId="162" applyNumberFormat="0" applyFont="0" applyAlignment="0" applyProtection="0"/>
    <xf numFmtId="0" fontId="27"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3" fontId="2" fillId="72" borderId="166" applyFont="0">
      <alignment horizontal="right" vertical="center"/>
      <protection locked="0"/>
    </xf>
    <xf numFmtId="0" fontId="66" fillId="43" borderId="161" applyNumberFormat="0" applyAlignment="0" applyProtection="0"/>
    <xf numFmtId="168" fontId="68" fillId="43" borderId="161" applyNumberFormat="0" applyAlignment="0" applyProtection="0"/>
    <xf numFmtId="169" fontId="68" fillId="43" borderId="161" applyNumberFormat="0" applyAlignment="0" applyProtection="0"/>
    <xf numFmtId="168" fontId="68" fillId="43" borderId="161" applyNumberFormat="0" applyAlignment="0" applyProtection="0"/>
    <xf numFmtId="168" fontId="68" fillId="43" borderId="161" applyNumberFormat="0" applyAlignment="0" applyProtection="0"/>
    <xf numFmtId="169" fontId="68" fillId="43" borderId="161" applyNumberFormat="0" applyAlignment="0" applyProtection="0"/>
    <xf numFmtId="168" fontId="68" fillId="43" borderId="161" applyNumberFormat="0" applyAlignment="0" applyProtection="0"/>
    <xf numFmtId="168" fontId="68" fillId="43" borderId="161" applyNumberFormat="0" applyAlignment="0" applyProtection="0"/>
    <xf numFmtId="169" fontId="68" fillId="43" borderId="161" applyNumberFormat="0" applyAlignment="0" applyProtection="0"/>
    <xf numFmtId="168" fontId="68" fillId="43" borderId="161" applyNumberFormat="0" applyAlignment="0" applyProtection="0"/>
    <xf numFmtId="168" fontId="68" fillId="43" borderId="161" applyNumberFormat="0" applyAlignment="0" applyProtection="0"/>
    <xf numFmtId="169" fontId="68" fillId="43" borderId="161" applyNumberFormat="0" applyAlignment="0" applyProtection="0"/>
    <xf numFmtId="168" fontId="68"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169" fontId="68"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168" fontId="68"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168" fontId="68"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2" fillId="71" borderId="167" applyNumberFormat="0" applyFont="0" applyBorder="0" applyProtection="0">
      <alignment horizontal="left" vertical="center"/>
    </xf>
    <xf numFmtId="9" fontId="2" fillId="71" borderId="166" applyFont="0" applyProtection="0">
      <alignment horizontal="right" vertical="center"/>
    </xf>
    <xf numFmtId="3" fontId="2" fillId="71" borderId="166" applyFont="0" applyProtection="0">
      <alignment horizontal="right" vertical="center"/>
    </xf>
    <xf numFmtId="0" fontId="62" fillId="70" borderId="167" applyFont="0" applyBorder="0">
      <alignment horizontal="center" wrapText="1"/>
    </xf>
    <xf numFmtId="168" fontId="54" fillId="0" borderId="151">
      <alignment horizontal="left" vertical="center"/>
    </xf>
    <xf numFmtId="0" fontId="54" fillId="0" borderId="151">
      <alignment horizontal="left" vertical="center"/>
    </xf>
    <xf numFmtId="0" fontId="54" fillId="0" borderId="151">
      <alignment horizontal="left" vertical="center"/>
    </xf>
    <xf numFmtId="0" fontId="2" fillId="69" borderId="166" applyNumberFormat="0" applyFont="0" applyBorder="0" applyProtection="0">
      <alignment horizontal="center" vertical="center"/>
    </xf>
    <xf numFmtId="0" fontId="36" fillId="0" borderId="166" applyNumberFormat="0" applyAlignment="0">
      <alignment horizontal="right"/>
      <protection locked="0"/>
    </xf>
    <xf numFmtId="0" fontId="36" fillId="0" borderId="166" applyNumberFormat="0" applyAlignment="0">
      <alignment horizontal="right"/>
      <protection locked="0"/>
    </xf>
    <xf numFmtId="0" fontId="36" fillId="0" borderId="166" applyNumberFormat="0" applyAlignment="0">
      <alignment horizontal="right"/>
      <protection locked="0"/>
    </xf>
    <xf numFmtId="0" fontId="36" fillId="0" borderId="166" applyNumberFormat="0" applyAlignment="0">
      <alignment horizontal="right"/>
      <protection locked="0"/>
    </xf>
    <xf numFmtId="0" fontId="36" fillId="0" borderId="166" applyNumberFormat="0" applyAlignment="0">
      <alignment horizontal="right"/>
      <protection locked="0"/>
    </xf>
    <xf numFmtId="0" fontId="36" fillId="0" borderId="166" applyNumberFormat="0" applyAlignment="0">
      <alignment horizontal="right"/>
      <protection locked="0"/>
    </xf>
    <xf numFmtId="0" fontId="36" fillId="0" borderId="166" applyNumberFormat="0" applyAlignment="0">
      <alignment horizontal="right"/>
      <protection locked="0"/>
    </xf>
    <xf numFmtId="0" fontId="36" fillId="0" borderId="166" applyNumberFormat="0" applyAlignment="0">
      <alignment horizontal="right"/>
      <protection locked="0"/>
    </xf>
    <xf numFmtId="0" fontId="36" fillId="0" borderId="166" applyNumberFormat="0" applyAlignment="0">
      <alignment horizontal="right"/>
      <protection locked="0"/>
    </xf>
    <xf numFmtId="0" fontId="36" fillId="0" borderId="166" applyNumberFormat="0" applyAlignment="0">
      <alignment horizontal="right"/>
      <protection locked="0"/>
    </xf>
    <xf numFmtId="0" fontId="38" fillId="64" borderId="161" applyNumberFormat="0" applyAlignment="0" applyProtection="0"/>
    <xf numFmtId="168" fontId="40" fillId="64" borderId="161" applyNumberFormat="0" applyAlignment="0" applyProtection="0"/>
    <xf numFmtId="169" fontId="40" fillId="64" borderId="161" applyNumberFormat="0" applyAlignment="0" applyProtection="0"/>
    <xf numFmtId="168" fontId="40" fillId="64" borderId="161" applyNumberFormat="0" applyAlignment="0" applyProtection="0"/>
    <xf numFmtId="168" fontId="40" fillId="64" borderId="161" applyNumberFormat="0" applyAlignment="0" applyProtection="0"/>
    <xf numFmtId="169" fontId="40" fillId="64" borderId="161" applyNumberFormat="0" applyAlignment="0" applyProtection="0"/>
    <xf numFmtId="168" fontId="40" fillId="64" borderId="161" applyNumberFormat="0" applyAlignment="0" applyProtection="0"/>
    <xf numFmtId="168" fontId="40" fillId="64" borderId="161" applyNumberFormat="0" applyAlignment="0" applyProtection="0"/>
    <xf numFmtId="169" fontId="40" fillId="64" borderId="161" applyNumberFormat="0" applyAlignment="0" applyProtection="0"/>
    <xf numFmtId="168" fontId="40" fillId="64" borderId="161" applyNumberFormat="0" applyAlignment="0" applyProtection="0"/>
    <xf numFmtId="168" fontId="40" fillId="64" borderId="161" applyNumberFormat="0" applyAlignment="0" applyProtection="0"/>
    <xf numFmtId="169" fontId="40" fillId="64" borderId="161" applyNumberFormat="0" applyAlignment="0" applyProtection="0"/>
    <xf numFmtId="168" fontId="40"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169" fontId="40"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168" fontId="40"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168" fontId="40"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168" fontId="40"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168" fontId="40"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169" fontId="40"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0" fontId="38" fillId="64" borderId="168" applyNumberFormat="0" applyAlignment="0" applyProtection="0"/>
    <xf numFmtId="168" fontId="40" fillId="64" borderId="168" applyNumberFormat="0" applyAlignment="0" applyProtection="0"/>
    <xf numFmtId="169" fontId="40" fillId="64" borderId="168" applyNumberFormat="0" applyAlignment="0" applyProtection="0"/>
    <xf numFmtId="168" fontId="40" fillId="64" borderId="168" applyNumberFormat="0" applyAlignment="0" applyProtection="0"/>
    <xf numFmtId="168" fontId="40" fillId="64" borderId="168" applyNumberFormat="0" applyAlignment="0" applyProtection="0"/>
    <xf numFmtId="169" fontId="40" fillId="64" borderId="168" applyNumberFormat="0" applyAlignment="0" applyProtection="0"/>
    <xf numFmtId="168" fontId="40" fillId="64" borderId="168" applyNumberFormat="0" applyAlignment="0" applyProtection="0"/>
    <xf numFmtId="168" fontId="40" fillId="64" borderId="168" applyNumberFormat="0" applyAlignment="0" applyProtection="0"/>
    <xf numFmtId="169" fontId="40" fillId="64" borderId="168" applyNumberFormat="0" applyAlignment="0" applyProtection="0"/>
    <xf numFmtId="168" fontId="40" fillId="64" borderId="168" applyNumberFormat="0" applyAlignment="0" applyProtection="0"/>
    <xf numFmtId="168" fontId="40" fillId="64" borderId="168" applyNumberFormat="0" applyAlignment="0" applyProtection="0"/>
    <xf numFmtId="169" fontId="40" fillId="64" borderId="168" applyNumberFormat="0" applyAlignment="0" applyProtection="0"/>
    <xf numFmtId="168" fontId="40" fillId="64" borderId="168" applyNumberFormat="0" applyAlignment="0" applyProtection="0"/>
    <xf numFmtId="0" fontId="38" fillId="64" borderId="168" applyNumberFormat="0" applyAlignment="0" applyProtection="0"/>
    <xf numFmtId="0" fontId="36" fillId="0" borderId="144" applyNumberFormat="0" applyAlignment="0">
      <alignment horizontal="right"/>
      <protection locked="0"/>
    </xf>
    <xf numFmtId="0" fontId="36" fillId="0" borderId="144" applyNumberFormat="0" applyAlignment="0">
      <alignment horizontal="right"/>
      <protection locked="0"/>
    </xf>
    <xf numFmtId="0" fontId="36" fillId="0" borderId="144" applyNumberFormat="0" applyAlignment="0">
      <alignment horizontal="right"/>
      <protection locked="0"/>
    </xf>
    <xf numFmtId="0" fontId="36" fillId="0" borderId="144" applyNumberFormat="0" applyAlignment="0">
      <alignment horizontal="right"/>
      <protection locked="0"/>
    </xf>
    <xf numFmtId="0" fontId="36" fillId="0" borderId="144" applyNumberFormat="0" applyAlignment="0">
      <alignment horizontal="right"/>
      <protection locked="0"/>
    </xf>
    <xf numFmtId="0" fontId="36" fillId="0" borderId="144" applyNumberFormat="0" applyAlignment="0">
      <alignment horizontal="right"/>
      <protection locked="0"/>
    </xf>
    <xf numFmtId="0" fontId="36" fillId="0" borderId="144" applyNumberFormat="0" applyAlignment="0">
      <alignment horizontal="right"/>
      <protection locked="0"/>
    </xf>
    <xf numFmtId="0" fontId="36" fillId="0" borderId="144" applyNumberFormat="0" applyAlignment="0">
      <alignment horizontal="right"/>
      <protection locked="0"/>
    </xf>
    <xf numFmtId="0" fontId="36" fillId="0" borderId="144" applyNumberFormat="0" applyAlignment="0">
      <alignment horizontal="right"/>
      <protection locked="0"/>
    </xf>
    <xf numFmtId="0" fontId="36" fillId="0" borderId="144" applyNumberFormat="0" applyAlignment="0">
      <alignment horizontal="right"/>
      <protection locked="0"/>
    </xf>
    <xf numFmtId="0" fontId="2" fillId="69" borderId="144" applyNumberFormat="0" applyFont="0" applyBorder="0" applyProtection="0">
      <alignment horizontal="center" vertical="center"/>
    </xf>
    <xf numFmtId="3" fontId="2" fillId="71" borderId="144" applyFont="0" applyProtection="0">
      <alignment horizontal="right" vertical="center"/>
    </xf>
    <xf numFmtId="9" fontId="2" fillId="71" borderId="144" applyFont="0" applyProtection="0">
      <alignment horizontal="right" vertical="center"/>
    </xf>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168" fontId="68"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168" fontId="68"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169" fontId="68"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0" fontId="66" fillId="43" borderId="168" applyNumberFormat="0" applyAlignment="0" applyProtection="0"/>
    <xf numFmtId="168" fontId="68" fillId="43" borderId="168" applyNumberFormat="0" applyAlignment="0" applyProtection="0"/>
    <xf numFmtId="169" fontId="68" fillId="43" borderId="168" applyNumberFormat="0" applyAlignment="0" applyProtection="0"/>
    <xf numFmtId="168" fontId="68" fillId="43" borderId="168" applyNumberFormat="0" applyAlignment="0" applyProtection="0"/>
    <xf numFmtId="168" fontId="68" fillId="43" borderId="168" applyNumberFormat="0" applyAlignment="0" applyProtection="0"/>
    <xf numFmtId="169" fontId="68" fillId="43" borderId="168" applyNumberFormat="0" applyAlignment="0" applyProtection="0"/>
    <xf numFmtId="168" fontId="68" fillId="43" borderId="168" applyNumberFormat="0" applyAlignment="0" applyProtection="0"/>
    <xf numFmtId="168" fontId="68" fillId="43" borderId="168" applyNumberFormat="0" applyAlignment="0" applyProtection="0"/>
    <xf numFmtId="169" fontId="68" fillId="43" borderId="168" applyNumberFormat="0" applyAlignment="0" applyProtection="0"/>
    <xf numFmtId="168" fontId="68" fillId="43" borderId="168" applyNumberFormat="0" applyAlignment="0" applyProtection="0"/>
    <xf numFmtId="168" fontId="68" fillId="43" borderId="168" applyNumberFormat="0" applyAlignment="0" applyProtection="0"/>
    <xf numFmtId="169" fontId="68" fillId="43" borderId="168" applyNumberFormat="0" applyAlignment="0" applyProtection="0"/>
    <xf numFmtId="168" fontId="68" fillId="43" borderId="168" applyNumberFormat="0" applyAlignment="0" applyProtection="0"/>
    <xf numFmtId="0" fontId="66" fillId="43" borderId="168" applyNumberFormat="0" applyAlignment="0" applyProtection="0"/>
    <xf numFmtId="3" fontId="2" fillId="72" borderId="144" applyFont="0">
      <alignment horizontal="right" vertical="center"/>
      <protection locked="0"/>
    </xf>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7" fillId="74" borderId="169" applyNumberFormat="0" applyFont="0" applyAlignment="0" applyProtection="0"/>
    <xf numFmtId="0" fontId="2"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7"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3" fontId="2" fillId="75" borderId="144" applyFont="0">
      <alignment horizontal="right" vertical="center"/>
      <protection locked="0"/>
    </xf>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168" fontId="85"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168" fontId="85"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169" fontId="85"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0" fontId="83" fillId="64" borderId="170" applyNumberFormat="0" applyAlignment="0" applyProtection="0"/>
    <xf numFmtId="168" fontId="85" fillId="64" borderId="170" applyNumberFormat="0" applyAlignment="0" applyProtection="0"/>
    <xf numFmtId="169" fontId="85" fillId="64" borderId="170" applyNumberFormat="0" applyAlignment="0" applyProtection="0"/>
    <xf numFmtId="168" fontId="85" fillId="64" borderId="170" applyNumberFormat="0" applyAlignment="0" applyProtection="0"/>
    <xf numFmtId="168" fontId="85" fillId="64" borderId="170" applyNumberFormat="0" applyAlignment="0" applyProtection="0"/>
    <xf numFmtId="169" fontId="85" fillId="64" borderId="170" applyNumberFormat="0" applyAlignment="0" applyProtection="0"/>
    <xf numFmtId="168" fontId="85" fillId="64" borderId="170" applyNumberFormat="0" applyAlignment="0" applyProtection="0"/>
    <xf numFmtId="168" fontId="85" fillId="64" borderId="170" applyNumberFormat="0" applyAlignment="0" applyProtection="0"/>
    <xf numFmtId="169" fontId="85" fillId="64" borderId="170" applyNumberFormat="0" applyAlignment="0" applyProtection="0"/>
    <xf numFmtId="168" fontId="85" fillId="64" borderId="170" applyNumberFormat="0" applyAlignment="0" applyProtection="0"/>
    <xf numFmtId="168" fontId="85" fillId="64" borderId="170" applyNumberFormat="0" applyAlignment="0" applyProtection="0"/>
    <xf numFmtId="169" fontId="85" fillId="64" borderId="170" applyNumberFormat="0" applyAlignment="0" applyProtection="0"/>
    <xf numFmtId="168" fontId="85" fillId="64" borderId="170" applyNumberFormat="0" applyAlignment="0" applyProtection="0"/>
    <xf numFmtId="0" fontId="83" fillId="64" borderId="170" applyNumberFormat="0" applyAlignment="0" applyProtection="0"/>
    <xf numFmtId="3" fontId="2" fillId="70" borderId="144" applyFont="0">
      <alignment horizontal="right" vertical="center"/>
    </xf>
    <xf numFmtId="188" fontId="2" fillId="70" borderId="144" applyFont="0">
      <alignment horizontal="right" vertical="center"/>
    </xf>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168" fontId="94"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168" fontId="94"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169" fontId="94"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0" fontId="47" fillId="0" borderId="171" applyNumberFormat="0" applyFill="0" applyAlignment="0" applyProtection="0"/>
    <xf numFmtId="168" fontId="94" fillId="0" borderId="171" applyNumberFormat="0" applyFill="0" applyAlignment="0" applyProtection="0"/>
    <xf numFmtId="169" fontId="94" fillId="0" borderId="171" applyNumberFormat="0" applyFill="0" applyAlignment="0" applyProtection="0"/>
    <xf numFmtId="168" fontId="94" fillId="0" borderId="171" applyNumberFormat="0" applyFill="0" applyAlignment="0" applyProtection="0"/>
    <xf numFmtId="168" fontId="94" fillId="0" borderId="171" applyNumberFormat="0" applyFill="0" applyAlignment="0" applyProtection="0"/>
    <xf numFmtId="169" fontId="94" fillId="0" borderId="171" applyNumberFormat="0" applyFill="0" applyAlignment="0" applyProtection="0"/>
    <xf numFmtId="168" fontId="94" fillId="0" borderId="171" applyNumberFormat="0" applyFill="0" applyAlignment="0" applyProtection="0"/>
    <xf numFmtId="168" fontId="94" fillId="0" borderId="171" applyNumberFormat="0" applyFill="0" applyAlignment="0" applyProtection="0"/>
    <xf numFmtId="169" fontId="94" fillId="0" borderId="171" applyNumberFormat="0" applyFill="0" applyAlignment="0" applyProtection="0"/>
    <xf numFmtId="168" fontId="94" fillId="0" borderId="171" applyNumberFormat="0" applyFill="0" applyAlignment="0" applyProtection="0"/>
    <xf numFmtId="168" fontId="94" fillId="0" borderId="171" applyNumberFormat="0" applyFill="0" applyAlignment="0" applyProtection="0"/>
    <xf numFmtId="169" fontId="94" fillId="0" borderId="171" applyNumberFormat="0" applyFill="0" applyAlignment="0" applyProtection="0"/>
    <xf numFmtId="168" fontId="94" fillId="0" borderId="171" applyNumberFormat="0" applyFill="0" applyAlignment="0" applyProtection="0"/>
    <xf numFmtId="0" fontId="47" fillId="0" borderId="171" applyNumberFormat="0" applyFill="0" applyAlignment="0" applyProtection="0"/>
    <xf numFmtId="0" fontId="47" fillId="0" borderId="175" applyNumberFormat="0" applyFill="0" applyAlignment="0" applyProtection="0"/>
    <xf numFmtId="168" fontId="94" fillId="0" borderId="175" applyNumberFormat="0" applyFill="0" applyAlignment="0" applyProtection="0"/>
    <xf numFmtId="169" fontId="94" fillId="0" borderId="175" applyNumberFormat="0" applyFill="0" applyAlignment="0" applyProtection="0"/>
    <xf numFmtId="168" fontId="94" fillId="0" borderId="175" applyNumberFormat="0" applyFill="0" applyAlignment="0" applyProtection="0"/>
    <xf numFmtId="168" fontId="94" fillId="0" borderId="175" applyNumberFormat="0" applyFill="0" applyAlignment="0" applyProtection="0"/>
    <xf numFmtId="169" fontId="94" fillId="0" borderId="175" applyNumberFormat="0" applyFill="0" applyAlignment="0" applyProtection="0"/>
    <xf numFmtId="168" fontId="94" fillId="0" borderId="175" applyNumberFormat="0" applyFill="0" applyAlignment="0" applyProtection="0"/>
    <xf numFmtId="168" fontId="94" fillId="0" borderId="175" applyNumberFormat="0" applyFill="0" applyAlignment="0" applyProtection="0"/>
    <xf numFmtId="169" fontId="94" fillId="0" borderId="175" applyNumberFormat="0" applyFill="0" applyAlignment="0" applyProtection="0"/>
    <xf numFmtId="168" fontId="94" fillId="0" borderId="175" applyNumberFormat="0" applyFill="0" applyAlignment="0" applyProtection="0"/>
    <xf numFmtId="168" fontId="94" fillId="0" borderId="175" applyNumberFormat="0" applyFill="0" applyAlignment="0" applyProtection="0"/>
    <xf numFmtId="169" fontId="94" fillId="0" borderId="175" applyNumberFormat="0" applyFill="0" applyAlignment="0" applyProtection="0"/>
    <xf numFmtId="168" fontId="94"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169" fontId="94"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168" fontId="94"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168" fontId="94"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0" fontId="47" fillId="0" borderId="175" applyNumberFormat="0" applyFill="0" applyAlignment="0" applyProtection="0"/>
    <xf numFmtId="188" fontId="2" fillId="70" borderId="144" applyFont="0">
      <alignment horizontal="right" vertical="center"/>
    </xf>
    <xf numFmtId="3" fontId="2" fillId="70" borderId="144" applyFont="0">
      <alignment horizontal="right" vertical="center"/>
    </xf>
    <xf numFmtId="0" fontId="83" fillId="64" borderId="174" applyNumberFormat="0" applyAlignment="0" applyProtection="0"/>
    <xf numFmtId="168" fontId="85" fillId="64" borderId="174" applyNumberFormat="0" applyAlignment="0" applyProtection="0"/>
    <xf numFmtId="169" fontId="85" fillId="64" borderId="174" applyNumberFormat="0" applyAlignment="0" applyProtection="0"/>
    <xf numFmtId="168" fontId="85" fillId="64" borderId="174" applyNumberFormat="0" applyAlignment="0" applyProtection="0"/>
    <xf numFmtId="168" fontId="85" fillId="64" borderId="174" applyNumberFormat="0" applyAlignment="0" applyProtection="0"/>
    <xf numFmtId="169" fontId="85" fillId="64" borderId="174" applyNumberFormat="0" applyAlignment="0" applyProtection="0"/>
    <xf numFmtId="168" fontId="85" fillId="64" borderId="174" applyNumberFormat="0" applyAlignment="0" applyProtection="0"/>
    <xf numFmtId="168" fontId="85" fillId="64" borderId="174" applyNumberFormat="0" applyAlignment="0" applyProtection="0"/>
    <xf numFmtId="169" fontId="85" fillId="64" borderId="174" applyNumberFormat="0" applyAlignment="0" applyProtection="0"/>
    <xf numFmtId="168" fontId="85" fillId="64" borderId="174" applyNumberFormat="0" applyAlignment="0" applyProtection="0"/>
    <xf numFmtId="168" fontId="85" fillId="64" borderId="174" applyNumberFormat="0" applyAlignment="0" applyProtection="0"/>
    <xf numFmtId="169" fontId="85" fillId="64" borderId="174" applyNumberFormat="0" applyAlignment="0" applyProtection="0"/>
    <xf numFmtId="168" fontId="85"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169" fontId="85"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168" fontId="85"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168" fontId="85"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0" fontId="83" fillId="64" borderId="174" applyNumberFormat="0" applyAlignment="0" applyProtection="0"/>
    <xf numFmtId="3" fontId="2" fillId="75" borderId="144" applyFont="0">
      <alignment horizontal="right" vertical="center"/>
      <protection locked="0"/>
    </xf>
    <xf numFmtId="0" fontId="2" fillId="74" borderId="173" applyNumberFormat="0" applyFont="0" applyAlignment="0" applyProtection="0"/>
    <xf numFmtId="0" fontId="2" fillId="74" borderId="173" applyNumberFormat="0" applyFont="0" applyAlignment="0" applyProtection="0"/>
    <xf numFmtId="0" fontId="2" fillId="74" borderId="173" applyNumberFormat="0" applyFont="0" applyAlignment="0" applyProtection="0"/>
    <xf numFmtId="0" fontId="2" fillId="74" borderId="173" applyNumberFormat="0" applyFont="0" applyAlignment="0" applyProtection="0"/>
    <xf numFmtId="0" fontId="2" fillId="74" borderId="173" applyNumberFormat="0" applyFont="0" applyAlignment="0" applyProtection="0"/>
    <xf numFmtId="0" fontId="2" fillId="74" borderId="173" applyNumberFormat="0" applyFont="0" applyAlignment="0" applyProtection="0"/>
    <xf numFmtId="0" fontId="2" fillId="74" borderId="173" applyNumberFormat="0" applyFont="0" applyAlignment="0" applyProtection="0"/>
    <xf numFmtId="0" fontId="2" fillId="74" borderId="173" applyNumberFormat="0" applyFont="0" applyAlignment="0" applyProtection="0"/>
    <xf numFmtId="0" fontId="2" fillId="74" borderId="173" applyNumberFormat="0" applyFont="0" applyAlignment="0" applyProtection="0"/>
    <xf numFmtId="0" fontId="2" fillId="74" borderId="173" applyNumberFormat="0" applyFont="0" applyAlignment="0" applyProtection="0"/>
    <xf numFmtId="0" fontId="2" fillId="74" borderId="173" applyNumberFormat="0" applyFont="0" applyAlignment="0" applyProtection="0"/>
    <xf numFmtId="0" fontId="2" fillId="74" borderId="173" applyNumberFormat="0" applyFont="0" applyAlignment="0" applyProtection="0"/>
    <xf numFmtId="0" fontId="2" fillId="74" borderId="173" applyNumberFormat="0" applyFont="0" applyAlignment="0" applyProtection="0"/>
    <xf numFmtId="0" fontId="2" fillId="74" borderId="173" applyNumberFormat="0" applyFont="0" applyAlignment="0" applyProtection="0"/>
    <xf numFmtId="0" fontId="2" fillId="74" borderId="173" applyNumberFormat="0" applyFont="0" applyAlignment="0" applyProtection="0"/>
    <xf numFmtId="0" fontId="2" fillId="74" borderId="173" applyNumberFormat="0" applyFont="0" applyAlignment="0" applyProtection="0"/>
    <xf numFmtId="0" fontId="2"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 fillId="74" borderId="173" applyNumberFormat="0" applyFont="0" applyAlignment="0" applyProtection="0"/>
    <xf numFmtId="0" fontId="27" fillId="74" borderId="173" applyNumberFormat="0" applyFont="0" applyAlignment="0" applyProtection="0"/>
    <xf numFmtId="0" fontId="2" fillId="74" borderId="173" applyNumberFormat="0" applyFont="0" applyAlignment="0" applyProtection="0"/>
    <xf numFmtId="0" fontId="2"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0" fontId="27" fillId="74" borderId="173" applyNumberFormat="0" applyFont="0" applyAlignment="0" applyProtection="0"/>
    <xf numFmtId="3" fontId="2" fillId="72" borderId="144" applyFont="0">
      <alignment horizontal="right" vertical="center"/>
      <protection locked="0"/>
    </xf>
    <xf numFmtId="0" fontId="66" fillId="43" borderId="172" applyNumberFormat="0" applyAlignment="0" applyProtection="0"/>
    <xf numFmtId="168" fontId="68" fillId="43" borderId="172" applyNumberFormat="0" applyAlignment="0" applyProtection="0"/>
    <xf numFmtId="169" fontId="68" fillId="43" borderId="172" applyNumberFormat="0" applyAlignment="0" applyProtection="0"/>
    <xf numFmtId="168" fontId="68" fillId="43" borderId="172" applyNumberFormat="0" applyAlignment="0" applyProtection="0"/>
    <xf numFmtId="168" fontId="68" fillId="43" borderId="172" applyNumberFormat="0" applyAlignment="0" applyProtection="0"/>
    <xf numFmtId="169" fontId="68" fillId="43" borderId="172" applyNumberFormat="0" applyAlignment="0" applyProtection="0"/>
    <xf numFmtId="168" fontId="68" fillId="43" borderId="172" applyNumberFormat="0" applyAlignment="0" applyProtection="0"/>
    <xf numFmtId="168" fontId="68" fillId="43" borderId="172" applyNumberFormat="0" applyAlignment="0" applyProtection="0"/>
    <xf numFmtId="169" fontId="68" fillId="43" borderId="172" applyNumberFormat="0" applyAlignment="0" applyProtection="0"/>
    <xf numFmtId="168" fontId="68" fillId="43" borderId="172" applyNumberFormat="0" applyAlignment="0" applyProtection="0"/>
    <xf numFmtId="168" fontId="68" fillId="43" borderId="172" applyNumberFormat="0" applyAlignment="0" applyProtection="0"/>
    <xf numFmtId="169" fontId="68" fillId="43" borderId="172" applyNumberFormat="0" applyAlignment="0" applyProtection="0"/>
    <xf numFmtId="168" fontId="68"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169" fontId="68"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168" fontId="68"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168" fontId="68"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0" fontId="66" fillId="43" borderId="172" applyNumberFormat="0" applyAlignment="0" applyProtection="0"/>
    <xf numFmtId="9" fontId="2" fillId="71" borderId="144" applyFont="0" applyProtection="0">
      <alignment horizontal="right" vertical="center"/>
    </xf>
    <xf numFmtId="3" fontId="2" fillId="71" borderId="144" applyFont="0" applyProtection="0">
      <alignment horizontal="right" vertical="center"/>
    </xf>
    <xf numFmtId="0" fontId="2" fillId="69" borderId="144" applyNumberFormat="0" applyFont="0" applyBorder="0" applyProtection="0">
      <alignment horizontal="center" vertical="center"/>
    </xf>
    <xf numFmtId="0" fontId="36" fillId="0" borderId="144" applyNumberFormat="0" applyAlignment="0">
      <alignment horizontal="right"/>
      <protection locked="0"/>
    </xf>
    <xf numFmtId="0" fontId="36" fillId="0" borderId="144" applyNumberFormat="0" applyAlignment="0">
      <alignment horizontal="right"/>
      <protection locked="0"/>
    </xf>
    <xf numFmtId="0" fontId="36" fillId="0" borderId="144" applyNumberFormat="0" applyAlignment="0">
      <alignment horizontal="right"/>
      <protection locked="0"/>
    </xf>
    <xf numFmtId="0" fontId="36" fillId="0" borderId="144" applyNumberFormat="0" applyAlignment="0">
      <alignment horizontal="right"/>
      <protection locked="0"/>
    </xf>
    <xf numFmtId="0" fontId="36" fillId="0" borderId="144" applyNumberFormat="0" applyAlignment="0">
      <alignment horizontal="right"/>
      <protection locked="0"/>
    </xf>
    <xf numFmtId="0" fontId="36" fillId="0" borderId="144" applyNumberFormat="0" applyAlignment="0">
      <alignment horizontal="right"/>
      <protection locked="0"/>
    </xf>
    <xf numFmtId="0" fontId="36" fillId="0" borderId="144" applyNumberFormat="0" applyAlignment="0">
      <alignment horizontal="right"/>
      <protection locked="0"/>
    </xf>
    <xf numFmtId="0" fontId="36" fillId="0" borderId="144" applyNumberFormat="0" applyAlignment="0">
      <alignment horizontal="right"/>
      <protection locked="0"/>
    </xf>
    <xf numFmtId="0" fontId="36" fillId="0" borderId="144" applyNumberFormat="0" applyAlignment="0">
      <alignment horizontal="right"/>
      <protection locked="0"/>
    </xf>
    <xf numFmtId="0" fontId="36" fillId="0" borderId="144" applyNumberFormat="0" applyAlignment="0">
      <alignment horizontal="right"/>
      <protection locked="0"/>
    </xf>
    <xf numFmtId="0" fontId="38" fillId="64" borderId="172" applyNumberFormat="0" applyAlignment="0" applyProtection="0"/>
    <xf numFmtId="168" fontId="40" fillId="64" borderId="172" applyNumberFormat="0" applyAlignment="0" applyProtection="0"/>
    <xf numFmtId="169" fontId="40" fillId="64" borderId="172" applyNumberFormat="0" applyAlignment="0" applyProtection="0"/>
    <xf numFmtId="168" fontId="40" fillId="64" borderId="172" applyNumberFormat="0" applyAlignment="0" applyProtection="0"/>
    <xf numFmtId="168" fontId="40" fillId="64" borderId="172" applyNumberFormat="0" applyAlignment="0" applyProtection="0"/>
    <xf numFmtId="169" fontId="40" fillId="64" borderId="172" applyNumberFormat="0" applyAlignment="0" applyProtection="0"/>
    <xf numFmtId="168" fontId="40" fillId="64" borderId="172" applyNumberFormat="0" applyAlignment="0" applyProtection="0"/>
    <xf numFmtId="168" fontId="40" fillId="64" borderId="172" applyNumberFormat="0" applyAlignment="0" applyProtection="0"/>
    <xf numFmtId="169" fontId="40" fillId="64" borderId="172" applyNumberFormat="0" applyAlignment="0" applyProtection="0"/>
    <xf numFmtId="168" fontId="40" fillId="64" borderId="172" applyNumberFormat="0" applyAlignment="0" applyProtection="0"/>
    <xf numFmtId="168" fontId="40" fillId="64" borderId="172" applyNumberFormat="0" applyAlignment="0" applyProtection="0"/>
    <xf numFmtId="169" fontId="40" fillId="64" borderId="172" applyNumberFormat="0" applyAlignment="0" applyProtection="0"/>
    <xf numFmtId="168" fontId="40"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169" fontId="40"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168" fontId="40"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168" fontId="40"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xf numFmtId="0" fontId="38" fillId="64" borderId="172" applyNumberFormat="0" applyAlignment="0" applyProtection="0"/>
  </cellStyleXfs>
  <cellXfs count="940">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0" fontId="4" fillId="0" borderId="3" xfId="0" applyFont="1" applyBorder="1"/>
    <xf numFmtId="0" fontId="11" fillId="0" borderId="0" xfId="0" applyFont="1"/>
    <xf numFmtId="0" fontId="8" fillId="0" borderId="0" xfId="0" applyFont="1" applyBorder="1" applyAlignment="1">
      <alignment horizontal="right" wrapText="1"/>
    </xf>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6"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3"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7" fillId="0" borderId="0" xfId="0" applyFont="1" applyAlignment="1">
      <alignment vertical="center"/>
    </xf>
    <xf numFmtId="0" fontId="8"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4" fillId="0" borderId="22" xfId="0" applyFont="1" applyBorder="1"/>
    <xf numFmtId="0" fontId="23" fillId="0" borderId="3" xfId="0" applyFont="1" applyBorder="1"/>
    <xf numFmtId="0" fontId="22"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0" fontId="8" fillId="0"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wrapText="1"/>
      <protection locked="0"/>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8" fillId="0" borderId="19" xfId="0" applyFont="1" applyFill="1" applyBorder="1" applyAlignment="1">
      <alignment horizontal="left" vertical="center" indent="1"/>
    </xf>
    <xf numFmtId="0" fontId="18" fillId="0" borderId="20" xfId="0" applyFont="1" applyFill="1" applyBorder="1" applyAlignment="1">
      <alignment horizontal="left" vertical="center"/>
    </xf>
    <xf numFmtId="0" fontId="18" fillId="0" borderId="22" xfId="0" applyFont="1" applyFill="1" applyBorder="1" applyAlignment="1">
      <alignment horizontal="left" vertical="center" indent="1"/>
    </xf>
    <xf numFmtId="0" fontId="18" fillId="0" borderId="23" xfId="0" applyFont="1" applyFill="1" applyBorder="1" applyAlignment="1">
      <alignment horizontal="center" vertical="center" wrapText="1"/>
    </xf>
    <xf numFmtId="0" fontId="18" fillId="0" borderId="22" xfId="0" applyFont="1" applyFill="1" applyBorder="1" applyAlignment="1">
      <alignment horizontal="left" indent="1"/>
    </xf>
    <xf numFmtId="38" fontId="18" fillId="0" borderId="23" xfId="0" applyNumberFormat="1" applyFont="1" applyFill="1" applyBorder="1" applyAlignment="1" applyProtection="1">
      <alignment horizontal="right"/>
      <protection locked="0"/>
    </xf>
    <xf numFmtId="0" fontId="18" fillId="0" borderId="25" xfId="0" applyFont="1" applyFill="1" applyBorder="1" applyAlignment="1">
      <alignment horizontal="left" vertical="center" indent="1"/>
    </xf>
    <xf numFmtId="0" fontId="19" fillId="0" borderId="26" xfId="0" applyFont="1" applyFill="1" applyBorder="1" applyAlignment="1"/>
    <xf numFmtId="0" fontId="4" fillId="0" borderId="56" xfId="0" applyFont="1" applyBorder="1"/>
    <xf numFmtId="0" fontId="20" fillId="0" borderId="25" xfId="0" applyFont="1" applyBorder="1" applyAlignment="1">
      <alignment horizontal="center" vertical="center" wrapText="1"/>
    </xf>
    <xf numFmtId="0" fontId="4" fillId="0" borderId="57"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167" fontId="23" fillId="0" borderId="63" xfId="0" applyNumberFormat="1" applyFont="1" applyBorder="1" applyAlignment="1">
      <alignment horizontal="center"/>
    </xf>
    <xf numFmtId="167" fontId="23" fillId="0" borderId="65" xfId="0" applyNumberFormat="1" applyFont="1" applyBorder="1" applyAlignment="1">
      <alignment horizontal="center"/>
    </xf>
    <xf numFmtId="167" fontId="22" fillId="36" borderId="58" xfId="0" applyNumberFormat="1" applyFont="1" applyFill="1" applyBorder="1" applyAlignment="1">
      <alignment horizontal="center"/>
    </xf>
    <xf numFmtId="167" fontId="23" fillId="0" borderId="62" xfId="0" applyNumberFormat="1" applyFont="1" applyBorder="1" applyAlignment="1">
      <alignment horizontal="center"/>
    </xf>
    <xf numFmtId="167" fontId="23" fillId="0" borderId="66" xfId="0" applyNumberFormat="1" applyFont="1" applyBorder="1" applyAlignment="1">
      <alignment horizontal="center"/>
    </xf>
    <xf numFmtId="0" fontId="23" fillId="0" borderId="25" xfId="0" applyFont="1" applyBorder="1" applyAlignment="1">
      <alignment horizontal="center"/>
    </xf>
    <xf numFmtId="167" fontId="22" fillId="36" borderId="61" xfId="0" applyNumberFormat="1" applyFont="1" applyFill="1" applyBorder="1" applyAlignment="1">
      <alignment horizontal="center"/>
    </xf>
    <xf numFmtId="0" fontId="4" fillId="0" borderId="4"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164" fontId="9" fillId="36" borderId="27" xfId="1" applyNumberFormat="1" applyFont="1" applyFill="1" applyBorder="1" applyAlignment="1" applyProtection="1">
      <protection locked="0"/>
    </xf>
    <xf numFmtId="0" fontId="4" fillId="0" borderId="56" xfId="0" applyFont="1" applyBorder="1" applyAlignment="1">
      <alignment horizontal="center"/>
    </xf>
    <xf numFmtId="0" fontId="4" fillId="0" borderId="57"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0"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2"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4"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1" fillId="0" borderId="0" xfId="0" applyFont="1" applyAlignment="1">
      <alignment horizontal="left" indent="1"/>
    </xf>
    <xf numFmtId="0" fontId="4" fillId="0" borderId="25" xfId="0" applyFont="1" applyFill="1" applyBorder="1" applyAlignment="1">
      <alignment horizontal="center" vertical="center"/>
    </xf>
    <xf numFmtId="0" fontId="106" fillId="0" borderId="0" xfId="0" applyFont="1" applyFill="1" applyBorder="1" applyAlignment="1"/>
    <xf numFmtId="0" fontId="106" fillId="0" borderId="0" xfId="0" applyFont="1" applyFill="1" applyBorder="1" applyAlignment="1">
      <alignment horizontal="left"/>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6" fillId="77" borderId="63"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0" borderId="3" xfId="7" applyNumberFormat="1" applyFont="1" applyFill="1" applyBorder="1" applyAlignment="1" applyProtection="1">
      <alignment horizontal="right"/>
      <protection locked="0"/>
    </xf>
    <xf numFmtId="193" fontId="8" fillId="36" borderId="26" xfId="7" applyNumberFormat="1" applyFont="1" applyFill="1" applyBorder="1" applyAlignment="1" applyProtection="1">
      <alignment horizontal="right"/>
    </xf>
    <xf numFmtId="193" fontId="8" fillId="36" borderId="27" xfId="0" applyNumberFormat="1" applyFont="1" applyFill="1" applyBorder="1" applyAlignment="1" applyProtection="1">
      <alignment horizontal="right"/>
    </xf>
    <xf numFmtId="193" fontId="18" fillId="0" borderId="3" xfId="0" applyNumberFormat="1" applyFont="1" applyFill="1" applyBorder="1" applyAlignment="1" applyProtection="1">
      <alignment horizontal="right"/>
      <protection locked="0"/>
    </xf>
    <xf numFmtId="193" fontId="19" fillId="0" borderId="3" xfId="0" applyNumberFormat="1" applyFont="1" applyFill="1" applyBorder="1" applyAlignment="1">
      <alignment horizontal="center"/>
    </xf>
    <xf numFmtId="193" fontId="8" fillId="36" borderId="3" xfId="7" applyNumberFormat="1" applyFont="1" applyFill="1" applyBorder="1" applyAlignment="1" applyProtection="1"/>
    <xf numFmtId="193" fontId="18" fillId="36" borderId="26" xfId="0" applyNumberFormat="1" applyFont="1" applyFill="1" applyBorder="1" applyAlignment="1">
      <alignment horizontal="right"/>
    </xf>
    <xf numFmtId="3" fontId="21"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36" borderId="27" xfId="0" applyNumberFormat="1" applyFill="1" applyBorder="1" applyAlignment="1">
      <alignment horizontal="center" vertical="center" wrapText="1"/>
    </xf>
    <xf numFmtId="193" fontId="6" fillId="36" borderId="27" xfId="2" applyNumberFormat="1" applyFont="1" applyFill="1" applyBorder="1" applyAlignment="1" applyProtection="1">
      <alignment vertical="top" wrapText="1"/>
    </xf>
    <xf numFmtId="193" fontId="23" fillId="0" borderId="14" xfId="0" applyNumberFormat="1" applyFont="1" applyBorder="1" applyAlignment="1">
      <alignment vertical="center"/>
    </xf>
    <xf numFmtId="193" fontId="17" fillId="0" borderId="14" xfId="0" applyNumberFormat="1" applyFont="1" applyBorder="1" applyAlignment="1">
      <alignment vertical="center"/>
    </xf>
    <xf numFmtId="193" fontId="23" fillId="0" borderId="15" xfId="0" applyNumberFormat="1" applyFont="1" applyBorder="1" applyAlignment="1">
      <alignment vertical="center"/>
    </xf>
    <xf numFmtId="193" fontId="22" fillId="36" borderId="17" xfId="0" applyNumberFormat="1" applyFont="1" applyFill="1" applyBorder="1" applyAlignment="1">
      <alignment vertical="center"/>
    </xf>
    <xf numFmtId="193" fontId="23" fillId="0" borderId="18" xfId="0" applyNumberFormat="1" applyFont="1" applyBorder="1" applyAlignment="1">
      <alignment vertical="center"/>
    </xf>
    <xf numFmtId="193" fontId="17" fillId="0" borderId="15" xfId="0" applyNumberFormat="1" applyFont="1" applyBorder="1" applyAlignment="1">
      <alignment vertical="center"/>
    </xf>
    <xf numFmtId="193" fontId="22" fillId="36" borderId="60" xfId="0" applyNumberFormat="1" applyFont="1" applyFill="1" applyBorder="1" applyAlignment="1">
      <alignment vertical="center"/>
    </xf>
    <xf numFmtId="193" fontId="23" fillId="36" borderId="14" xfId="0" applyNumberFormat="1" applyFont="1" applyFill="1" applyBorder="1" applyAlignment="1">
      <alignment vertical="center"/>
    </xf>
    <xf numFmtId="193" fontId="4" fillId="36" borderId="26" xfId="0" applyNumberFormat="1" applyFont="1" applyFill="1" applyBorder="1"/>
    <xf numFmtId="193" fontId="4" fillId="36" borderId="53"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4" xfId="0" applyNumberFormat="1" applyFont="1" applyFill="1" applyBorder="1"/>
    <xf numFmtId="193" fontId="9" fillId="36" borderId="26" xfId="16" applyNumberFormat="1" applyFont="1" applyFill="1" applyBorder="1" applyAlignment="1" applyProtection="1">
      <protection locked="0"/>
    </xf>
    <xf numFmtId="193" fontId="9" fillId="36" borderId="26" xfId="1" applyNumberFormat="1" applyFont="1" applyFill="1" applyBorder="1" applyAlignment="1" applyProtection="1">
      <protection locked="0"/>
    </xf>
    <xf numFmtId="193" fontId="8" fillId="3" borderId="26" xfId="5" applyNumberFormat="1" applyFont="1" applyFill="1" applyBorder="1" applyProtection="1">
      <protection locked="0"/>
    </xf>
    <xf numFmtId="0" fontId="4" fillId="0" borderId="29" xfId="0" applyFont="1" applyBorder="1" applyAlignment="1">
      <alignment wrapText="1"/>
    </xf>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0" fontId="4" fillId="0" borderId="7" xfId="0" applyFont="1" applyFill="1" applyBorder="1" applyAlignment="1">
      <alignment vertical="center"/>
    </xf>
    <xf numFmtId="0" fontId="4" fillId="0" borderId="20" xfId="0" applyFont="1" applyFill="1" applyBorder="1" applyAlignment="1">
      <alignment vertical="center"/>
    </xf>
    <xf numFmtId="0" fontId="4" fillId="0" borderId="99" xfId="0" applyFont="1" applyFill="1" applyBorder="1" applyAlignment="1">
      <alignment vertical="center"/>
    </xf>
    <xf numFmtId="0" fontId="4" fillId="0" borderId="19" xfId="0" applyFont="1" applyFill="1" applyBorder="1" applyAlignment="1">
      <alignment horizontal="center" vertical="center"/>
    </xf>
    <xf numFmtId="0" fontId="4" fillId="0" borderId="109"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0" xfId="0" applyFont="1" applyFill="1" applyBorder="1" applyAlignment="1">
      <alignment vertical="center"/>
    </xf>
    <xf numFmtId="0" fontId="4" fillId="0" borderId="73" xfId="0" applyFont="1" applyFill="1" applyBorder="1" applyAlignment="1">
      <alignment horizontal="center" vertical="center"/>
    </xf>
    <xf numFmtId="0" fontId="13" fillId="3" borderId="111" xfId="0" applyFont="1" applyFill="1" applyBorder="1" applyAlignment="1">
      <alignment horizontal="left"/>
    </xf>
    <xf numFmtId="0" fontId="4" fillId="0" borderId="0" xfId="0" applyFont="1"/>
    <xf numFmtId="0" fontId="4" fillId="0" borderId="0" xfId="0" applyFont="1" applyFill="1"/>
    <xf numFmtId="0" fontId="4" fillId="0" borderId="114" xfId="0" applyFont="1" applyFill="1" applyBorder="1" applyAlignment="1">
      <alignment horizontal="center" vertical="center"/>
    </xf>
    <xf numFmtId="0" fontId="5" fillId="0" borderId="26" xfId="0" applyFont="1" applyFill="1" applyBorder="1" applyAlignment="1">
      <alignment vertical="center"/>
    </xf>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6" fillId="0" borderId="19" xfId="11" applyFont="1" applyFill="1" applyBorder="1" applyAlignment="1" applyProtection="1">
      <alignment vertical="center"/>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14" xfId="0" applyBorder="1"/>
    <xf numFmtId="0" fontId="0" fillId="0" borderId="114" xfId="0" applyBorder="1" applyAlignment="1">
      <alignment horizontal="center"/>
    </xf>
    <xf numFmtId="0" fontId="4" fillId="0" borderId="101" xfId="0" applyFont="1" applyBorder="1" applyAlignment="1">
      <alignment vertical="center" wrapText="1"/>
    </xf>
    <xf numFmtId="0" fontId="13" fillId="0" borderId="101" xfId="0" applyFont="1" applyBorder="1" applyAlignment="1">
      <alignment vertical="center" wrapText="1"/>
    </xf>
    <xf numFmtId="0" fontId="0" fillId="0" borderId="25" xfId="0" applyBorder="1"/>
    <xf numFmtId="0" fontId="5" fillId="36" borderId="115" xfId="0" applyFont="1" applyFill="1" applyBorder="1" applyAlignment="1">
      <alignment vertical="center" wrapText="1"/>
    </xf>
    <xf numFmtId="167" fontId="5" fillId="36" borderId="27" xfId="0" applyNumberFormat="1" applyFont="1" applyFill="1" applyBorder="1" applyAlignment="1">
      <alignment horizontal="center" vertical="center"/>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114" xfId="0" applyFont="1" applyFill="1" applyBorder="1" applyAlignment="1">
      <alignment horizontal="left" vertical="center" wrapText="1"/>
    </xf>
    <xf numFmtId="0" fontId="5" fillId="36" borderId="102" xfId="0" applyFont="1" applyFill="1" applyBorder="1" applyAlignment="1">
      <alignment horizontal="left" vertical="center" wrapText="1"/>
    </xf>
    <xf numFmtId="0" fontId="4" fillId="0" borderId="114" xfId="0" applyFont="1" applyFill="1" applyBorder="1" applyAlignment="1">
      <alignment horizontal="right" vertical="center" wrapText="1"/>
    </xf>
    <xf numFmtId="0" fontId="4" fillId="0" borderId="102" xfId="0" applyFont="1" applyFill="1" applyBorder="1" applyAlignment="1">
      <alignment horizontal="left" vertical="center" wrapText="1"/>
    </xf>
    <xf numFmtId="0" fontId="109" fillId="0" borderId="114" xfId="0" applyFont="1" applyFill="1" applyBorder="1" applyAlignment="1">
      <alignment horizontal="right" vertical="center" wrapText="1"/>
    </xf>
    <xf numFmtId="0" fontId="109" fillId="0" borderId="102" xfId="0" applyFont="1" applyFill="1" applyBorder="1" applyAlignment="1">
      <alignment horizontal="left" vertical="center" wrapText="1"/>
    </xf>
    <xf numFmtId="0" fontId="5" fillId="0" borderId="114"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9" fillId="0" borderId="0" xfId="0" applyFont="1" applyFill="1" applyAlignment="1">
      <alignment horizontal="left" vertical="center"/>
    </xf>
    <xf numFmtId="49" fontId="110" fillId="0" borderId="25" xfId="5" applyNumberFormat="1" applyFont="1" applyFill="1" applyBorder="1" applyAlignment="1" applyProtection="1">
      <alignment horizontal="left" vertical="center"/>
      <protection locked="0"/>
    </xf>
    <xf numFmtId="0" fontId="111" fillId="0" borderId="26" xfId="9" applyFont="1" applyFill="1" applyBorder="1" applyAlignment="1" applyProtection="1">
      <alignment horizontal="left" vertical="center" wrapText="1"/>
      <protection locked="0"/>
    </xf>
    <xf numFmtId="0" fontId="20" fillId="0" borderId="114" xfId="0" applyFont="1" applyBorder="1" applyAlignment="1">
      <alignment horizontal="center" vertical="center" wrapText="1"/>
    </xf>
    <xf numFmtId="3" fontId="21" fillId="36" borderId="102" xfId="0" applyNumberFormat="1" applyFont="1" applyFill="1" applyBorder="1" applyAlignment="1">
      <alignment vertical="center" wrapText="1"/>
    </xf>
    <xf numFmtId="14" fontId="6" fillId="3" borderId="102" xfId="8" quotePrefix="1" applyNumberFormat="1" applyFont="1" applyFill="1" applyBorder="1" applyAlignment="1" applyProtection="1">
      <alignment horizontal="left" vertical="center" wrapText="1" indent="2"/>
      <protection locked="0"/>
    </xf>
    <xf numFmtId="3" fontId="21" fillId="0" borderId="102" xfId="0" applyNumberFormat="1" applyFont="1" applyBorder="1" applyAlignment="1">
      <alignment vertical="center" wrapText="1"/>
    </xf>
    <xf numFmtId="14" fontId="6" fillId="3" borderId="102" xfId="8" quotePrefix="1" applyNumberFormat="1" applyFont="1" applyFill="1" applyBorder="1" applyAlignment="1" applyProtection="1">
      <alignment horizontal="left" vertical="center" wrapText="1" indent="3"/>
      <protection locked="0"/>
    </xf>
    <xf numFmtId="3" fontId="21" fillId="0" borderId="102" xfId="0" applyNumberFormat="1" applyFont="1" applyFill="1" applyBorder="1" applyAlignment="1">
      <alignment vertical="center" wrapText="1"/>
    </xf>
    <xf numFmtId="49" fontId="109" fillId="0" borderId="114" xfId="0" applyNumberFormat="1" applyFont="1" applyFill="1" applyBorder="1" applyAlignment="1">
      <alignment horizontal="right" vertical="center" wrapText="1"/>
    </xf>
    <xf numFmtId="0" fontId="20" fillId="0" borderId="114" xfId="0" applyFont="1" applyFill="1" applyBorder="1" applyAlignment="1">
      <alignment horizontal="center" vertical="center" wrapText="1"/>
    </xf>
    <xf numFmtId="0" fontId="112" fillId="79" borderId="103" xfId="21412" applyFont="1" applyFill="1" applyBorder="1" applyAlignment="1" applyProtection="1">
      <alignment vertical="center" wrapText="1"/>
      <protection locked="0"/>
    </xf>
    <xf numFmtId="0" fontId="113" fillId="70" borderId="97" xfId="21412" applyFont="1" applyFill="1" applyBorder="1" applyAlignment="1" applyProtection="1">
      <alignment horizontal="center" vertical="center"/>
      <protection locked="0"/>
    </xf>
    <xf numFmtId="0" fontId="112" fillId="80" borderId="102" xfId="21412" applyFont="1" applyFill="1" applyBorder="1" applyAlignment="1" applyProtection="1">
      <alignment horizontal="center" vertical="center"/>
      <protection locked="0"/>
    </xf>
    <xf numFmtId="0" fontId="112" fillId="79" borderId="103" xfId="21412" applyFont="1" applyFill="1" applyBorder="1" applyAlignment="1" applyProtection="1">
      <alignment vertical="center"/>
      <protection locked="0"/>
    </xf>
    <xf numFmtId="0" fontId="114" fillId="70" borderId="97" xfId="21412" applyFont="1" applyFill="1" applyBorder="1" applyAlignment="1" applyProtection="1">
      <alignment horizontal="center" vertical="center"/>
      <protection locked="0"/>
    </xf>
    <xf numFmtId="0" fontId="114" fillId="3" borderId="97" xfId="21412" applyFont="1" applyFill="1" applyBorder="1" applyAlignment="1" applyProtection="1">
      <alignment horizontal="center" vertical="center"/>
      <protection locked="0"/>
    </xf>
    <xf numFmtId="0" fontId="114" fillId="0" borderId="97" xfId="21412" applyFont="1" applyFill="1" applyBorder="1" applyAlignment="1" applyProtection="1">
      <alignment horizontal="center" vertical="center"/>
      <protection locked="0"/>
    </xf>
    <xf numFmtId="0" fontId="115" fillId="80" borderId="102" xfId="21412" applyFont="1" applyFill="1" applyBorder="1" applyAlignment="1" applyProtection="1">
      <alignment horizontal="center" vertical="center"/>
      <protection locked="0"/>
    </xf>
    <xf numFmtId="0" fontId="112" fillId="79" borderId="103" xfId="21412" applyFont="1" applyFill="1" applyBorder="1" applyAlignment="1" applyProtection="1">
      <alignment horizontal="center" vertical="center"/>
      <protection locked="0"/>
    </xf>
    <xf numFmtId="0" fontId="62" fillId="79" borderId="103" xfId="21412" applyFont="1" applyFill="1" applyBorder="1" applyAlignment="1" applyProtection="1">
      <alignment vertical="center"/>
      <protection locked="0"/>
    </xf>
    <xf numFmtId="0" fontId="114" fillId="70" borderId="102" xfId="21412" applyFont="1" applyFill="1" applyBorder="1" applyAlignment="1" applyProtection="1">
      <alignment horizontal="center" vertical="center"/>
      <protection locked="0"/>
    </xf>
    <xf numFmtId="0" fontId="36" fillId="70" borderId="102" xfId="21412" applyFont="1" applyFill="1" applyBorder="1" applyAlignment="1" applyProtection="1">
      <alignment horizontal="center" vertical="center"/>
      <protection locked="0"/>
    </xf>
    <xf numFmtId="0" fontId="62" fillId="79" borderId="101" xfId="21412" applyFont="1" applyFill="1" applyBorder="1" applyAlignment="1" applyProtection="1">
      <alignment vertical="center"/>
      <protection locked="0"/>
    </xf>
    <xf numFmtId="0" fontId="113" fillId="0" borderId="101" xfId="21412" applyFont="1" applyFill="1" applyBorder="1" applyAlignment="1" applyProtection="1">
      <alignment horizontal="left" vertical="center" wrapText="1"/>
      <protection locked="0"/>
    </xf>
    <xf numFmtId="164" fontId="113" fillId="0" borderId="102" xfId="948" applyNumberFormat="1" applyFont="1" applyFill="1" applyBorder="1" applyAlignment="1" applyProtection="1">
      <alignment horizontal="right" vertical="center"/>
      <protection locked="0"/>
    </xf>
    <xf numFmtId="0" fontId="112" fillId="80" borderId="101" xfId="21412" applyFont="1" applyFill="1" applyBorder="1" applyAlignment="1" applyProtection="1">
      <alignment vertical="top" wrapText="1"/>
      <protection locked="0"/>
    </xf>
    <xf numFmtId="164" fontId="113" fillId="80" borderId="102" xfId="948" applyNumberFormat="1" applyFont="1" applyFill="1" applyBorder="1" applyAlignment="1" applyProtection="1">
      <alignment horizontal="right" vertical="center"/>
    </xf>
    <xf numFmtId="164" fontId="62" fillId="79" borderId="101" xfId="948" applyNumberFormat="1" applyFont="1" applyFill="1" applyBorder="1" applyAlignment="1" applyProtection="1">
      <alignment horizontal="right" vertical="center"/>
      <protection locked="0"/>
    </xf>
    <xf numFmtId="0" fontId="113" fillId="70" borderId="101" xfId="21412" applyFont="1" applyFill="1" applyBorder="1" applyAlignment="1" applyProtection="1">
      <alignment vertical="center" wrapText="1"/>
      <protection locked="0"/>
    </xf>
    <xf numFmtId="0" fontId="113" fillId="70" borderId="101" xfId="21412" applyFont="1" applyFill="1" applyBorder="1" applyAlignment="1" applyProtection="1">
      <alignment horizontal="left" vertical="center" wrapText="1"/>
      <protection locked="0"/>
    </xf>
    <xf numFmtId="0" fontId="113" fillId="0" borderId="101" xfId="21412" applyFont="1" applyFill="1" applyBorder="1" applyAlignment="1" applyProtection="1">
      <alignment vertical="center" wrapText="1"/>
      <protection locked="0"/>
    </xf>
    <xf numFmtId="0" fontId="113" fillId="3" borderId="101" xfId="21412" applyFont="1" applyFill="1" applyBorder="1" applyAlignment="1" applyProtection="1">
      <alignment horizontal="left" vertical="center" wrapText="1"/>
      <protection locked="0"/>
    </xf>
    <xf numFmtId="0" fontId="112" fillId="80" borderId="101" xfId="21412" applyFont="1" applyFill="1" applyBorder="1" applyAlignment="1" applyProtection="1">
      <alignment vertical="center" wrapText="1"/>
      <protection locked="0"/>
    </xf>
    <xf numFmtId="164" fontId="112" fillId="79" borderId="101" xfId="948" applyNumberFormat="1" applyFont="1" applyFill="1" applyBorder="1" applyAlignment="1" applyProtection="1">
      <alignment horizontal="right" vertical="center"/>
      <protection locked="0"/>
    </xf>
    <xf numFmtId="164" fontId="113" fillId="3" borderId="102" xfId="948" applyNumberFormat="1" applyFont="1" applyFill="1" applyBorder="1" applyAlignment="1" applyProtection="1">
      <alignment horizontal="right" vertical="center"/>
      <protection locked="0"/>
    </xf>
    <xf numFmtId="10" fontId="6" fillId="0" borderId="102" xfId="20961" applyNumberFormat="1" applyFont="1" applyFill="1" applyBorder="1" applyAlignment="1">
      <alignment horizontal="left" vertical="center" wrapText="1"/>
    </xf>
    <xf numFmtId="10" fontId="4" fillId="0" borderId="102" xfId="20961" applyNumberFormat="1" applyFont="1" applyFill="1" applyBorder="1" applyAlignment="1">
      <alignment horizontal="left" vertical="center" wrapText="1"/>
    </xf>
    <xf numFmtId="10" fontId="5" fillId="36" borderId="102" xfId="0" applyNumberFormat="1" applyFont="1" applyFill="1" applyBorder="1" applyAlignment="1">
      <alignment horizontal="left" vertical="center" wrapText="1"/>
    </xf>
    <xf numFmtId="10" fontId="109" fillId="0" borderId="102" xfId="20961" applyNumberFormat="1" applyFont="1" applyFill="1" applyBorder="1" applyAlignment="1">
      <alignment horizontal="left" vertical="center" wrapText="1"/>
    </xf>
    <xf numFmtId="10" fontId="5" fillId="36" borderId="102" xfId="20961" applyNumberFormat="1" applyFont="1" applyFill="1" applyBorder="1" applyAlignment="1">
      <alignment horizontal="left" vertical="center" wrapText="1"/>
    </xf>
    <xf numFmtId="10" fontId="5" fillId="36" borderId="102" xfId="0" applyNumberFormat="1" applyFont="1" applyFill="1" applyBorder="1" applyAlignment="1">
      <alignment horizontal="center" vertical="center" wrapText="1"/>
    </xf>
    <xf numFmtId="10" fontId="111" fillId="0" borderId="26" xfId="20961" applyNumberFormat="1" applyFont="1" applyFill="1" applyBorder="1" applyAlignment="1" applyProtection="1">
      <alignment horizontal="left" vertical="center"/>
    </xf>
    <xf numFmtId="43" fontId="6" fillId="0" borderId="0" xfId="7" applyFont="1"/>
    <xf numFmtId="0" fontId="107" fillId="0" borderId="0" xfId="0" applyFont="1" applyAlignment="1">
      <alignment wrapText="1"/>
    </xf>
    <xf numFmtId="0" fontId="8" fillId="0" borderId="114" xfId="0" applyFont="1" applyBorder="1" applyAlignment="1">
      <alignment horizontal="right" vertical="center" wrapText="1"/>
    </xf>
    <xf numFmtId="0" fontId="8" fillId="0" borderId="114" xfId="0" applyFont="1" applyFill="1" applyBorder="1" applyAlignment="1">
      <alignment horizontal="right" vertical="center" wrapText="1"/>
    </xf>
    <xf numFmtId="0" fontId="4" fillId="0" borderId="102" xfId="0" applyFont="1" applyBorder="1" applyAlignment="1">
      <alignment vertical="center" wrapText="1"/>
    </xf>
    <xf numFmtId="0" fontId="4" fillId="0" borderId="102" xfId="0" applyFont="1" applyFill="1" applyBorder="1" applyAlignment="1">
      <alignment horizontal="left" vertical="center" wrapText="1" indent="2"/>
    </xf>
    <xf numFmtId="0" fontId="4" fillId="0" borderId="102" xfId="0" applyFont="1" applyFill="1" applyBorder="1" applyAlignment="1">
      <alignment vertical="center" wrapText="1"/>
    </xf>
    <xf numFmtId="0" fontId="5" fillId="0" borderId="26" xfId="0" applyFont="1" applyBorder="1" applyAlignment="1">
      <alignment vertical="center" wrapText="1"/>
    </xf>
    <xf numFmtId="14" fontId="6" fillId="0" borderId="0" xfId="0" applyNumberFormat="1" applyFont="1"/>
    <xf numFmtId="0" fontId="2" fillId="0" borderId="20" xfId="0" applyNumberFormat="1" applyFont="1" applyFill="1" applyBorder="1" applyAlignment="1">
      <alignment horizontal="left" vertical="center" wrapText="1" indent="1"/>
    </xf>
    <xf numFmtId="0" fontId="8" fillId="0" borderId="114" xfId="0" applyFont="1" applyFill="1" applyBorder="1" applyAlignment="1">
      <alignment horizontal="center" vertical="center" wrapText="1"/>
    </xf>
    <xf numFmtId="0" fontId="8" fillId="2" borderId="114" xfId="0" applyFont="1" applyFill="1" applyBorder="1" applyAlignment="1">
      <alignment horizontal="right" vertical="center"/>
    </xf>
    <xf numFmtId="0" fontId="14" fillId="0" borderId="114" xfId="0" applyFont="1" applyFill="1" applyBorder="1" applyAlignment="1">
      <alignment horizontal="center" vertical="center" wrapText="1"/>
    </xf>
    <xf numFmtId="14" fontId="4" fillId="0" borderId="0" xfId="0" applyNumberFormat="1" applyFont="1"/>
    <xf numFmtId="0" fontId="5" fillId="0" borderId="0" xfId="0" applyFont="1" applyAlignment="1">
      <alignment horizontal="center" wrapText="1"/>
    </xf>
    <xf numFmtId="0" fontId="4" fillId="0" borderId="114" xfId="0" applyFont="1" applyBorder="1"/>
    <xf numFmtId="0" fontId="5" fillId="0" borderId="114" xfId="0" applyFont="1" applyBorder="1"/>
    <xf numFmtId="0" fontId="5" fillId="0" borderId="25" xfId="0" applyFont="1" applyBorder="1"/>
    <xf numFmtId="0" fontId="5" fillId="0" borderId="26" xfId="0" applyFont="1" applyBorder="1" applyAlignment="1">
      <alignment wrapText="1"/>
    </xf>
    <xf numFmtId="10" fontId="5" fillId="0" borderId="27" xfId="20961" applyNumberFormat="1" applyFont="1" applyBorder="1"/>
    <xf numFmtId="0" fontId="116" fillId="0" borderId="0" xfId="11" applyFont="1" applyFill="1" applyBorder="1" applyProtection="1"/>
    <xf numFmtId="0" fontId="117" fillId="0" borderId="0" xfId="0" applyFont="1"/>
    <xf numFmtId="0" fontId="116" fillId="0" borderId="0" xfId="11" applyFont="1" applyFill="1" applyBorder="1" applyAlignment="1" applyProtection="1"/>
    <xf numFmtId="0" fontId="118" fillId="0" borderId="0" xfId="11" applyFont="1" applyFill="1" applyBorder="1" applyAlignment="1" applyProtection="1"/>
    <xf numFmtId="14" fontId="117" fillId="0" borderId="0" xfId="0" applyNumberFormat="1" applyFont="1"/>
    <xf numFmtId="0" fontId="120" fillId="0" borderId="102" xfId="0" applyFont="1" applyBorder="1" applyAlignment="1">
      <alignment horizontal="center" vertical="center" wrapText="1"/>
    </xf>
    <xf numFmtId="49" fontId="121" fillId="3" borderId="102" xfId="5" applyNumberFormat="1" applyFont="1" applyFill="1" applyBorder="1" applyAlignment="1" applyProtection="1">
      <alignment horizontal="right" vertical="center"/>
      <protection locked="0"/>
    </xf>
    <xf numFmtId="0" fontId="121" fillId="3" borderId="102" xfId="13" applyFont="1" applyFill="1" applyBorder="1" applyAlignment="1" applyProtection="1">
      <alignment horizontal="left" vertical="center" wrapText="1"/>
      <protection locked="0"/>
    </xf>
    <xf numFmtId="0" fontId="120" fillId="0" borderId="102" xfId="0" applyFont="1" applyBorder="1"/>
    <xf numFmtId="0" fontId="121" fillId="0" borderId="102" xfId="13" applyFont="1" applyFill="1" applyBorder="1" applyAlignment="1" applyProtection="1">
      <alignment horizontal="left" vertical="center" wrapText="1"/>
      <protection locked="0"/>
    </xf>
    <xf numFmtId="49" fontId="121" fillId="0" borderId="102" xfId="5" applyNumberFormat="1" applyFont="1" applyFill="1" applyBorder="1" applyAlignment="1" applyProtection="1">
      <alignment horizontal="right" vertical="center"/>
      <protection locked="0"/>
    </xf>
    <xf numFmtId="49" fontId="122" fillId="0" borderId="102" xfId="5" applyNumberFormat="1" applyFont="1" applyFill="1" applyBorder="1" applyAlignment="1" applyProtection="1">
      <alignment horizontal="right" vertical="center"/>
      <protection locked="0"/>
    </xf>
    <xf numFmtId="0" fontId="117" fillId="0" borderId="0" xfId="0" applyFont="1" applyAlignment="1">
      <alignment wrapText="1"/>
    </xf>
    <xf numFmtId="0" fontId="117" fillId="0" borderId="102" xfId="0" applyFont="1" applyBorder="1" applyAlignment="1">
      <alignment horizontal="center" vertical="center"/>
    </xf>
    <xf numFmtId="0" fontId="117" fillId="0" borderId="102" xfId="0" applyFont="1" applyBorder="1" applyAlignment="1">
      <alignment horizontal="center" vertical="center" wrapText="1"/>
    </xf>
    <xf numFmtId="49" fontId="121" fillId="3" borderId="102" xfId="5" applyNumberFormat="1" applyFont="1" applyFill="1" applyBorder="1" applyAlignment="1" applyProtection="1">
      <alignment horizontal="right" vertical="center" wrapText="1"/>
      <protection locked="0"/>
    </xf>
    <xf numFmtId="0" fontId="117" fillId="0" borderId="102" xfId="0" applyFont="1" applyBorder="1"/>
    <xf numFmtId="0" fontId="117" fillId="0" borderId="102" xfId="0" applyFont="1" applyFill="1" applyBorder="1"/>
    <xf numFmtId="166" fontId="116" fillId="36" borderId="102" xfId="21413" applyFont="1" applyFill="1" applyBorder="1"/>
    <xf numFmtId="49" fontId="121" fillId="0" borderId="102" xfId="5" applyNumberFormat="1" applyFont="1" applyFill="1" applyBorder="1" applyAlignment="1" applyProtection="1">
      <alignment horizontal="right" vertical="center" wrapText="1"/>
      <protection locked="0"/>
    </xf>
    <xf numFmtId="49" fontId="122" fillId="0" borderId="102" xfId="5" applyNumberFormat="1" applyFont="1" applyFill="1" applyBorder="1" applyAlignment="1" applyProtection="1">
      <alignment horizontal="right" vertical="center" wrapText="1"/>
      <protection locked="0"/>
    </xf>
    <xf numFmtId="0" fontId="120" fillId="0" borderId="0" xfId="0" applyFont="1"/>
    <xf numFmtId="0" fontId="117" fillId="0" borderId="102" xfId="0" applyFont="1" applyBorder="1" applyAlignment="1">
      <alignment wrapText="1"/>
    </xf>
    <xf numFmtId="0" fontId="117" fillId="0" borderId="102" xfId="0" applyFont="1" applyBorder="1" applyAlignment="1">
      <alignment horizontal="left" indent="8"/>
    </xf>
    <xf numFmtId="0" fontId="117" fillId="0" borderId="0" xfId="0" applyFont="1" applyFill="1"/>
    <xf numFmtId="0" fontId="116" fillId="0" borderId="102" xfId="0" applyNumberFormat="1" applyFont="1" applyFill="1" applyBorder="1" applyAlignment="1">
      <alignment horizontal="left" vertical="center" wrapText="1"/>
    </xf>
    <xf numFmtId="0" fontId="117" fillId="0" borderId="0" xfId="0" applyFont="1" applyBorder="1"/>
    <xf numFmtId="0" fontId="120" fillId="0" borderId="102" xfId="0" applyFont="1" applyFill="1" applyBorder="1"/>
    <xf numFmtId="0" fontId="117" fillId="0" borderId="0" xfId="0" applyFont="1" applyBorder="1" applyAlignment="1">
      <alignment horizontal="left"/>
    </xf>
    <xf numFmtId="0" fontId="120" fillId="0" borderId="0" xfId="0" applyFont="1" applyBorder="1"/>
    <xf numFmtId="0" fontId="117" fillId="0" borderId="0" xfId="0" applyFont="1" applyFill="1" applyBorder="1"/>
    <xf numFmtId="0" fontId="119" fillId="0" borderId="102" xfId="0" applyFont="1" applyFill="1" applyBorder="1" applyAlignment="1">
      <alignment horizontal="left" indent="1"/>
    </xf>
    <xf numFmtId="0" fontId="119" fillId="0" borderId="102" xfId="0" applyFont="1" applyFill="1" applyBorder="1" applyAlignment="1">
      <alignment horizontal="left" wrapText="1" indent="1"/>
    </xf>
    <xf numFmtId="0" fontId="116" fillId="0" borderId="102" xfId="0" applyFont="1" applyFill="1" applyBorder="1" applyAlignment="1">
      <alignment horizontal="left" indent="1"/>
    </xf>
    <xf numFmtId="0" fontId="116" fillId="0" borderId="102" xfId="0" applyNumberFormat="1" applyFont="1" applyFill="1" applyBorder="1" applyAlignment="1">
      <alignment horizontal="left" indent="1"/>
    </xf>
    <xf numFmtId="0" fontId="116" fillId="0" borderId="102" xfId="0" applyFont="1" applyFill="1" applyBorder="1" applyAlignment="1">
      <alignment horizontal="left" wrapText="1" indent="2"/>
    </xf>
    <xf numFmtId="0" fontId="119" fillId="0" borderId="102" xfId="0" applyFont="1" applyFill="1" applyBorder="1" applyAlignment="1">
      <alignment horizontal="left" vertical="center" indent="1"/>
    </xf>
    <xf numFmtId="0" fontId="117" fillId="81" borderId="102" xfId="0" applyFont="1" applyFill="1" applyBorder="1"/>
    <xf numFmtId="0" fontId="117" fillId="0" borderId="102" xfId="0" applyFont="1" applyFill="1" applyBorder="1" applyAlignment="1">
      <alignment horizontal="left" wrapText="1"/>
    </xf>
    <xf numFmtId="0" fontId="117" fillId="0" borderId="102" xfId="0" applyFont="1" applyFill="1" applyBorder="1" applyAlignment="1">
      <alignment horizontal="left" wrapText="1" indent="2"/>
    </xf>
    <xf numFmtId="0" fontId="120" fillId="0" borderId="7" xfId="0" applyFont="1" applyBorder="1"/>
    <xf numFmtId="0" fontId="120" fillId="81" borderId="102" xfId="0" applyFont="1" applyFill="1" applyBorder="1"/>
    <xf numFmtId="0" fontId="117" fillId="0" borderId="0" xfId="0" applyFont="1" applyBorder="1" applyAlignment="1">
      <alignment horizontal="center" vertical="center"/>
    </xf>
    <xf numFmtId="0" fontId="117" fillId="0" borderId="0" xfId="0" applyFont="1" applyBorder="1" applyAlignment="1">
      <alignment horizontal="center" vertical="center" wrapText="1"/>
    </xf>
    <xf numFmtId="0" fontId="117" fillId="0" borderId="102" xfId="0" applyFont="1" applyBorder="1" applyAlignment="1">
      <alignment horizontal="center"/>
    </xf>
    <xf numFmtId="0" fontId="117" fillId="0" borderId="102" xfId="0" applyFont="1" applyBorder="1" applyAlignment="1">
      <alignment horizontal="left" indent="1"/>
    </xf>
    <xf numFmtId="0" fontId="117" fillId="0" borderId="7" xfId="0" applyFont="1" applyBorder="1"/>
    <xf numFmtId="0" fontId="117" fillId="0" borderId="102" xfId="0" applyFont="1" applyBorder="1" applyAlignment="1">
      <alignment horizontal="left" indent="2"/>
    </xf>
    <xf numFmtId="49" fontId="117" fillId="0" borderId="102" xfId="0" applyNumberFormat="1" applyFont="1" applyBorder="1" applyAlignment="1">
      <alignment horizontal="left" indent="3"/>
    </xf>
    <xf numFmtId="49" fontId="117" fillId="0" borderId="102" xfId="0" applyNumberFormat="1" applyFont="1" applyFill="1" applyBorder="1" applyAlignment="1">
      <alignment horizontal="left" indent="3"/>
    </xf>
    <xf numFmtId="49" fontId="117" fillId="0" borderId="102" xfId="0" applyNumberFormat="1" applyFont="1" applyBorder="1" applyAlignment="1">
      <alignment horizontal="left" indent="1"/>
    </xf>
    <xf numFmtId="49" fontId="117" fillId="0" borderId="102" xfId="0" applyNumberFormat="1" applyFont="1" applyFill="1" applyBorder="1" applyAlignment="1">
      <alignment horizontal="left" indent="1"/>
    </xf>
    <xf numFmtId="0" fontId="117" fillId="0" borderId="102" xfId="0" applyNumberFormat="1" applyFont="1" applyBorder="1" applyAlignment="1">
      <alignment horizontal="left" indent="1"/>
    </xf>
    <xf numFmtId="0" fontId="117" fillId="82" borderId="102" xfId="0" applyFont="1" applyFill="1" applyBorder="1"/>
    <xf numFmtId="49" fontId="117" fillId="0" borderId="102" xfId="0" applyNumberFormat="1" applyFont="1" applyBorder="1" applyAlignment="1">
      <alignment horizontal="left" wrapText="1" indent="2"/>
    </xf>
    <xf numFmtId="49" fontId="117" fillId="0" borderId="102" xfId="0" applyNumberFormat="1" applyFont="1" applyFill="1" applyBorder="1" applyAlignment="1">
      <alignment horizontal="left" vertical="top" wrapText="1" indent="2"/>
    </xf>
    <xf numFmtId="49" fontId="117" fillId="0" borderId="102" xfId="0" applyNumberFormat="1" applyFont="1" applyFill="1" applyBorder="1" applyAlignment="1">
      <alignment horizontal="left" wrapText="1" indent="3"/>
    </xf>
    <xf numFmtId="49" fontId="117" fillId="0" borderId="102" xfId="0" applyNumberFormat="1" applyFont="1" applyFill="1" applyBorder="1" applyAlignment="1">
      <alignment horizontal="left" wrapText="1" indent="2"/>
    </xf>
    <xf numFmtId="0" fontId="117" fillId="0" borderId="102" xfId="0" applyNumberFormat="1" applyFont="1" applyFill="1" applyBorder="1" applyAlignment="1">
      <alignment horizontal="left" wrapText="1" indent="1"/>
    </xf>
    <xf numFmtId="0" fontId="119" fillId="0" borderId="126" xfId="0" applyNumberFormat="1" applyFont="1" applyFill="1" applyBorder="1" applyAlignment="1">
      <alignment horizontal="left" vertical="center" wrapText="1"/>
    </xf>
    <xf numFmtId="0" fontId="117" fillId="0" borderId="97"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9" fillId="0" borderId="102" xfId="0" applyNumberFormat="1" applyFont="1" applyFill="1" applyBorder="1" applyAlignment="1">
      <alignment horizontal="left" vertical="center" wrapText="1"/>
    </xf>
    <xf numFmtId="0" fontId="117" fillId="0" borderId="0" xfId="0" applyFont="1" applyAlignment="1">
      <alignment horizontal="center" vertical="center"/>
    </xf>
    <xf numFmtId="0" fontId="125" fillId="0" borderId="0" xfId="0" applyFont="1"/>
    <xf numFmtId="0" fontId="125" fillId="0" borderId="0" xfId="0" applyFont="1" applyAlignment="1">
      <alignment horizontal="center" vertical="center"/>
    </xf>
    <xf numFmtId="0" fontId="117" fillId="0" borderId="102" xfId="0" applyFont="1" applyFill="1" applyBorder="1" applyAlignment="1">
      <alignment horizontal="left" indent="1"/>
    </xf>
    <xf numFmtId="0" fontId="127" fillId="0" borderId="0" xfId="0" applyFont="1" applyFill="1" applyBorder="1" applyAlignment="1"/>
    <xf numFmtId="49" fontId="117" fillId="0" borderId="102" xfId="0" applyNumberFormat="1" applyFont="1" applyFill="1" applyBorder="1" applyAlignment="1">
      <alignment horizontal="left" wrapText="1" indent="1"/>
    </xf>
    <xf numFmtId="0" fontId="117" fillId="0" borderId="0"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117" fillId="0" borderId="0" xfId="0" applyFont="1" applyFill="1" applyAlignment="1">
      <alignment horizontal="left" vertical="top" wrapText="1"/>
    </xf>
    <xf numFmtId="0" fontId="123" fillId="0" borderId="102" xfId="13" applyFont="1" applyFill="1" applyBorder="1" applyAlignment="1" applyProtection="1">
      <alignment horizontal="left" vertical="center" wrapText="1"/>
      <protection locked="0"/>
    </xf>
    <xf numFmtId="0" fontId="117" fillId="0" borderId="102" xfId="0" applyFont="1" applyFill="1" applyBorder="1" applyAlignment="1">
      <alignment horizontal="center" vertical="center" wrapText="1"/>
    </xf>
    <xf numFmtId="0" fontId="117" fillId="0" borderId="0" xfId="0" applyFont="1" applyFill="1" applyBorder="1" applyAlignment="1">
      <alignment horizontal="center" vertical="center"/>
    </xf>
    <xf numFmtId="0" fontId="117" fillId="0" borderId="7" xfId="0" applyFont="1" applyFill="1" applyBorder="1"/>
    <xf numFmtId="49" fontId="117" fillId="0" borderId="102" xfId="0" applyNumberFormat="1" applyFont="1" applyFill="1" applyBorder="1" applyAlignment="1">
      <alignment horizontal="center" vertical="center" wrapText="1"/>
    </xf>
    <xf numFmtId="10" fontId="8" fillId="83" borderId="26" xfId="0" applyNumberFormat="1" applyFont="1" applyFill="1" applyBorder="1" applyAlignment="1" applyProtection="1">
      <alignment vertical="center"/>
      <protection locked="0"/>
    </xf>
    <xf numFmtId="193" fontId="8" fillId="0" borderId="102" xfId="7" applyNumberFormat="1" applyFont="1" applyFill="1" applyBorder="1" applyAlignment="1" applyProtection="1">
      <alignment horizontal="right"/>
    </xf>
    <xf numFmtId="193" fontId="8" fillId="36" borderId="102" xfId="7" applyNumberFormat="1" applyFont="1" applyFill="1" applyBorder="1" applyAlignment="1" applyProtection="1">
      <alignment horizontal="right"/>
    </xf>
    <xf numFmtId="193" fontId="8" fillId="0" borderId="102" xfId="7" applyNumberFormat="1" applyFont="1" applyFill="1" applyBorder="1" applyAlignment="1" applyProtection="1">
      <alignment horizontal="right"/>
      <protection locked="0"/>
    </xf>
    <xf numFmtId="193" fontId="18" fillId="0" borderId="102" xfId="0" applyNumberFormat="1" applyFont="1" applyFill="1" applyBorder="1" applyAlignment="1" applyProtection="1">
      <alignment horizontal="right"/>
      <protection locked="0"/>
    </xf>
    <xf numFmtId="193" fontId="18" fillId="36" borderId="102" xfId="0" applyNumberFormat="1" applyFont="1" applyFill="1" applyBorder="1" applyAlignment="1">
      <alignment horizontal="right"/>
    </xf>
    <xf numFmtId="193" fontId="19" fillId="0" borderId="102" xfId="0" applyNumberFormat="1" applyFont="1" applyFill="1" applyBorder="1" applyAlignment="1">
      <alignment horizontal="center"/>
    </xf>
    <xf numFmtId="193" fontId="18" fillId="36" borderId="102" xfId="0" applyNumberFormat="1" applyFont="1" applyFill="1" applyBorder="1" applyAlignment="1" applyProtection="1">
      <alignment horizontal="right"/>
    </xf>
    <xf numFmtId="193" fontId="18" fillId="0" borderId="102" xfId="0" applyNumberFormat="1" applyFont="1" applyFill="1" applyBorder="1" applyAlignment="1" applyProtection="1">
      <alignment horizontal="right" vertical="center"/>
      <protection locked="0"/>
    </xf>
    <xf numFmtId="193" fontId="4" fillId="0" borderId="102" xfId="0" applyNumberFormat="1" applyFont="1" applyBorder="1" applyAlignment="1">
      <alignment horizontal="center" vertical="center"/>
    </xf>
    <xf numFmtId="193" fontId="4" fillId="0" borderId="112" xfId="0" applyNumberFormat="1" applyFont="1" applyBorder="1" applyAlignment="1">
      <alignment horizontal="center" vertical="center"/>
    </xf>
    <xf numFmtId="3" fontId="0" fillId="0" borderId="112" xfId="0" applyNumberFormat="1" applyBorder="1" applyAlignment="1"/>
    <xf numFmtId="3" fontId="0" fillId="0" borderId="112" xfId="0" applyNumberFormat="1" applyBorder="1" applyAlignment="1">
      <alignment wrapText="1"/>
    </xf>
    <xf numFmtId="193" fontId="0" fillId="36" borderId="112" xfId="0" applyNumberFormat="1" applyFill="1" applyBorder="1" applyAlignment="1">
      <alignment horizontal="center" vertical="center" wrapText="1"/>
    </xf>
    <xf numFmtId="193" fontId="6" fillId="36" borderId="112" xfId="2" applyNumberFormat="1" applyFont="1" applyFill="1" applyBorder="1" applyAlignment="1" applyProtection="1">
      <alignment vertical="top"/>
    </xf>
    <xf numFmtId="3" fontId="0" fillId="0" borderId="0" xfId="0" applyNumberFormat="1"/>
    <xf numFmtId="193" fontId="6" fillId="3" borderId="112" xfId="2" applyNumberFormat="1" applyFont="1" applyFill="1" applyBorder="1" applyAlignment="1" applyProtection="1">
      <alignment vertical="top"/>
      <protection locked="0"/>
    </xf>
    <xf numFmtId="193" fontId="6" fillId="36" borderId="112" xfId="2" applyNumberFormat="1" applyFont="1" applyFill="1" applyBorder="1" applyAlignment="1" applyProtection="1">
      <alignment vertical="top" wrapText="1"/>
    </xf>
    <xf numFmtId="194" fontId="0" fillId="0" borderId="0" xfId="0" applyNumberFormat="1" applyAlignment="1">
      <alignment wrapText="1"/>
    </xf>
    <xf numFmtId="193" fontId="6" fillId="3" borderId="112" xfId="2" applyNumberFormat="1" applyFont="1" applyFill="1" applyBorder="1" applyAlignment="1" applyProtection="1">
      <alignment vertical="top" wrapText="1"/>
      <protection locked="0"/>
    </xf>
    <xf numFmtId="193" fontId="0" fillId="0" borderId="0" xfId="0" applyNumberFormat="1" applyAlignment="1">
      <alignment wrapText="1"/>
    </xf>
    <xf numFmtId="193" fontId="6" fillId="36" borderId="112" xfId="2" applyNumberFormat="1" applyFont="1" applyFill="1" applyBorder="1" applyAlignment="1" applyProtection="1">
      <alignment vertical="top" wrapText="1"/>
      <protection locked="0"/>
    </xf>
    <xf numFmtId="10" fontId="4" fillId="0" borderId="0" xfId="0" applyNumberFormat="1" applyFont="1" applyFill="1" applyAlignment="1">
      <alignment horizontal="left" vertical="center"/>
    </xf>
    <xf numFmtId="3" fontId="4" fillId="0" borderId="0" xfId="0" applyNumberFormat="1" applyFont="1" applyFill="1" applyAlignment="1">
      <alignment horizontal="left" vertical="center"/>
    </xf>
    <xf numFmtId="0" fontId="8" fillId="0" borderId="0" xfId="0" applyFont="1" applyAlignment="1">
      <alignment horizontal="left"/>
    </xf>
    <xf numFmtId="14" fontId="4" fillId="0" borderId="0" xfId="0" applyNumberFormat="1" applyFont="1" applyAlignment="1">
      <alignment horizontal="left"/>
    </xf>
    <xf numFmtId="0" fontId="9" fillId="0" borderId="0" xfId="11" applyFont="1" applyFill="1" applyBorder="1" applyAlignment="1" applyProtection="1">
      <alignment horizontal="left"/>
    </xf>
    <xf numFmtId="0" fontId="4" fillId="0" borderId="5" xfId="0" applyFont="1" applyFill="1" applyBorder="1" applyAlignment="1">
      <alignment horizontal="left" vertical="center" wrapText="1"/>
    </xf>
    <xf numFmtId="0" fontId="23" fillId="0" borderId="114" xfId="0" applyFont="1" applyBorder="1" applyAlignment="1">
      <alignment horizontal="center"/>
    </xf>
    <xf numFmtId="0" fontId="23" fillId="0" borderId="130" xfId="0" applyFont="1" applyBorder="1" applyAlignment="1">
      <alignment horizontal="left" wrapText="1"/>
    </xf>
    <xf numFmtId="193" fontId="23" fillId="0" borderId="131" xfId="0" applyNumberFormat="1" applyFont="1" applyBorder="1" applyAlignment="1">
      <alignment vertical="center"/>
    </xf>
    <xf numFmtId="167" fontId="23" fillId="0" borderId="132" xfId="0" applyNumberFormat="1" applyFont="1" applyBorder="1" applyAlignment="1">
      <alignment horizontal="center"/>
    </xf>
    <xf numFmtId="0" fontId="23" fillId="0" borderId="12" xfId="0" applyFont="1" applyBorder="1" applyAlignment="1">
      <alignment horizontal="left" wrapText="1"/>
    </xf>
    <xf numFmtId="0" fontId="17" fillId="0" borderId="12" xfId="0" applyFont="1" applyBorder="1" applyAlignment="1">
      <alignment horizontal="left" wrapText="1"/>
    </xf>
    <xf numFmtId="0" fontId="23" fillId="0" borderId="13" xfId="0" applyFont="1" applyBorder="1" applyAlignment="1">
      <alignment horizontal="left" wrapText="1"/>
    </xf>
    <xf numFmtId="0" fontId="23" fillId="0" borderId="133" xfId="0" applyFont="1" applyBorder="1" applyAlignment="1">
      <alignment horizontal="left" wrapText="1"/>
    </xf>
    <xf numFmtId="193" fontId="23" fillId="0" borderId="134" xfId="0" applyNumberFormat="1" applyFont="1" applyBorder="1" applyAlignment="1">
      <alignment vertical="center"/>
    </xf>
    <xf numFmtId="0" fontId="22" fillId="36" borderId="16" xfId="0" applyFont="1" applyFill="1" applyBorder="1" applyAlignment="1">
      <alignment horizontal="left" wrapText="1"/>
    </xf>
    <xf numFmtId="0" fontId="17" fillId="0" borderId="13" xfId="0" applyFont="1" applyBorder="1" applyAlignment="1">
      <alignment horizontal="left" wrapText="1"/>
    </xf>
    <xf numFmtId="0" fontId="17" fillId="0" borderId="133" xfId="0" applyFont="1" applyBorder="1" applyAlignment="1">
      <alignment horizontal="left" wrapText="1"/>
    </xf>
    <xf numFmtId="193" fontId="17" fillId="0" borderId="134" xfId="0" applyNumberFormat="1" applyFont="1" applyBorder="1" applyAlignment="1">
      <alignment vertical="center"/>
    </xf>
    <xf numFmtId="0" fontId="22" fillId="36" borderId="59" xfId="0" applyFont="1" applyFill="1" applyBorder="1" applyAlignment="1">
      <alignment horizontal="left" wrapText="1"/>
    </xf>
    <xf numFmtId="0" fontId="23" fillId="0" borderId="0" xfId="0" applyFont="1" applyAlignment="1">
      <alignment horizontal="left"/>
    </xf>
    <xf numFmtId="193" fontId="4" fillId="0" borderId="102" xfId="0" applyNumberFormat="1" applyFont="1" applyBorder="1" applyAlignment="1"/>
    <xf numFmtId="193" fontId="4" fillId="0" borderId="114" xfId="0" applyNumberFormat="1" applyFont="1" applyBorder="1" applyAlignment="1"/>
    <xf numFmtId="193" fontId="4" fillId="0" borderId="102" xfId="0" applyNumberFormat="1" applyFont="1" applyBorder="1"/>
    <xf numFmtId="193" fontId="4" fillId="0" borderId="102" xfId="0" applyNumberFormat="1" applyFont="1" applyFill="1" applyBorder="1"/>
    <xf numFmtId="193" fontId="4" fillId="0" borderId="103" xfId="0" applyNumberFormat="1" applyFont="1" applyBorder="1"/>
    <xf numFmtId="193" fontId="8" fillId="36" borderId="102" xfId="5" applyNumberFormat="1" applyFont="1" applyFill="1" applyBorder="1" applyProtection="1">
      <protection locked="0"/>
    </xf>
    <xf numFmtId="0" fontId="8" fillId="3" borderId="102" xfId="5" applyFont="1" applyFill="1" applyBorder="1" applyProtection="1">
      <protection locked="0"/>
    </xf>
    <xf numFmtId="193" fontId="8" fillId="36" borderId="102" xfId="1" applyNumberFormat="1" applyFont="1" applyFill="1" applyBorder="1" applyProtection="1">
      <protection locked="0"/>
    </xf>
    <xf numFmtId="3" fontId="8" fillId="36" borderId="112" xfId="5" applyNumberFormat="1" applyFont="1" applyFill="1" applyBorder="1" applyProtection="1">
      <protection locked="0"/>
    </xf>
    <xf numFmtId="193" fontId="8" fillId="3" borderId="102" xfId="5" applyNumberFormat="1" applyFont="1" applyFill="1" applyBorder="1" applyProtection="1">
      <protection locked="0"/>
    </xf>
    <xf numFmtId="165" fontId="8" fillId="3" borderId="102" xfId="8" applyNumberFormat="1" applyFont="1" applyFill="1" applyBorder="1" applyAlignment="1" applyProtection="1">
      <alignment horizontal="right" wrapText="1"/>
      <protection locked="0"/>
    </xf>
    <xf numFmtId="165" fontId="8" fillId="4" borderId="102" xfId="8" applyNumberFormat="1" applyFont="1" applyFill="1" applyBorder="1" applyAlignment="1" applyProtection="1">
      <alignment horizontal="right" wrapText="1"/>
      <protection locked="0"/>
    </xf>
    <xf numFmtId="193" fontId="8" fillId="0" borderId="102" xfId="1" applyNumberFormat="1" applyFont="1" applyFill="1" applyBorder="1" applyProtection="1">
      <protection locked="0"/>
    </xf>
    <xf numFmtId="10" fontId="113" fillId="80" borderId="102" xfId="20961" applyNumberFormat="1" applyFont="1" applyFill="1" applyBorder="1" applyAlignment="1" applyProtection="1">
      <alignment horizontal="right" vertical="center"/>
    </xf>
    <xf numFmtId="0" fontId="5" fillId="0" borderId="0" xfId="0" applyFont="1" applyBorder="1" applyAlignment="1">
      <alignment horizontal="center"/>
    </xf>
    <xf numFmtId="0" fontId="16" fillId="0" borderId="0" xfId="0" applyFont="1" applyFill="1" applyBorder="1" applyAlignment="1">
      <alignment horizontal="center"/>
    </xf>
    <xf numFmtId="0" fontId="4" fillId="0" borderId="19" xfId="0" applyFont="1" applyBorder="1" applyAlignment="1">
      <alignment vertical="center" wrapText="1"/>
    </xf>
    <xf numFmtId="0" fontId="5" fillId="0" borderId="20" xfId="0" applyFont="1" applyBorder="1" applyAlignment="1">
      <alignment vertical="center" wrapText="1"/>
    </xf>
    <xf numFmtId="3" fontId="117" fillId="0" borderId="102" xfId="0" applyNumberFormat="1" applyFont="1" applyFill="1" applyBorder="1"/>
    <xf numFmtId="3" fontId="117" fillId="0" borderId="102" xfId="0" applyNumberFormat="1" applyFont="1" applyBorder="1"/>
    <xf numFmtId="3" fontId="23" fillId="0" borderId="102" xfId="0" applyNumberFormat="1" applyFont="1" applyBorder="1"/>
    <xf numFmtId="195" fontId="22" fillId="0" borderId="102" xfId="0" applyNumberFormat="1" applyFont="1" applyBorder="1"/>
    <xf numFmtId="4" fontId="120" fillId="0" borderId="102" xfId="0" applyNumberFormat="1" applyFont="1" applyBorder="1"/>
    <xf numFmtId="4" fontId="22" fillId="0" borderId="102" xfId="0" applyNumberFormat="1" applyFont="1" applyBorder="1"/>
    <xf numFmtId="4" fontId="120" fillId="0" borderId="102" xfId="0" applyNumberFormat="1" applyFont="1" applyFill="1" applyBorder="1" applyAlignment="1">
      <alignment horizontal="center" vertical="center" wrapText="1"/>
    </xf>
    <xf numFmtId="4" fontId="120" fillId="0" borderId="102" xfId="0" applyNumberFormat="1" applyFont="1" applyBorder="1" applyAlignment="1">
      <alignment horizontal="center" vertical="center" wrapText="1"/>
    </xf>
    <xf numFmtId="4" fontId="117" fillId="0" borderId="0" xfId="0" applyNumberFormat="1" applyFont="1"/>
    <xf numFmtId="3" fontId="4" fillId="36" borderId="27" xfId="0" applyNumberFormat="1" applyFont="1" applyFill="1" applyBorder="1"/>
    <xf numFmtId="3" fontId="4" fillId="36" borderId="26" xfId="0" applyNumberFormat="1" applyFont="1" applyFill="1" applyBorder="1"/>
    <xf numFmtId="3" fontId="4" fillId="0" borderId="112" xfId="0" applyNumberFormat="1" applyFont="1" applyBorder="1" applyAlignment="1"/>
    <xf numFmtId="3" fontId="4" fillId="0" borderId="103" xfId="0" applyNumberFormat="1" applyFont="1" applyBorder="1" applyAlignment="1"/>
    <xf numFmtId="3" fontId="4" fillId="0" borderId="102" xfId="0" applyNumberFormat="1" applyFont="1" applyBorder="1" applyAlignment="1"/>
    <xf numFmtId="3" fontId="107" fillId="0" borderId="3" xfId="0" applyNumberFormat="1" applyFont="1" applyFill="1" applyBorder="1" applyAlignment="1">
      <alignment horizontal="center" vertical="center"/>
    </xf>
    <xf numFmtId="3" fontId="4" fillId="0" borderId="21"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20" xfId="0" applyNumberFormat="1" applyFont="1" applyBorder="1" applyAlignment="1">
      <alignment horizontal="center" vertical="center"/>
    </xf>
    <xf numFmtId="4" fontId="6" fillId="0" borderId="27" xfId="1" applyNumberFormat="1" applyFont="1" applyFill="1" applyBorder="1" applyAlignment="1" applyProtection="1">
      <alignment horizontal="right" vertical="center"/>
    </xf>
    <xf numFmtId="4" fontId="5" fillId="36" borderId="112" xfId="0" applyNumberFormat="1" applyFont="1" applyFill="1" applyBorder="1" applyAlignment="1">
      <alignment horizontal="center" vertical="center" wrapText="1"/>
    </xf>
    <xf numFmtId="4" fontId="109" fillId="0" borderId="112" xfId="0" applyNumberFormat="1" applyFont="1" applyFill="1" applyBorder="1" applyAlignment="1">
      <alignment horizontal="right" vertical="center" wrapText="1"/>
    </xf>
    <xf numFmtId="4" fontId="5" fillId="36" borderId="112" xfId="0" applyNumberFormat="1" applyFont="1" applyFill="1" applyBorder="1" applyAlignment="1">
      <alignment horizontal="right" vertical="center" wrapText="1"/>
    </xf>
    <xf numFmtId="4" fontId="4" fillId="0" borderId="112" xfId="0" applyNumberFormat="1" applyFont="1" applyFill="1" applyBorder="1" applyAlignment="1">
      <alignment horizontal="right" vertical="center" wrapText="1"/>
    </xf>
    <xf numFmtId="4" fontId="5" fillId="36" borderId="112" xfId="0" applyNumberFormat="1" applyFont="1" applyFill="1" applyBorder="1" applyAlignment="1">
      <alignment horizontal="left" vertical="center" wrapText="1"/>
    </xf>
    <xf numFmtId="4" fontId="5" fillId="36" borderId="21" xfId="0" applyNumberFormat="1" applyFont="1" applyFill="1" applyBorder="1" applyAlignment="1">
      <alignment horizontal="center" vertical="center" wrapText="1"/>
    </xf>
    <xf numFmtId="4" fontId="8" fillId="0" borderId="0" xfId="11" applyNumberFormat="1" applyFont="1" applyFill="1" applyBorder="1" applyAlignment="1" applyProtection="1"/>
    <xf numFmtId="4" fontId="4" fillId="0" borderId="0" xfId="0" applyNumberFormat="1" applyFont="1"/>
    <xf numFmtId="0" fontId="9" fillId="0" borderId="20" xfId="0" applyFont="1" applyBorder="1" applyAlignment="1">
      <alignment horizontal="center" wrapText="1"/>
    </xf>
    <xf numFmtId="164" fontId="0" fillId="0" borderId="0" xfId="7" applyNumberFormat="1" applyFont="1"/>
    <xf numFmtId="193" fontId="0" fillId="0" borderId="0" xfId="0" applyNumberFormat="1" applyFill="1"/>
    <xf numFmtId="0" fontId="0" fillId="0" borderId="0" xfId="0"/>
    <xf numFmtId="167" fontId="0" fillId="0" borderId="0" xfId="0" applyNumberFormat="1"/>
    <xf numFmtId="0" fontId="8" fillId="0" borderId="19" xfId="0" applyFont="1" applyBorder="1"/>
    <xf numFmtId="0" fontId="8" fillId="0" borderId="114" xfId="0" applyFont="1" applyBorder="1" applyAlignment="1">
      <alignment vertical="center"/>
    </xf>
    <xf numFmtId="0" fontId="102" fillId="0" borderId="102" xfId="0" applyFont="1" applyBorder="1"/>
    <xf numFmtId="0" fontId="8" fillId="0" borderId="0" xfId="0" applyFont="1" applyFill="1" applyAlignment="1">
      <alignment horizontal="center"/>
    </xf>
    <xf numFmtId="0" fontId="16" fillId="0" borderId="0" xfId="0" applyFont="1" applyFill="1" applyAlignment="1">
      <alignment horizontal="center"/>
    </xf>
    <xf numFmtId="193" fontId="8" fillId="0" borderId="26" xfId="0" applyNumberFormat="1" applyFont="1" applyFill="1" applyBorder="1" applyAlignment="1" applyProtection="1">
      <alignment horizontal="right"/>
    </xf>
    <xf numFmtId="193" fontId="4" fillId="36" borderId="26" xfId="0" applyNumberFormat="1" applyFont="1" applyFill="1" applyBorder="1"/>
    <xf numFmtId="10" fontId="6" fillId="0" borderId="102" xfId="20961" applyNumberFormat="1" applyFont="1" applyFill="1" applyBorder="1" applyAlignment="1">
      <alignment horizontal="left" vertical="center" wrapText="1"/>
    </xf>
    <xf numFmtId="0" fontId="9" fillId="0" borderId="21" xfId="0" applyFont="1" applyBorder="1" applyAlignment="1">
      <alignment horizontal="center"/>
    </xf>
    <xf numFmtId="3" fontId="0" fillId="0" borderId="0" xfId="0" applyNumberFormat="1"/>
    <xf numFmtId="3" fontId="4" fillId="0" borderId="0" xfId="0" applyNumberFormat="1" applyFont="1"/>
    <xf numFmtId="3" fontId="117" fillId="0" borderId="0" xfId="0" applyNumberFormat="1" applyFont="1"/>
    <xf numFmtId="3" fontId="117" fillId="0" borderId="102" xfId="0" applyNumberFormat="1" applyFont="1" applyBorder="1" applyAlignment="1">
      <alignment horizontal="center" vertical="center"/>
    </xf>
    <xf numFmtId="3" fontId="117" fillId="0" borderId="97" xfId="0" applyNumberFormat="1" applyFont="1" applyFill="1" applyBorder="1" applyAlignment="1">
      <alignment horizontal="center" vertical="center" wrapText="1"/>
    </xf>
    <xf numFmtId="3" fontId="117" fillId="0" borderId="0" xfId="0" applyNumberFormat="1" applyFont="1" applyFill="1"/>
    <xf numFmtId="3" fontId="120" fillId="0" borderId="102" xfId="0" applyNumberFormat="1" applyFont="1" applyBorder="1"/>
    <xf numFmtId="3" fontId="117" fillId="0" borderId="0" xfId="0" applyNumberFormat="1" applyFont="1" applyBorder="1"/>
    <xf numFmtId="3" fontId="116" fillId="0" borderId="102" xfId="0" applyNumberFormat="1" applyFont="1" applyFill="1" applyBorder="1" applyAlignment="1">
      <alignment horizontal="left" vertical="center" wrapText="1"/>
    </xf>
    <xf numFmtId="3" fontId="120" fillId="0" borderId="7" xfId="0" applyNumberFormat="1" applyFont="1" applyBorder="1"/>
    <xf numFmtId="3" fontId="23" fillId="82" borderId="102" xfId="0" applyNumberFormat="1" applyFont="1" applyFill="1" applyBorder="1"/>
    <xf numFmtId="3" fontId="23" fillId="0" borderId="102" xfId="0" applyNumberFormat="1" applyFont="1" applyFill="1" applyBorder="1"/>
    <xf numFmtId="3" fontId="120" fillId="0" borderId="102" xfId="0" applyNumberFormat="1" applyFont="1" applyFill="1" applyBorder="1" applyAlignment="1">
      <alignment horizontal="center" vertical="center" wrapText="1"/>
    </xf>
    <xf numFmtId="3" fontId="117" fillId="0" borderId="102" xfId="0" applyNumberFormat="1" applyFont="1" applyBorder="1" applyAlignment="1">
      <alignment horizontal="center" vertical="center" wrapText="1"/>
    </xf>
    <xf numFmtId="3" fontId="117" fillId="0" borderId="7" xfId="0" applyNumberFormat="1" applyFont="1" applyBorder="1" applyAlignment="1">
      <alignment horizontal="center" vertical="center" wrapText="1"/>
    </xf>
    <xf numFmtId="38" fontId="117" fillId="0" borderId="0" xfId="0" applyNumberFormat="1" applyFont="1" applyFill="1"/>
    <xf numFmtId="3" fontId="117" fillId="0" borderId="0" xfId="0" applyNumberFormat="1" applyFont="1" applyAlignment="1">
      <alignment wrapText="1"/>
    </xf>
    <xf numFmtId="3" fontId="117" fillId="0" borderId="0" xfId="0" applyNumberFormat="1" applyFont="1" applyFill="1" applyBorder="1" applyAlignment="1">
      <alignment horizontal="center" vertical="center" wrapText="1"/>
    </xf>
    <xf numFmtId="3" fontId="117" fillId="0" borderId="7" xfId="0" applyNumberFormat="1" applyFont="1" applyBorder="1" applyAlignment="1">
      <alignment wrapText="1"/>
    </xf>
    <xf numFmtId="3" fontId="117" fillId="0" borderId="102" xfId="0" applyNumberFormat="1" applyFont="1" applyFill="1" applyBorder="1" applyAlignment="1">
      <alignment horizontal="center" vertical="center" wrapText="1"/>
    </xf>
    <xf numFmtId="0" fontId="0" fillId="0" borderId="0" xfId="0" applyNumberFormat="1"/>
    <xf numFmtId="193" fontId="8" fillId="0" borderId="144" xfId="0" applyNumberFormat="1" applyFont="1" applyBorder="1" applyAlignment="1">
      <alignment horizontal="right"/>
    </xf>
    <xf numFmtId="193" fontId="8" fillId="0" borderId="145" xfId="0" applyNumberFormat="1" applyFont="1" applyBorder="1" applyAlignment="1">
      <alignment horizontal="right"/>
    </xf>
    <xf numFmtId="193" fontId="8" fillId="85" borderId="144" xfId="0" applyNumberFormat="1" applyFont="1" applyFill="1" applyBorder="1" applyAlignment="1">
      <alignment horizontal="right"/>
    </xf>
    <xf numFmtId="193" fontId="8" fillId="0" borderId="7" xfId="0" applyNumberFormat="1" applyFont="1" applyBorder="1" applyAlignment="1">
      <alignment horizontal="right"/>
    </xf>
    <xf numFmtId="193" fontId="8" fillId="0" borderId="11" xfId="0" applyNumberFormat="1" applyFont="1" applyBorder="1" applyAlignment="1">
      <alignment horizontal="right"/>
    </xf>
    <xf numFmtId="193" fontId="8" fillId="85" borderId="7" xfId="0" applyNumberFormat="1" applyFont="1" applyFill="1" applyBorder="1" applyAlignment="1">
      <alignment horizontal="right"/>
    </xf>
    <xf numFmtId="193" fontId="8" fillId="85" borderId="11" xfId="0" applyNumberFormat="1" applyFont="1" applyFill="1" applyBorder="1" applyAlignment="1">
      <alignment horizontal="right"/>
    </xf>
    <xf numFmtId="193" fontId="8" fillId="0" borderId="7" xfId="0" applyNumberFormat="1" applyFont="1" applyBorder="1" applyAlignment="1" applyProtection="1">
      <alignment horizontal="right"/>
      <protection locked="0"/>
    </xf>
    <xf numFmtId="193" fontId="8" fillId="0" borderId="11" xfId="0" applyNumberFormat="1" applyFont="1" applyBorder="1" applyAlignment="1" applyProtection="1">
      <alignment horizontal="right"/>
      <protection locked="0"/>
    </xf>
    <xf numFmtId="193" fontId="8" fillId="85" borderId="26" xfId="0" applyNumberFormat="1" applyFont="1" applyFill="1" applyBorder="1" applyAlignment="1">
      <alignment horizontal="right"/>
    </xf>
    <xf numFmtId="193" fontId="8" fillId="85" borderId="115" xfId="0" applyNumberFormat="1" applyFont="1" applyFill="1" applyBorder="1" applyAlignment="1">
      <alignment horizontal="right"/>
    </xf>
    <xf numFmtId="193" fontId="8" fillId="85" borderId="146" xfId="0" applyNumberFormat="1" applyFont="1" applyFill="1" applyBorder="1" applyAlignment="1">
      <alignment horizontal="right"/>
    </xf>
    <xf numFmtId="193" fontId="18" fillId="0" borderId="144" xfId="0" applyNumberFormat="1" applyFont="1" applyBorder="1" applyAlignment="1" applyProtection="1">
      <alignment horizontal="right"/>
      <protection locked="0"/>
    </xf>
    <xf numFmtId="193" fontId="18" fillId="0" borderId="145" xfId="0" applyNumberFormat="1" applyFont="1" applyBorder="1" applyAlignment="1" applyProtection="1">
      <alignment horizontal="right"/>
      <protection locked="0"/>
    </xf>
    <xf numFmtId="193" fontId="18" fillId="85" borderId="7" xfId="0" applyNumberFormat="1" applyFont="1" applyFill="1" applyBorder="1" applyAlignment="1">
      <alignment horizontal="right"/>
    </xf>
    <xf numFmtId="193" fontId="18" fillId="85" borderId="11" xfId="0" applyNumberFormat="1" applyFont="1" applyFill="1" applyBorder="1" applyAlignment="1">
      <alignment horizontal="right"/>
    </xf>
    <xf numFmtId="193" fontId="18" fillId="0" borderId="7" xfId="0" applyNumberFormat="1" applyFont="1" applyBorder="1" applyAlignment="1" applyProtection="1">
      <alignment horizontal="right"/>
      <protection locked="0"/>
    </xf>
    <xf numFmtId="193" fontId="18" fillId="0" borderId="11" xfId="0" applyNumberFormat="1" applyFont="1" applyBorder="1" applyAlignment="1" applyProtection="1">
      <alignment horizontal="right"/>
      <protection locked="0"/>
    </xf>
    <xf numFmtId="193" fontId="19" fillId="0" borderId="7" xfId="0" applyNumberFormat="1" applyFont="1" applyBorder="1" applyAlignment="1">
      <alignment horizontal="center"/>
    </xf>
    <xf numFmtId="193" fontId="19" fillId="0" borderId="11" xfId="0" applyNumberFormat="1" applyFont="1" applyBorder="1" applyAlignment="1">
      <alignment horizontal="center"/>
    </xf>
    <xf numFmtId="193" fontId="8" fillId="85" borderId="7" xfId="0" applyNumberFormat="1" applyFont="1" applyFill="1" applyBorder="1"/>
    <xf numFmtId="193" fontId="18" fillId="0" borderId="7" xfId="0" applyNumberFormat="1" applyFont="1" applyBorder="1" applyAlignment="1" applyProtection="1">
      <alignment horizontal="right" vertical="center"/>
      <protection locked="0"/>
    </xf>
    <xf numFmtId="193" fontId="18" fillId="0" borderId="11" xfId="0" applyNumberFormat="1" applyFont="1" applyBorder="1" applyAlignment="1" applyProtection="1">
      <alignment horizontal="right" vertical="center"/>
      <protection locked="0"/>
    </xf>
    <xf numFmtId="193" fontId="18" fillId="85" borderId="26" xfId="0" applyNumberFormat="1" applyFont="1" applyFill="1" applyBorder="1" applyAlignment="1">
      <alignment horizontal="right"/>
    </xf>
    <xf numFmtId="193" fontId="18" fillId="85" borderId="115" xfId="0" applyNumberFormat="1" applyFont="1" applyFill="1" applyBorder="1" applyAlignment="1">
      <alignment horizontal="right"/>
    </xf>
    <xf numFmtId="0" fontId="13" fillId="3" borderId="147" xfId="0" applyFont="1" applyFill="1" applyBorder="1" applyAlignment="1">
      <alignment horizontal="left"/>
    </xf>
    <xf numFmtId="0" fontId="5" fillId="3" borderId="150" xfId="0" applyFont="1" applyFill="1" applyBorder="1" applyAlignment="1">
      <alignment vertical="center"/>
    </xf>
    <xf numFmtId="0" fontId="4" fillId="3" borderId="151" xfId="0" applyFont="1" applyFill="1" applyBorder="1" applyAlignment="1">
      <alignment vertical="center"/>
    </xf>
    <xf numFmtId="0" fontId="4" fillId="0" borderId="148" xfId="0" applyFont="1" applyFill="1" applyBorder="1" applyAlignment="1">
      <alignment vertical="center"/>
    </xf>
    <xf numFmtId="164" fontId="4" fillId="0" borderId="148" xfId="7" applyNumberFormat="1" applyFont="1" applyFill="1" applyBorder="1" applyAlignment="1">
      <alignment vertical="center"/>
    </xf>
    <xf numFmtId="0" fontId="5" fillId="0" borderId="148" xfId="0" applyFont="1" applyFill="1" applyBorder="1" applyAlignment="1">
      <alignment vertical="center"/>
    </xf>
    <xf numFmtId="0" fontId="4" fillId="0" borderId="154" xfId="0" applyFont="1" applyFill="1" applyBorder="1" applyAlignment="1">
      <alignment horizontal="center" vertical="center"/>
    </xf>
    <xf numFmtId="0" fontId="4" fillId="0" borderId="155" xfId="0" applyFont="1" applyFill="1" applyBorder="1" applyAlignment="1">
      <alignment vertical="center"/>
    </xf>
    <xf numFmtId="0" fontId="125" fillId="0" borderId="148" xfId="0" applyFont="1" applyBorder="1" applyAlignment="1">
      <alignment horizontal="left" indent="2"/>
    </xf>
    <xf numFmtId="0" fontId="134" fillId="0" borderId="158" xfId="0" applyNumberFormat="1" applyFont="1" applyFill="1" applyBorder="1" applyAlignment="1">
      <alignment vertical="center" wrapText="1" readingOrder="1"/>
    </xf>
    <xf numFmtId="164" fontId="125" fillId="0" borderId="148" xfId="7" applyNumberFormat="1" applyFont="1" applyBorder="1"/>
    <xf numFmtId="0" fontId="125" fillId="0" borderId="148" xfId="0" applyFont="1" applyBorder="1"/>
    <xf numFmtId="0" fontId="134" fillId="0" borderId="159" xfId="0" applyNumberFormat="1" applyFont="1" applyFill="1" applyBorder="1" applyAlignment="1">
      <alignment vertical="center" wrapText="1" readingOrder="1"/>
    </xf>
    <xf numFmtId="0" fontId="134" fillId="0" borderId="159" xfId="0" applyNumberFormat="1" applyFont="1" applyFill="1" applyBorder="1" applyAlignment="1">
      <alignment horizontal="left" vertical="center" wrapText="1" indent="1" readingOrder="1"/>
    </xf>
    <xf numFmtId="0" fontId="125" fillId="0" borderId="155" xfId="0" applyFont="1" applyBorder="1" applyAlignment="1">
      <alignment horizontal="left" indent="2"/>
    </xf>
    <xf numFmtId="0" fontId="134" fillId="0" borderId="160" xfId="0" applyNumberFormat="1" applyFont="1" applyFill="1" applyBorder="1" applyAlignment="1">
      <alignment vertical="center" wrapText="1" readingOrder="1"/>
    </xf>
    <xf numFmtId="0" fontId="125" fillId="0" borderId="148" xfId="0" applyFont="1" applyFill="1" applyBorder="1" applyAlignment="1">
      <alignment horizontal="left" indent="2"/>
    </xf>
    <xf numFmtId="0" fontId="135" fillId="0" borderId="148" xfId="0" applyNumberFormat="1" applyFont="1" applyFill="1" applyBorder="1" applyAlignment="1">
      <alignment vertical="center" wrapText="1" readingOrder="1"/>
    </xf>
    <xf numFmtId="169" fontId="26" fillId="37" borderId="148" xfId="20" applyBorder="1"/>
    <xf numFmtId="193" fontId="6" fillId="0" borderId="148" xfId="0" applyNumberFormat="1" applyFont="1" applyBorder="1" applyAlignment="1" applyProtection="1">
      <alignment vertical="center" wrapText="1"/>
      <protection locked="0"/>
    </xf>
    <xf numFmtId="0" fontId="8" fillId="0" borderId="0" xfId="0" applyFont="1" applyBorder="1"/>
    <xf numFmtId="0" fontId="9" fillId="0" borderId="0" xfId="0" applyFont="1" applyBorder="1" applyAlignment="1">
      <alignment horizontal="center"/>
    </xf>
    <xf numFmtId="0" fontId="14" fillId="0" borderId="0" xfId="0" applyFont="1" applyBorder="1" applyAlignment="1">
      <alignment horizontal="center" vertical="center"/>
    </xf>
    <xf numFmtId="0" fontId="6" fillId="0" borderId="148" xfId="0" applyFont="1" applyFill="1" applyBorder="1" applyAlignment="1">
      <alignment vertical="center" wrapText="1"/>
    </xf>
    <xf numFmtId="0" fontId="14" fillId="0" borderId="148" xfId="0" applyFont="1" applyFill="1" applyBorder="1" applyAlignment="1">
      <alignment horizontal="center" vertical="center" wrapText="1"/>
    </xf>
    <xf numFmtId="0" fontId="15" fillId="0" borderId="148" xfId="0" applyFont="1" applyFill="1" applyBorder="1" applyAlignment="1">
      <alignment horizontal="left" vertical="center" wrapText="1"/>
    </xf>
    <xf numFmtId="169" fontId="26" fillId="84" borderId="148" xfId="0" applyNumberFormat="1" applyFont="1" applyFill="1" applyBorder="1"/>
    <xf numFmtId="193" fontId="6" fillId="0" borderId="148" xfId="0" applyNumberFormat="1" applyFont="1" applyBorder="1" applyAlignment="1" applyProtection="1">
      <alignment horizontal="right" vertical="center" wrapText="1"/>
      <protection locked="0"/>
    </xf>
    <xf numFmtId="0" fontId="6" fillId="0" borderId="148" xfId="0" applyFont="1" applyBorder="1" applyAlignment="1">
      <alignment vertical="center" wrapText="1"/>
    </xf>
    <xf numFmtId="10" fontId="132" fillId="0" borderId="148" xfId="0" applyNumberFormat="1" applyFont="1" applyBorder="1" applyAlignment="1" applyProtection="1">
      <alignment horizontal="right" vertical="center" wrapText="1"/>
      <protection locked="0"/>
    </xf>
    <xf numFmtId="165" fontId="132" fillId="0" borderId="148" xfId="0" applyNumberFormat="1" applyFont="1" applyBorder="1" applyAlignment="1" applyProtection="1">
      <alignment horizontal="right" vertical="center" wrapText="1"/>
      <protection locked="0"/>
    </xf>
    <xf numFmtId="0" fontId="8" fillId="2" borderId="148" xfId="0" applyFont="1" applyFill="1" applyBorder="1" applyAlignment="1">
      <alignment vertical="center"/>
    </xf>
    <xf numFmtId="10" fontId="8" fillId="83" borderId="148" xfId="0" applyNumberFormat="1" applyFont="1" applyFill="1" applyBorder="1" applyAlignment="1" applyProtection="1">
      <alignment vertical="center"/>
      <protection locked="0"/>
    </xf>
    <xf numFmtId="193" fontId="8" fillId="2" borderId="148" xfId="0" applyNumberFormat="1" applyFont="1" applyFill="1" applyBorder="1" applyAlignment="1" applyProtection="1">
      <alignment vertical="center"/>
      <protection locked="0"/>
    </xf>
    <xf numFmtId="0" fontId="8" fillId="0" borderId="148" xfId="0" applyFont="1" applyFill="1" applyBorder="1" applyAlignment="1">
      <alignment horizontal="left" vertical="center" wrapText="1"/>
    </xf>
    <xf numFmtId="3" fontId="8" fillId="83" borderId="148" xfId="0" applyNumberFormat="1" applyFont="1" applyFill="1" applyBorder="1" applyAlignment="1" applyProtection="1">
      <alignment vertical="center"/>
      <protection locked="0"/>
    </xf>
    <xf numFmtId="0" fontId="2" fillId="0" borderId="21" xfId="0" applyNumberFormat="1" applyFont="1" applyFill="1" applyBorder="1" applyAlignment="1">
      <alignment horizontal="left" vertical="center" wrapText="1" indent="1"/>
    </xf>
    <xf numFmtId="169" fontId="26" fillId="37" borderId="149" xfId="20" applyBorder="1"/>
    <xf numFmtId="166" fontId="117" fillId="0" borderId="0" xfId="0" applyNumberFormat="1" applyFont="1" applyBorder="1"/>
    <xf numFmtId="195" fontId="0" fillId="0" borderId="0" xfId="0" applyNumberFormat="1"/>
    <xf numFmtId="3" fontId="4" fillId="0" borderId="0" xfId="0" applyNumberFormat="1" applyFont="1" applyBorder="1" applyAlignment="1">
      <alignment horizontal="center" vertical="center" wrapText="1"/>
    </xf>
    <xf numFmtId="193" fontId="4" fillId="0" borderId="0" xfId="0" applyNumberFormat="1" applyFont="1"/>
    <xf numFmtId="0" fontId="8" fillId="0" borderId="148" xfId="0" applyFont="1" applyFill="1" applyBorder="1" applyAlignment="1" applyProtection="1">
      <alignment horizontal="center" vertical="center" wrapText="1"/>
    </xf>
    <xf numFmtId="0" fontId="14" fillId="0" borderId="148" xfId="0" applyNumberFormat="1" applyFont="1" applyFill="1" applyBorder="1" applyAlignment="1">
      <alignment vertical="center" wrapText="1"/>
    </xf>
    <xf numFmtId="193" fontId="8" fillId="0" borderId="148" xfId="0" applyNumberFormat="1" applyFont="1" applyFill="1" applyBorder="1" applyAlignment="1" applyProtection="1">
      <alignment horizontal="right"/>
    </xf>
    <xf numFmtId="193" fontId="8" fillId="36" borderId="148" xfId="0" applyNumberFormat="1" applyFont="1" applyFill="1" applyBorder="1" applyAlignment="1" applyProtection="1">
      <alignment horizontal="right"/>
    </xf>
    <xf numFmtId="0" fontId="6" fillId="0" borderId="148" xfId="0" applyNumberFormat="1" applyFont="1" applyFill="1" applyBorder="1" applyAlignment="1">
      <alignment horizontal="left" vertical="center" wrapText="1"/>
    </xf>
    <xf numFmtId="0" fontId="16" fillId="0" borderId="148" xfId="0" applyFont="1" applyFill="1" applyBorder="1" applyAlignment="1" applyProtection="1">
      <alignment horizontal="left" vertical="center" indent="1"/>
      <protection locked="0"/>
    </xf>
    <xf numFmtId="0" fontId="16" fillId="0" borderId="148" xfId="0" applyFont="1" applyFill="1" applyBorder="1" applyAlignment="1" applyProtection="1">
      <alignment horizontal="left" vertical="center"/>
      <protection locked="0"/>
    </xf>
    <xf numFmtId="0" fontId="8" fillId="0" borderId="149" xfId="0" applyFont="1" applyFill="1" applyBorder="1" applyAlignment="1" applyProtection="1">
      <alignment horizontal="center" vertical="center" wrapText="1"/>
    </xf>
    <xf numFmtId="193" fontId="8" fillId="36" borderId="149" xfId="0" applyNumberFormat="1" applyFont="1" applyFill="1" applyBorder="1" applyAlignment="1" applyProtection="1">
      <alignment horizontal="right"/>
    </xf>
    <xf numFmtId="0" fontId="14" fillId="0" borderId="26" xfId="0" applyNumberFormat="1" applyFont="1" applyFill="1" applyBorder="1" applyAlignment="1">
      <alignment vertical="center" wrapText="1"/>
    </xf>
    <xf numFmtId="193" fontId="8" fillId="36" borderId="26" xfId="0" applyNumberFormat="1" applyFont="1" applyFill="1" applyBorder="1" applyAlignment="1" applyProtection="1">
      <alignment horizontal="right"/>
    </xf>
    <xf numFmtId="0" fontId="4" fillId="3" borderId="148" xfId="0" applyFont="1" applyFill="1" applyBorder="1"/>
    <xf numFmtId="0" fontId="4" fillId="3" borderId="148" xfId="0" applyFont="1" applyFill="1" applyBorder="1" applyAlignment="1">
      <alignment wrapText="1"/>
    </xf>
    <xf numFmtId="0" fontId="5" fillId="3" borderId="148" xfId="0" applyFont="1" applyFill="1" applyBorder="1" applyAlignment="1">
      <alignment horizontal="center" wrapText="1"/>
    </xf>
    <xf numFmtId="0" fontId="4" fillId="0" borderId="148" xfId="0" applyFont="1" applyFill="1" applyBorder="1" applyAlignment="1">
      <alignment horizontal="center"/>
    </xf>
    <xf numFmtId="0" fontId="4" fillId="0" borderId="148" xfId="0" applyFont="1" applyBorder="1" applyAlignment="1">
      <alignment horizontal="center"/>
    </xf>
    <xf numFmtId="0" fontId="4" fillId="3" borderId="148" xfId="0" applyFont="1" applyFill="1" applyBorder="1" applyAlignment="1">
      <alignment horizontal="center"/>
    </xf>
    <xf numFmtId="0" fontId="4" fillId="0" borderId="148" xfId="0" applyFont="1" applyBorder="1" applyAlignment="1">
      <alignment wrapText="1"/>
    </xf>
    <xf numFmtId="164" fontId="4" fillId="0" borderId="148" xfId="7" applyNumberFormat="1" applyFont="1" applyBorder="1"/>
    <xf numFmtId="0" fontId="13" fillId="0" borderId="148" xfId="0" applyFont="1" applyBorder="1" applyAlignment="1">
      <alignment horizontal="left" wrapText="1" indent="2"/>
    </xf>
    <xf numFmtId="164" fontId="4" fillId="0" borderId="148" xfId="7" applyNumberFormat="1" applyFont="1" applyBorder="1" applyAlignment="1">
      <alignment vertical="center"/>
    </xf>
    <xf numFmtId="0" fontId="5" fillId="0" borderId="148" xfId="0" applyFont="1" applyBorder="1" applyAlignment="1">
      <alignment wrapText="1"/>
    </xf>
    <xf numFmtId="0" fontId="5" fillId="3" borderId="148" xfId="0" applyFont="1" applyFill="1" applyBorder="1" applyAlignment="1">
      <alignment horizontal="center"/>
    </xf>
    <xf numFmtId="164" fontId="4" fillId="3" borderId="148" xfId="7" applyNumberFormat="1" applyFont="1" applyFill="1" applyBorder="1"/>
    <xf numFmtId="164" fontId="4" fillId="3" borderId="148" xfId="7" applyNumberFormat="1" applyFont="1" applyFill="1" applyBorder="1" applyAlignment="1">
      <alignment vertical="center"/>
    </xf>
    <xf numFmtId="164" fontId="4" fillId="0" borderId="148" xfId="7" applyNumberFormat="1" applyFont="1" applyFill="1" applyBorder="1"/>
    <xf numFmtId="0" fontId="13" fillId="0" borderId="148" xfId="0" applyFont="1" applyBorder="1" applyAlignment="1">
      <alignment horizontal="left" wrapText="1" indent="4"/>
    </xf>
    <xf numFmtId="0" fontId="4" fillId="3" borderId="19" xfId="0" applyFont="1" applyFill="1" applyBorder="1"/>
    <xf numFmtId="0" fontId="4" fillId="3" borderId="20" xfId="0" applyFont="1" applyFill="1" applyBorder="1" applyAlignment="1">
      <alignment wrapText="1"/>
    </xf>
    <xf numFmtId="0" fontId="4" fillId="3" borderId="114" xfId="0" applyFont="1" applyFill="1" applyBorder="1"/>
    <xf numFmtId="0" fontId="4" fillId="3" borderId="149" xfId="0" applyFont="1" applyFill="1" applyBorder="1" applyAlignment="1">
      <alignment horizontal="center" vertical="center" wrapText="1"/>
    </xf>
    <xf numFmtId="164" fontId="4" fillId="0" borderId="149" xfId="7" applyNumberFormat="1" applyFont="1" applyBorder="1"/>
    <xf numFmtId="164" fontId="5" fillId="0" borderId="149" xfId="7" applyNumberFormat="1" applyFont="1" applyBorder="1"/>
    <xf numFmtId="0" fontId="3" fillId="3" borderId="114" xfId="0" applyFont="1" applyFill="1" applyBorder="1" applyAlignment="1">
      <alignment horizontal="left"/>
    </xf>
    <xf numFmtId="164" fontId="4" fillId="3" borderId="149" xfId="7" applyNumberFormat="1" applyFont="1" applyFill="1" applyBorder="1"/>
    <xf numFmtId="0" fontId="4" fillId="3" borderId="149" xfId="0" applyFont="1" applyFill="1" applyBorder="1"/>
    <xf numFmtId="169" fontId="26" fillId="37" borderId="26" xfId="20" applyBorder="1"/>
    <xf numFmtId="10" fontId="4" fillId="0" borderId="96" xfId="20961" applyNumberFormat="1" applyFont="1" applyFill="1" applyBorder="1" applyAlignment="1">
      <alignment vertical="center"/>
    </xf>
    <xf numFmtId="3" fontId="23" fillId="0" borderId="148" xfId="0" applyNumberFormat="1" applyFont="1" applyBorder="1"/>
    <xf numFmtId="3" fontId="120" fillId="0" borderId="148" xfId="0" applyNumberFormat="1" applyFont="1" applyBorder="1"/>
    <xf numFmtId="196" fontId="117" fillId="0" borderId="102" xfId="0" applyNumberFormat="1" applyFont="1" applyFill="1" applyBorder="1"/>
    <xf numFmtId="3" fontId="4" fillId="0" borderId="0" xfId="0" applyNumberFormat="1" applyFont="1" applyFill="1"/>
    <xf numFmtId="3" fontId="4" fillId="0" borderId="148" xfId="0" applyNumberFormat="1" applyFont="1" applyFill="1" applyBorder="1" applyAlignment="1">
      <alignment horizontal="center" vertical="center" wrapText="1"/>
    </xf>
    <xf numFmtId="3" fontId="4" fillId="0" borderId="149" xfId="0" applyNumberFormat="1" applyFont="1" applyFill="1" applyBorder="1" applyAlignment="1">
      <alignment horizontal="center" vertical="center" wrapText="1"/>
    </xf>
    <xf numFmtId="3" fontId="4" fillId="3" borderId="151" xfId="0" applyNumberFormat="1" applyFont="1" applyFill="1" applyBorder="1" applyAlignment="1">
      <alignment vertical="center"/>
    </xf>
    <xf numFmtId="3" fontId="4" fillId="3" borderId="152" xfId="0" applyNumberFormat="1" applyFont="1" applyFill="1" applyBorder="1" applyAlignment="1">
      <alignment vertical="center"/>
    </xf>
    <xf numFmtId="3" fontId="26" fillId="37" borderId="0" xfId="20" applyNumberFormat="1" applyBorder="1"/>
    <xf numFmtId="3" fontId="4" fillId="0" borderId="55" xfId="0" applyNumberFormat="1" applyFont="1" applyFill="1" applyBorder="1" applyAlignment="1">
      <alignment vertical="center"/>
    </xf>
    <xf numFmtId="3" fontId="4" fillId="0" borderId="68" xfId="0" applyNumberFormat="1" applyFont="1" applyFill="1" applyBorder="1" applyAlignment="1">
      <alignment vertical="center"/>
    </xf>
    <xf numFmtId="3" fontId="4" fillId="0" borderId="148" xfId="0" applyNumberFormat="1" applyFont="1" applyFill="1" applyBorder="1" applyAlignment="1">
      <alignment vertical="center"/>
    </xf>
    <xf numFmtId="3" fontId="4" fillId="0" borderId="153" xfId="0" applyNumberFormat="1" applyFont="1" applyFill="1" applyBorder="1" applyAlignment="1">
      <alignment vertical="center"/>
    </xf>
    <xf numFmtId="3" fontId="4" fillId="0" borderId="149" xfId="0" applyNumberFormat="1" applyFont="1" applyFill="1" applyBorder="1" applyAlignment="1">
      <alignment vertical="center"/>
    </xf>
    <xf numFmtId="3" fontId="4" fillId="0" borderId="26" xfId="0" applyNumberFormat="1" applyFont="1" applyFill="1" applyBorder="1" applyAlignment="1">
      <alignment vertical="center"/>
    </xf>
    <xf numFmtId="3" fontId="4" fillId="0" borderId="28" xfId="0" applyNumberFormat="1" applyFont="1" applyFill="1" applyBorder="1" applyAlignment="1">
      <alignment vertical="center"/>
    </xf>
    <xf numFmtId="3" fontId="4" fillId="0" borderId="27" xfId="0" applyNumberFormat="1" applyFont="1" applyFill="1" applyBorder="1" applyAlignment="1">
      <alignment vertical="center"/>
    </xf>
    <xf numFmtId="3" fontId="4" fillId="3" borderId="0" xfId="0" applyNumberFormat="1" applyFont="1" applyFill="1" applyBorder="1" applyAlignment="1">
      <alignment vertical="center"/>
    </xf>
    <xf numFmtId="3" fontId="26" fillId="37" borderId="57" xfId="20" applyNumberFormat="1" applyBorder="1"/>
    <xf numFmtId="3" fontId="4" fillId="0" borderId="29" xfId="0" applyNumberFormat="1" applyFont="1" applyFill="1" applyBorder="1" applyAlignment="1">
      <alignment vertical="center"/>
    </xf>
    <xf numFmtId="3" fontId="4" fillId="0" borderId="21" xfId="0" applyNumberFormat="1" applyFont="1" applyFill="1" applyBorder="1" applyAlignment="1">
      <alignment vertical="center"/>
    </xf>
    <xf numFmtId="3" fontId="26" fillId="37" borderId="28" xfId="20" applyNumberFormat="1" applyBorder="1"/>
    <xf numFmtId="3" fontId="26" fillId="37" borderId="110" xfId="20" applyNumberFormat="1" applyBorder="1"/>
    <xf numFmtId="3" fontId="26" fillId="37" borderId="115" xfId="20" applyNumberFormat="1" applyBorder="1"/>
    <xf numFmtId="3" fontId="4" fillId="0" borderId="156" xfId="0" applyNumberFormat="1" applyFont="1" applyFill="1" applyBorder="1" applyAlignment="1">
      <alignment vertical="center"/>
    </xf>
    <xf numFmtId="3" fontId="4" fillId="0" borderId="157" xfId="0" applyNumberFormat="1" applyFont="1" applyFill="1" applyBorder="1" applyAlignment="1">
      <alignment vertical="center"/>
    </xf>
    <xf numFmtId="3" fontId="26" fillId="37" borderId="33" xfId="20" applyNumberFormat="1" applyBorder="1"/>
    <xf numFmtId="0" fontId="8" fillId="0" borderId="148" xfId="0" applyFont="1" applyFill="1" applyBorder="1" applyAlignment="1">
      <alignment wrapText="1"/>
    </xf>
    <xf numFmtId="0" fontId="102" fillId="0" borderId="149" xfId="0" applyFont="1" applyFill="1" applyBorder="1" applyAlignment="1">
      <alignment horizontal="left" vertical="center" wrapText="1"/>
    </xf>
    <xf numFmtId="0" fontId="131" fillId="0" borderId="149" xfId="0" applyFont="1" applyFill="1" applyBorder="1" applyAlignment="1">
      <alignment horizontal="left" vertical="center" wrapText="1"/>
    </xf>
    <xf numFmtId="0" fontId="12" fillId="0" borderId="148" xfId="0" applyFont="1" applyFill="1" applyBorder="1" applyAlignment="1">
      <alignment wrapText="1"/>
    </xf>
    <xf numFmtId="0" fontId="12" fillId="0" borderId="148" xfId="0" applyFont="1" applyBorder="1" applyAlignment="1">
      <alignment wrapText="1"/>
    </xf>
    <xf numFmtId="0" fontId="4" fillId="0" borderId="149" xfId="0" applyFont="1" applyBorder="1" applyAlignment="1"/>
    <xf numFmtId="0" fontId="9" fillId="0" borderId="148" xfId="0" applyFont="1" applyBorder="1" applyAlignment="1">
      <alignment horizontal="center" vertical="center" wrapText="1"/>
    </xf>
    <xf numFmtId="0" fontId="9" fillId="0" borderId="149" xfId="0" applyFont="1" applyBorder="1" applyAlignment="1">
      <alignment horizontal="center" vertical="center" wrapText="1"/>
    </xf>
    <xf numFmtId="0" fontId="8" fillId="0" borderId="148" xfId="0" applyFont="1" applyBorder="1" applyAlignment="1">
      <alignment wrapText="1"/>
    </xf>
    <xf numFmtId="0" fontId="8" fillId="0" borderId="149" xfId="0" applyFont="1" applyBorder="1" applyAlignment="1"/>
    <xf numFmtId="0" fontId="8" fillId="0" borderId="149" xfId="0" applyFont="1" applyBorder="1" applyAlignment="1">
      <alignment wrapText="1"/>
    </xf>
    <xf numFmtId="0" fontId="8" fillId="0" borderId="148" xfId="11" applyFont="1" applyFill="1" applyBorder="1" applyAlignment="1" applyProtection="1">
      <alignment horizontal="left"/>
      <protection locked="0"/>
    </xf>
    <xf numFmtId="10" fontId="130" fillId="0" borderId="149" xfId="0" applyNumberFormat="1" applyFont="1" applyBorder="1" applyAlignment="1">
      <alignment horizontal="right" vertical="center"/>
    </xf>
    <xf numFmtId="0" fontId="18" fillId="0" borderId="148" xfId="0" applyFont="1" applyFill="1" applyBorder="1" applyAlignment="1" applyProtection="1">
      <alignment horizontal="left"/>
      <protection locked="0"/>
    </xf>
    <xf numFmtId="0" fontId="8" fillId="0" borderId="148" xfId="0" applyFont="1" applyBorder="1" applyAlignment="1">
      <alignment horizontal="left" vertical="center" wrapText="1"/>
    </xf>
    <xf numFmtId="10" fontId="0" fillId="0" borderId="0" xfId="0" applyNumberFormat="1"/>
    <xf numFmtId="164" fontId="0" fillId="0" borderId="7" xfId="7" applyNumberFormat="1" applyFont="1" applyBorder="1"/>
    <xf numFmtId="164" fontId="117" fillId="0" borderId="155" xfId="7" applyNumberFormat="1" applyFont="1" applyFill="1" applyBorder="1" applyAlignment="1">
      <alignment horizontal="center" vertical="center" wrapText="1"/>
    </xf>
    <xf numFmtId="10" fontId="125" fillId="0" borderId="148" xfId="20961" applyNumberFormat="1" applyFont="1" applyBorder="1"/>
    <xf numFmtId="43" fontId="125" fillId="0" borderId="148" xfId="7" applyFont="1" applyBorder="1"/>
    <xf numFmtId="10" fontId="125" fillId="0" borderId="148" xfId="20961" applyNumberFormat="1" applyFont="1" applyFill="1" applyBorder="1"/>
    <xf numFmtId="164" fontId="136" fillId="0" borderId="148" xfId="7" applyNumberFormat="1" applyFont="1" applyBorder="1"/>
    <xf numFmtId="0" fontId="125" fillId="0" borderId="148" xfId="0" applyFont="1" applyBorder="1" applyAlignment="1">
      <alignment horizontal="left" indent="3"/>
    </xf>
    <xf numFmtId="197" fontId="120" fillId="0" borderId="0" xfId="0" applyNumberFormat="1" applyFont="1"/>
    <xf numFmtId="38" fontId="117" fillId="0" borderId="0" xfId="0" applyNumberFormat="1" applyFont="1"/>
    <xf numFmtId="195" fontId="117" fillId="0" borderId="0" xfId="0" applyNumberFormat="1" applyFont="1" applyBorder="1"/>
    <xf numFmtId="0" fontId="4" fillId="0" borderId="0" xfId="0" applyFont="1" applyAlignment="1">
      <alignment horizontal="left"/>
    </xf>
    <xf numFmtId="14" fontId="117" fillId="0" borderId="0" xfId="0" applyNumberFormat="1" applyFont="1" applyAlignment="1">
      <alignment horizontal="left"/>
    </xf>
    <xf numFmtId="0" fontId="0" fillId="0" borderId="0" xfId="0"/>
    <xf numFmtId="49" fontId="106" fillId="0" borderId="7" xfId="0" applyNumberFormat="1" applyFont="1" applyFill="1" applyBorder="1" applyAlignment="1">
      <alignment horizontal="right" vertical="center"/>
    </xf>
    <xf numFmtId="49" fontId="106" fillId="0" borderId="80" xfId="0" applyNumberFormat="1" applyFont="1" applyFill="1" applyBorder="1" applyAlignment="1">
      <alignment horizontal="right" vertical="center"/>
    </xf>
    <xf numFmtId="49" fontId="106" fillId="0" borderId="83" xfId="0" applyNumberFormat="1" applyFont="1" applyFill="1" applyBorder="1" applyAlignment="1">
      <alignment horizontal="right" vertical="center"/>
    </xf>
    <xf numFmtId="49" fontId="106" fillId="0" borderId="88" xfId="0" applyNumberFormat="1" applyFont="1" applyFill="1" applyBorder="1" applyAlignment="1">
      <alignment horizontal="right" vertical="center"/>
    </xf>
    <xf numFmtId="0" fontId="106" fillId="0" borderId="88" xfId="0" applyNumberFormat="1" applyFont="1" applyFill="1" applyBorder="1" applyAlignment="1">
      <alignment horizontal="right" vertical="center"/>
    </xf>
    <xf numFmtId="0" fontId="106" fillId="0" borderId="90" xfId="0" applyFont="1" applyFill="1" applyBorder="1" applyAlignment="1">
      <alignment horizontal="right" vertical="center"/>
    </xf>
    <xf numFmtId="0" fontId="106" fillId="0" borderId="90" xfId="0" applyFont="1" applyFill="1" applyBorder="1" applyAlignment="1">
      <alignment horizontal="left" vertical="center"/>
    </xf>
    <xf numFmtId="0" fontId="106" fillId="0" borderId="88" xfId="0" applyFont="1" applyFill="1" applyBorder="1" applyAlignment="1">
      <alignment vertical="center" wrapText="1"/>
    </xf>
    <xf numFmtId="0" fontId="106" fillId="0" borderId="88" xfId="0" applyFont="1" applyFill="1" applyBorder="1" applyAlignment="1">
      <alignment horizontal="left" vertical="center" wrapText="1"/>
    </xf>
    <xf numFmtId="49" fontId="106" fillId="0" borderId="166" xfId="0" applyNumberFormat="1" applyFont="1" applyFill="1" applyBorder="1" applyAlignment="1">
      <alignment horizontal="right" vertical="center"/>
    </xf>
    <xf numFmtId="0" fontId="106" fillId="3" borderId="166" xfId="5" applyNumberFormat="1" applyFont="1" applyFill="1" applyBorder="1" applyAlignment="1" applyProtection="1">
      <alignment horizontal="right" vertical="center"/>
      <protection locked="0"/>
    </xf>
    <xf numFmtId="0" fontId="106" fillId="0" borderId="166" xfId="0" applyNumberFormat="1" applyFont="1" applyFill="1" applyBorder="1" applyAlignment="1">
      <alignment vertical="center" wrapText="1"/>
    </xf>
    <xf numFmtId="0" fontId="126" fillId="0" borderId="166" xfId="0" applyNumberFormat="1" applyFont="1" applyFill="1" applyBorder="1" applyAlignment="1">
      <alignment horizontal="left" vertical="center" wrapText="1"/>
    </xf>
    <xf numFmtId="0" fontId="106" fillId="0" borderId="166" xfId="0" applyNumberFormat="1" applyFont="1" applyFill="1" applyBorder="1" applyAlignment="1">
      <alignment vertical="center"/>
    </xf>
    <xf numFmtId="0" fontId="126" fillId="0" borderId="166" xfId="0" applyNumberFormat="1" applyFont="1" applyFill="1" applyBorder="1" applyAlignment="1">
      <alignment vertical="center" wrapText="1"/>
    </xf>
    <xf numFmtId="2" fontId="106" fillId="3" borderId="166" xfId="5" applyNumberFormat="1" applyFont="1" applyFill="1" applyBorder="1" applyAlignment="1" applyProtection="1">
      <alignment horizontal="right" vertical="center"/>
      <protection locked="0"/>
    </xf>
    <xf numFmtId="0" fontId="106" fillId="0" borderId="166" xfId="0" applyNumberFormat="1" applyFont="1" applyFill="1" applyBorder="1" applyAlignment="1">
      <alignment horizontal="left" vertical="center" wrapText="1"/>
    </xf>
    <xf numFmtId="0" fontId="106" fillId="0" borderId="166" xfId="0" applyNumberFormat="1" applyFont="1" applyFill="1" applyBorder="1" applyAlignment="1">
      <alignment horizontal="right" vertical="center"/>
    </xf>
    <xf numFmtId="0" fontId="106" fillId="0" borderId="166" xfId="12672" applyFont="1" applyFill="1" applyBorder="1" applyAlignment="1">
      <alignment horizontal="left" vertical="center" wrapText="1"/>
    </xf>
    <xf numFmtId="0" fontId="106" fillId="0" borderId="155" xfId="0" applyNumberFormat="1" applyFont="1" applyFill="1" applyBorder="1" applyAlignment="1">
      <alignment horizontal="left" vertical="top" wrapText="1"/>
    </xf>
    <xf numFmtId="0" fontId="128" fillId="0" borderId="166" xfId="0" applyFont="1" applyBorder="1"/>
    <xf numFmtId="0" fontId="126" fillId="0" borderId="166" xfId="0" applyFont="1" applyBorder="1" applyAlignment="1">
      <alignment horizontal="left" vertical="top" wrapText="1"/>
    </xf>
    <xf numFmtId="0" fontId="126" fillId="0" borderId="166" xfId="0" applyFont="1" applyBorder="1"/>
    <xf numFmtId="0" fontId="126" fillId="0" borderId="166" xfId="0" applyFont="1" applyBorder="1" applyAlignment="1">
      <alignment horizontal="left" wrapText="1" indent="2"/>
    </xf>
    <xf numFmtId="0" fontId="106" fillId="0" borderId="166" xfId="12672" applyFont="1" applyFill="1" applyBorder="1" applyAlignment="1">
      <alignment horizontal="left" vertical="center" wrapText="1" indent="2"/>
    </xf>
    <xf numFmtId="0" fontId="126" fillId="0" borderId="166" xfId="0" applyFont="1" applyBorder="1" applyAlignment="1">
      <alignment horizontal="left" vertical="top" wrapText="1" indent="2"/>
    </xf>
    <xf numFmtId="0" fontId="128" fillId="0" borderId="7" xfId="0" applyFont="1" applyBorder="1"/>
    <xf numFmtId="0" fontId="126" fillId="0" borderId="166" xfId="0" applyFont="1" applyFill="1" applyBorder="1" applyAlignment="1">
      <alignment horizontal="left" wrapText="1" indent="2"/>
    </xf>
    <xf numFmtId="0" fontId="126" fillId="0" borderId="166" xfId="0" applyFont="1" applyBorder="1" applyAlignment="1">
      <alignment horizontal="left" indent="1"/>
    </xf>
    <xf numFmtId="0" fontId="126" fillId="0" borderId="166" xfId="0" applyFont="1" applyBorder="1" applyAlignment="1">
      <alignment horizontal="left" indent="2"/>
    </xf>
    <xf numFmtId="49" fontId="126" fillId="0" borderId="166" xfId="0" applyNumberFormat="1" applyFont="1" applyFill="1" applyBorder="1" applyAlignment="1">
      <alignment horizontal="left" indent="3"/>
    </xf>
    <xf numFmtId="49" fontId="126" fillId="0" borderId="166" xfId="0" applyNumberFormat="1" applyFont="1" applyFill="1" applyBorder="1" applyAlignment="1">
      <alignment horizontal="left" vertical="center" indent="1"/>
    </xf>
    <xf numFmtId="0" fontId="106" fillId="0" borderId="166" xfId="0" applyFont="1" applyFill="1" applyBorder="1" applyAlignment="1">
      <alignment vertical="center" wrapText="1"/>
    </xf>
    <xf numFmtId="49" fontId="126" fillId="0" borderId="166" xfId="0" applyNumberFormat="1" applyFont="1" applyFill="1" applyBorder="1" applyAlignment="1">
      <alignment horizontal="left" vertical="top" wrapText="1" indent="2"/>
    </xf>
    <xf numFmtId="49" fontId="126" fillId="0" borderId="166" xfId="0" applyNumberFormat="1" applyFont="1" applyFill="1" applyBorder="1" applyAlignment="1">
      <alignment horizontal="left" vertical="top" wrapText="1"/>
    </xf>
    <xf numFmtId="49" fontId="126" fillId="0" borderId="166" xfId="0" applyNumberFormat="1" applyFont="1" applyFill="1" applyBorder="1" applyAlignment="1">
      <alignment horizontal="left" wrapText="1" indent="3"/>
    </xf>
    <xf numFmtId="49" fontId="126" fillId="0" borderId="166" xfId="0" applyNumberFormat="1" applyFont="1" applyFill="1" applyBorder="1" applyAlignment="1">
      <alignment horizontal="left" wrapText="1" indent="2"/>
    </xf>
    <xf numFmtId="49" fontId="126" fillId="0" borderId="166" xfId="0" applyNumberFormat="1" applyFont="1" applyFill="1" applyBorder="1" applyAlignment="1">
      <alignment vertical="top" wrapText="1"/>
    </xf>
    <xf numFmtId="49" fontId="126" fillId="0" borderId="166" xfId="0" applyNumberFormat="1" applyFont="1" applyFill="1" applyBorder="1" applyAlignment="1">
      <alignment horizontal="left" vertical="center" wrapText="1" indent="3"/>
    </xf>
    <xf numFmtId="0" fontId="126" fillId="0" borderId="166" xfId="0" applyFont="1" applyBorder="1" applyAlignment="1">
      <alignment horizontal="left" vertical="center" wrapText="1" indent="2"/>
    </xf>
    <xf numFmtId="0" fontId="106" fillId="0" borderId="166" xfId="0" applyFont="1" applyFill="1" applyBorder="1" applyAlignment="1">
      <alignment horizontal="left" vertical="center" wrapText="1"/>
    </xf>
    <xf numFmtId="0" fontId="117" fillId="0" borderId="0" xfId="0" applyFont="1" applyBorder="1" applyAlignment="1">
      <alignment horizontal="left" indent="1"/>
    </xf>
    <xf numFmtId="0" fontId="117" fillId="0" borderId="0" xfId="0" applyFont="1" applyBorder="1" applyAlignment="1">
      <alignment horizontal="left" indent="2"/>
    </xf>
    <xf numFmtId="49" fontId="117" fillId="0" borderId="0" xfId="0" applyNumberFormat="1" applyFont="1" applyBorder="1" applyAlignment="1">
      <alignment horizontal="left" indent="3"/>
    </xf>
    <xf numFmtId="49" fontId="117" fillId="0" borderId="0" xfId="0" applyNumberFormat="1" applyFont="1" applyBorder="1" applyAlignment="1">
      <alignment horizontal="left" indent="1"/>
    </xf>
    <xf numFmtId="49" fontId="117" fillId="0" borderId="0" xfId="0" applyNumberFormat="1" applyFont="1" applyBorder="1" applyAlignment="1">
      <alignment horizontal="left" wrapText="1" indent="2"/>
    </xf>
    <xf numFmtId="49" fontId="117" fillId="0" borderId="0" xfId="0" applyNumberFormat="1" applyFont="1" applyFill="1" applyBorder="1" applyAlignment="1">
      <alignment horizontal="left" wrapText="1" indent="3"/>
    </xf>
    <xf numFmtId="0" fontId="117" fillId="0" borderId="0" xfId="0" applyNumberFormat="1" applyFont="1" applyFill="1" applyBorder="1" applyAlignment="1">
      <alignment horizontal="left" wrapText="1" indent="1"/>
    </xf>
    <xf numFmtId="49" fontId="105" fillId="0" borderId="166" xfId="0" applyNumberFormat="1" applyFont="1" applyFill="1" applyBorder="1" applyAlignment="1">
      <alignment horizontal="right" vertical="center"/>
    </xf>
    <xf numFmtId="0" fontId="106" fillId="0" borderId="165" xfId="0" applyNumberFormat="1" applyFont="1" applyFill="1" applyBorder="1" applyAlignment="1">
      <alignment horizontal="left" vertical="center" wrapText="1"/>
    </xf>
    <xf numFmtId="0" fontId="116" fillId="0" borderId="166" xfId="0" applyNumberFormat="1" applyFont="1" applyFill="1" applyBorder="1" applyAlignment="1">
      <alignment vertical="center" wrapText="1"/>
    </xf>
    <xf numFmtId="0" fontId="116" fillId="0" borderId="166" xfId="0" applyFont="1" applyFill="1" applyBorder="1" applyAlignment="1">
      <alignment vertical="center" wrapText="1"/>
    </xf>
    <xf numFmtId="0" fontId="116" fillId="0" borderId="166" xfId="0" applyNumberFormat="1" applyFont="1" applyFill="1" applyBorder="1" applyAlignment="1">
      <alignment horizontal="left" vertical="center" wrapText="1" indent="1"/>
    </xf>
    <xf numFmtId="0" fontId="116" fillId="0" borderId="166" xfId="0" applyNumberFormat="1" applyFont="1" applyFill="1" applyBorder="1" applyAlignment="1">
      <alignment horizontal="left" vertical="center" indent="1"/>
    </xf>
    <xf numFmtId="0" fontId="125" fillId="0" borderId="166" xfId="0" applyFont="1" applyBorder="1" applyAlignment="1">
      <alignment horizontal="left" indent="2"/>
    </xf>
    <xf numFmtId="0" fontId="125" fillId="0" borderId="166" xfId="0" applyFont="1" applyBorder="1" applyAlignment="1">
      <alignment horizontal="left" vertical="center" wrapText="1"/>
    </xf>
    <xf numFmtId="0" fontId="116" fillId="0" borderId="166" xfId="0" applyFont="1" applyFill="1" applyBorder="1" applyAlignment="1">
      <alignment horizontal="left" vertical="center" wrapText="1"/>
    </xf>
    <xf numFmtId="0" fontId="134" fillId="0" borderId="159" xfId="0" applyNumberFormat="1" applyFont="1" applyFill="1" applyBorder="1" applyAlignment="1">
      <alignment horizontal="left" vertical="center" wrapText="1" readingOrder="1"/>
    </xf>
    <xf numFmtId="0" fontId="0" fillId="0" borderId="0" xfId="0"/>
    <xf numFmtId="0" fontId="4" fillId="0" borderId="144" xfId="0" applyFont="1" applyBorder="1"/>
    <xf numFmtId="0" fontId="0" fillId="0" borderId="0" xfId="0" applyAlignment="1"/>
    <xf numFmtId="0" fontId="103" fillId="0" borderId="144" xfId="20960" applyFont="1" applyFill="1" applyBorder="1" applyAlignment="1" applyProtection="1">
      <alignment horizontal="center" vertical="center"/>
    </xf>
    <xf numFmtId="0" fontId="10" fillId="0" borderId="144" xfId="17" applyFill="1" applyBorder="1" applyAlignment="1" applyProtection="1"/>
    <xf numFmtId="0" fontId="6" fillId="3" borderId="144" xfId="20960" applyFont="1" applyFill="1" applyBorder="1" applyAlignment="1" applyProtection="1"/>
    <xf numFmtId="0" fontId="10" fillId="0" borderId="144" xfId="17" applyFill="1" applyBorder="1" applyAlignment="1" applyProtection="1">
      <alignment horizontal="left" vertical="center" wrapText="1"/>
    </xf>
    <xf numFmtId="49" fontId="109" fillId="0" borderId="144" xfId="0" applyNumberFormat="1" applyFont="1" applyFill="1" applyBorder="1" applyAlignment="1">
      <alignment horizontal="right" vertical="center" wrapText="1"/>
    </xf>
    <xf numFmtId="0" fontId="10" fillId="0" borderId="144" xfId="17" applyFill="1" applyBorder="1" applyAlignment="1" applyProtection="1">
      <alignment horizontal="left" vertical="center"/>
    </xf>
    <xf numFmtId="0" fontId="10" fillId="0" borderId="144" xfId="17" applyBorder="1" applyAlignment="1" applyProtection="1"/>
    <xf numFmtId="0" fontId="4" fillId="0" borderId="144" xfId="0" applyFont="1" applyFill="1" applyBorder="1"/>
    <xf numFmtId="0" fontId="10" fillId="0" borderId="144" xfId="17" applyFill="1" applyBorder="1" applyAlignment="1" applyProtection="1">
      <alignment wrapText="1"/>
    </xf>
    <xf numFmtId="0" fontId="104" fillId="0" borderId="70" xfId="0" applyFont="1" applyBorder="1" applyAlignment="1">
      <alignment horizontal="left" vertical="center" wrapText="1"/>
    </xf>
    <xf numFmtId="0" fontId="104" fillId="0" borderId="69" xfId="0" applyFont="1" applyBorder="1" applyAlignment="1">
      <alignment horizontal="left" vertical="center" wrapText="1"/>
    </xf>
    <xf numFmtId="0" fontId="8" fillId="0" borderId="29" xfId="0" applyFont="1" applyFill="1" applyBorder="1" applyAlignment="1" applyProtection="1">
      <alignment horizontal="center"/>
    </xf>
    <xf numFmtId="0" fontId="8" fillId="0" borderId="30" xfId="0" applyFont="1" applyFill="1" applyBorder="1" applyAlignment="1" applyProtection="1">
      <alignment horizontal="center"/>
    </xf>
    <xf numFmtId="0" fontId="8" fillId="0" borderId="32" xfId="0" applyFont="1" applyFill="1" applyBorder="1" applyAlignment="1" applyProtection="1">
      <alignment horizontal="center"/>
    </xf>
    <xf numFmtId="0" fontId="8" fillId="0" borderId="31" xfId="0" applyFont="1" applyFill="1" applyBorder="1" applyAlignment="1" applyProtection="1">
      <alignment horizontal="center"/>
    </xf>
    <xf numFmtId="0" fontId="5" fillId="0" borderId="19" xfId="0" applyFont="1" applyBorder="1" applyAlignment="1">
      <alignment horizontal="center" vertical="center"/>
    </xf>
    <xf numFmtId="0" fontId="5" fillId="0" borderId="114" xfId="0" applyFont="1" applyBorder="1" applyAlignment="1">
      <alignment horizontal="center" vertical="center"/>
    </xf>
    <xf numFmtId="0" fontId="9" fillId="0" borderId="20" xfId="0" applyFont="1" applyFill="1" applyBorder="1" applyAlignment="1">
      <alignment horizontal="center" vertical="center"/>
    </xf>
    <xf numFmtId="0" fontId="9" fillId="0" borderId="148" xfId="0" applyFont="1" applyFill="1" applyBorder="1" applyAlignment="1">
      <alignment horizontal="center" vertical="center"/>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20" xfId="0" applyFont="1" applyFill="1" applyBorder="1" applyAlignment="1" applyProtection="1">
      <alignment horizontal="center"/>
    </xf>
    <xf numFmtId="0" fontId="9" fillId="0" borderId="21" xfId="0" applyFont="1" applyFill="1" applyBorder="1" applyAlignment="1" applyProtection="1">
      <alignment horizontal="center"/>
    </xf>
    <xf numFmtId="0" fontId="12" fillId="0" borderId="148" xfId="0" applyFont="1" applyBorder="1" applyAlignment="1">
      <alignment wrapText="1"/>
    </xf>
    <xf numFmtId="0" fontId="4" fillId="0" borderId="149" xfId="0" applyFont="1" applyBorder="1" applyAlignment="1"/>
    <xf numFmtId="0" fontId="9" fillId="0" borderId="148" xfId="0" applyFont="1" applyBorder="1" applyAlignment="1">
      <alignment horizontal="center" vertical="center" wrapText="1"/>
    </xf>
    <xf numFmtId="0" fontId="9" fillId="0" borderId="149" xfId="0" applyFont="1" applyBorder="1" applyAlignment="1">
      <alignment horizontal="center" vertical="center" wrapText="1"/>
    </xf>
    <xf numFmtId="0" fontId="9" fillId="0" borderId="148" xfId="0" applyFont="1" applyBorder="1" applyAlignment="1">
      <alignment horizontal="left" vertical="center" wrapText="1"/>
    </xf>
    <xf numFmtId="0" fontId="9" fillId="0" borderId="149" xfId="0" applyFont="1" applyBorder="1" applyAlignment="1">
      <alignment horizontal="left" vertical="center" wrapText="1"/>
    </xf>
    <xf numFmtId="0" fontId="4" fillId="0" borderId="102" xfId="0" applyFont="1" applyFill="1" applyBorder="1" applyAlignment="1">
      <alignment horizontal="center" vertical="center" wrapText="1"/>
    </xf>
    <xf numFmtId="0" fontId="4" fillId="0" borderId="103" xfId="0" applyFont="1" applyFill="1" applyBorder="1" applyAlignment="1">
      <alignment horizontal="center"/>
    </xf>
    <xf numFmtId="0" fontId="4" fillId="0" borderId="24" xfId="0" applyFont="1" applyFill="1" applyBorder="1" applyAlignment="1">
      <alignment horizontal="center"/>
    </xf>
    <xf numFmtId="0" fontId="5" fillId="36" borderId="116" xfId="0" applyFont="1" applyFill="1" applyBorder="1" applyAlignment="1">
      <alignment horizontal="center" vertical="center" wrapText="1"/>
    </xf>
    <xf numFmtId="0" fontId="5" fillId="36" borderId="32" xfId="0" applyFont="1" applyFill="1" applyBorder="1" applyAlignment="1">
      <alignment horizontal="center" vertical="center" wrapText="1"/>
    </xf>
    <xf numFmtId="0" fontId="5" fillId="36" borderId="113" xfId="0" applyFont="1" applyFill="1" applyBorder="1" applyAlignment="1">
      <alignment horizontal="center" vertical="center" wrapText="1"/>
    </xf>
    <xf numFmtId="0" fontId="5" fillId="36" borderId="101" xfId="0" applyFont="1" applyFill="1" applyBorder="1" applyAlignment="1">
      <alignment horizontal="center" vertical="center" wrapText="1"/>
    </xf>
    <xf numFmtId="3" fontId="101" fillId="3" borderId="71" xfId="13" applyNumberFormat="1" applyFont="1" applyFill="1" applyBorder="1" applyAlignment="1" applyProtection="1">
      <alignment horizontal="center" vertical="center" wrapText="1"/>
      <protection locked="0"/>
    </xf>
    <xf numFmtId="3" fontId="101" fillId="3" borderId="68" xfId="13" applyNumberFormat="1" applyFont="1" applyFill="1" applyBorder="1" applyAlignment="1" applyProtection="1">
      <alignment horizontal="center" vertical="center" wrapText="1"/>
      <protection locked="0"/>
    </xf>
    <xf numFmtId="3" fontId="4" fillId="0" borderId="8" xfId="0" applyNumberFormat="1" applyFont="1" applyBorder="1" applyAlignment="1">
      <alignment horizontal="center" vertical="center"/>
    </xf>
    <xf numFmtId="3"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164" fontId="14" fillId="0" borderId="94" xfId="1" applyNumberFormat="1" applyFont="1" applyFill="1" applyBorder="1" applyAlignment="1" applyProtection="1">
      <alignment horizontal="center" vertical="center" wrapText="1"/>
      <protection locked="0"/>
    </xf>
    <xf numFmtId="164" fontId="14" fillId="0" borderId="95" xfId="1" applyNumberFormat="1" applyFont="1" applyFill="1" applyBorder="1" applyAlignment="1" applyProtection="1">
      <alignment horizontal="center" vertical="center" wrapText="1"/>
      <protection locked="0"/>
    </xf>
    <xf numFmtId="0" fontId="13" fillId="0" borderId="56" xfId="0" applyFont="1" applyFill="1" applyBorder="1" applyAlignment="1">
      <alignment horizontal="left" vertical="center"/>
    </xf>
    <xf numFmtId="0" fontId="13" fillId="0" borderId="57" xfId="0" applyFont="1" applyFill="1" applyBorder="1" applyAlignment="1">
      <alignment horizontal="left" vertical="center"/>
    </xf>
    <xf numFmtId="3" fontId="4" fillId="0" borderId="57" xfId="0" applyNumberFormat="1" applyFont="1" applyFill="1" applyBorder="1" applyAlignment="1">
      <alignment horizontal="center" vertical="center" wrapText="1"/>
    </xf>
    <xf numFmtId="3" fontId="4" fillId="0" borderId="108" xfId="0" applyNumberFormat="1" applyFont="1" applyFill="1" applyBorder="1" applyAlignment="1">
      <alignment horizontal="center" vertical="center" wrapText="1"/>
    </xf>
    <xf numFmtId="3" fontId="4" fillId="0" borderId="64" xfId="0" applyNumberFormat="1"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49" xfId="0" applyFont="1" applyBorder="1" applyAlignment="1">
      <alignment horizontal="center" vertical="center" wrapText="1"/>
    </xf>
    <xf numFmtId="0" fontId="119" fillId="0" borderId="117" xfId="0" applyNumberFormat="1" applyFont="1" applyFill="1" applyBorder="1" applyAlignment="1">
      <alignment horizontal="left" vertical="center" wrapText="1"/>
    </xf>
    <xf numFmtId="0" fontId="119" fillId="0" borderId="118" xfId="0" applyNumberFormat="1" applyFont="1" applyFill="1" applyBorder="1" applyAlignment="1">
      <alignment horizontal="left" vertical="center" wrapText="1"/>
    </xf>
    <xf numFmtId="0" fontId="119" fillId="0" borderId="120" xfId="0" applyNumberFormat="1" applyFont="1" applyFill="1" applyBorder="1" applyAlignment="1">
      <alignment horizontal="left" vertical="center" wrapText="1"/>
    </xf>
    <xf numFmtId="0" fontId="119" fillId="0" borderId="121" xfId="0" applyNumberFormat="1" applyFont="1" applyFill="1" applyBorder="1" applyAlignment="1">
      <alignment horizontal="left" vertical="center" wrapText="1"/>
    </xf>
    <xf numFmtId="0" fontId="119" fillId="0" borderId="123" xfId="0" applyNumberFormat="1" applyFont="1" applyFill="1" applyBorder="1" applyAlignment="1">
      <alignment horizontal="left" vertical="center" wrapText="1"/>
    </xf>
    <xf numFmtId="0" fontId="119" fillId="0" borderId="124" xfId="0" applyNumberFormat="1" applyFont="1" applyFill="1" applyBorder="1" applyAlignment="1">
      <alignment horizontal="left" vertical="center" wrapText="1"/>
    </xf>
    <xf numFmtId="4" fontId="120" fillId="0" borderId="98" xfId="0" applyNumberFormat="1" applyFont="1" applyFill="1" applyBorder="1" applyAlignment="1">
      <alignment horizontal="center" vertical="center" wrapText="1"/>
    </xf>
    <xf numFmtId="4" fontId="120" fillId="0" borderId="111" xfId="0" applyNumberFormat="1" applyFont="1" applyFill="1" applyBorder="1" applyAlignment="1">
      <alignment horizontal="center" vertical="center" wrapText="1"/>
    </xf>
    <xf numFmtId="4" fontId="120" fillId="0" borderId="119" xfId="0" applyNumberFormat="1" applyFont="1" applyFill="1" applyBorder="1" applyAlignment="1">
      <alignment horizontal="center" vertical="center" wrapText="1"/>
    </xf>
    <xf numFmtId="4" fontId="120" fillId="0" borderId="55" xfId="0" applyNumberFormat="1" applyFont="1" applyFill="1" applyBorder="1" applyAlignment="1">
      <alignment horizontal="center" vertical="center" wrapText="1"/>
    </xf>
    <xf numFmtId="4" fontId="120" fillId="0" borderId="122" xfId="0" applyNumberFormat="1" applyFont="1" applyFill="1" applyBorder="1" applyAlignment="1">
      <alignment horizontal="center" vertical="center" wrapText="1"/>
    </xf>
    <xf numFmtId="4" fontId="120" fillId="0" borderId="11" xfId="0" applyNumberFormat="1" applyFont="1" applyFill="1" applyBorder="1" applyAlignment="1">
      <alignment horizontal="center" vertical="center" wrapText="1"/>
    </xf>
    <xf numFmtId="3" fontId="117" fillId="0" borderId="102" xfId="0" applyNumberFormat="1" applyFont="1" applyBorder="1" applyAlignment="1">
      <alignment horizontal="center" vertical="center" wrapText="1"/>
    </xf>
    <xf numFmtId="3" fontId="117" fillId="0" borderId="97" xfId="0" applyNumberFormat="1" applyFont="1" applyBorder="1" applyAlignment="1">
      <alignment horizontal="center" vertical="center" wrapText="1"/>
    </xf>
    <xf numFmtId="3" fontId="117" fillId="0" borderId="7" xfId="0" applyNumberFormat="1" applyFont="1" applyBorder="1" applyAlignment="1">
      <alignment horizontal="center" vertical="center" wrapText="1"/>
    </xf>
    <xf numFmtId="0" fontId="124" fillId="0" borderId="102" xfId="0" applyFont="1" applyFill="1" applyBorder="1" applyAlignment="1">
      <alignment horizontal="center" vertical="center"/>
    </xf>
    <xf numFmtId="0" fontId="124" fillId="0" borderId="98" xfId="0" applyFont="1" applyFill="1" applyBorder="1" applyAlignment="1">
      <alignment horizontal="center" vertical="center"/>
    </xf>
    <xf numFmtId="0" fontId="124" fillId="0" borderId="119" xfId="0" applyFont="1" applyFill="1" applyBorder="1" applyAlignment="1">
      <alignment horizontal="center" vertical="center"/>
    </xf>
    <xf numFmtId="0" fontId="124" fillId="0" borderId="55" xfId="0" applyFont="1" applyFill="1" applyBorder="1" applyAlignment="1">
      <alignment horizontal="center" vertical="center"/>
    </xf>
    <xf numFmtId="0" fontId="124" fillId="0" borderId="11" xfId="0" applyFont="1" applyFill="1" applyBorder="1" applyAlignment="1">
      <alignment horizontal="center" vertical="center"/>
    </xf>
    <xf numFmtId="0" fontId="120" fillId="0" borderId="98" xfId="0" applyFont="1" applyFill="1" applyBorder="1" applyAlignment="1">
      <alignment horizontal="center" vertical="center" wrapText="1"/>
    </xf>
    <xf numFmtId="0" fontId="120" fillId="0" borderId="55" xfId="0" applyFont="1" applyFill="1" applyBorder="1" applyAlignment="1">
      <alignment horizontal="center" vertical="center" wrapText="1"/>
    </xf>
    <xf numFmtId="0" fontId="120" fillId="0" borderId="102" xfId="0" applyFont="1" applyFill="1" applyBorder="1" applyAlignment="1">
      <alignment horizontal="center" vertical="center" wrapText="1"/>
    </xf>
    <xf numFmtId="0" fontId="120" fillId="0" borderId="119" xfId="0" applyFont="1" applyFill="1" applyBorder="1" applyAlignment="1">
      <alignment horizontal="center" vertical="center" wrapText="1"/>
    </xf>
    <xf numFmtId="0" fontId="120" fillId="0" borderId="125" xfId="0" applyFont="1" applyFill="1" applyBorder="1" applyAlignment="1">
      <alignment horizontal="center" vertical="center" wrapText="1"/>
    </xf>
    <xf numFmtId="0" fontId="120" fillId="0" borderId="126" xfId="0" applyFont="1" applyFill="1" applyBorder="1" applyAlignment="1">
      <alignment horizontal="center" vertical="center" wrapText="1"/>
    </xf>
    <xf numFmtId="0" fontId="120" fillId="0" borderId="11" xfId="0" applyFont="1" applyFill="1" applyBorder="1" applyAlignment="1">
      <alignment horizontal="center" vertical="center" wrapText="1"/>
    </xf>
    <xf numFmtId="3" fontId="117" fillId="0" borderId="103" xfId="0" applyNumberFormat="1" applyFont="1" applyFill="1" applyBorder="1" applyAlignment="1">
      <alignment horizontal="center" vertical="center" wrapText="1"/>
    </xf>
    <xf numFmtId="3" fontId="117" fillId="0" borderId="100" xfId="0" applyNumberFormat="1" applyFont="1" applyFill="1" applyBorder="1" applyAlignment="1">
      <alignment horizontal="center" vertical="center" wrapText="1"/>
    </xf>
    <xf numFmtId="3" fontId="117" fillId="0" borderId="101" xfId="0" applyNumberFormat="1" applyFont="1" applyFill="1" applyBorder="1" applyAlignment="1">
      <alignment horizontal="center" vertical="center" wrapText="1"/>
    </xf>
    <xf numFmtId="3" fontId="120" fillId="0" borderId="127" xfId="0" applyNumberFormat="1" applyFont="1" applyFill="1" applyBorder="1" applyAlignment="1">
      <alignment horizontal="center" vertical="center" wrapText="1"/>
    </xf>
    <xf numFmtId="3" fontId="120" fillId="0" borderId="7" xfId="0" applyNumberFormat="1" applyFont="1" applyFill="1" applyBorder="1" applyAlignment="1">
      <alignment horizontal="center" vertical="center" wrapText="1"/>
    </xf>
    <xf numFmtId="3" fontId="117" fillId="0" borderId="127" xfId="0" applyNumberFormat="1" applyFont="1" applyFill="1" applyBorder="1" applyAlignment="1">
      <alignment horizontal="center" vertical="center" wrapText="1"/>
    </xf>
    <xf numFmtId="3" fontId="117" fillId="0" borderId="7" xfId="0" applyNumberFormat="1" applyFont="1" applyFill="1" applyBorder="1" applyAlignment="1">
      <alignment horizontal="center" vertical="center" wrapText="1"/>
    </xf>
    <xf numFmtId="3" fontId="117" fillId="0" borderId="125" xfId="0" applyNumberFormat="1" applyFont="1" applyFill="1" applyBorder="1" applyAlignment="1">
      <alignment horizontal="center" vertical="center" wrapText="1"/>
    </xf>
    <xf numFmtId="3" fontId="117" fillId="0" borderId="0" xfId="0" applyNumberFormat="1" applyFont="1" applyFill="1" applyBorder="1" applyAlignment="1">
      <alignment horizontal="center" vertical="center" wrapText="1"/>
    </xf>
    <xf numFmtId="3" fontId="117" fillId="0" borderId="126" xfId="0" applyNumberFormat="1" applyFont="1" applyFill="1" applyBorder="1" applyAlignment="1">
      <alignment horizontal="center" vertical="center" wrapText="1"/>
    </xf>
    <xf numFmtId="3" fontId="117" fillId="0" borderId="11" xfId="0" applyNumberFormat="1" applyFont="1" applyBorder="1" applyAlignment="1">
      <alignment horizontal="center" vertical="center" wrapText="1"/>
    </xf>
    <xf numFmtId="0" fontId="119" fillId="0" borderId="98" xfId="0" applyNumberFormat="1" applyFont="1" applyFill="1" applyBorder="1" applyAlignment="1">
      <alignment horizontal="left" vertical="top" wrapText="1"/>
    </xf>
    <xf numFmtId="0" fontId="119" fillId="0" borderId="119" xfId="0" applyNumberFormat="1" applyFont="1" applyFill="1" applyBorder="1" applyAlignment="1">
      <alignment horizontal="left" vertical="top" wrapText="1"/>
    </xf>
    <xf numFmtId="0" fontId="119" fillId="0" borderId="125" xfId="0" applyNumberFormat="1" applyFont="1" applyFill="1" applyBorder="1" applyAlignment="1">
      <alignment horizontal="left" vertical="top" wrapText="1"/>
    </xf>
    <xf numFmtId="0" fontId="119" fillId="0" borderId="126" xfId="0" applyNumberFormat="1" applyFont="1" applyFill="1" applyBorder="1" applyAlignment="1">
      <alignment horizontal="left" vertical="top" wrapText="1"/>
    </xf>
    <xf numFmtId="0" fontId="119" fillId="0" borderId="55" xfId="0" applyNumberFormat="1" applyFont="1" applyFill="1" applyBorder="1" applyAlignment="1">
      <alignment horizontal="left" vertical="top" wrapText="1"/>
    </xf>
    <xf numFmtId="0" fontId="119" fillId="0" borderId="11" xfId="0" applyNumberFormat="1" applyFont="1" applyFill="1" applyBorder="1" applyAlignment="1">
      <alignment horizontal="left" vertical="top" wrapText="1"/>
    </xf>
    <xf numFmtId="0" fontId="117" fillId="0" borderId="98" xfId="0" applyFont="1" applyFill="1" applyBorder="1" applyAlignment="1">
      <alignment horizontal="center" vertical="center"/>
    </xf>
    <xf numFmtId="0" fontId="117" fillId="0" borderId="111" xfId="0" applyFont="1" applyFill="1" applyBorder="1" applyAlignment="1">
      <alignment horizontal="center" vertical="center"/>
    </xf>
    <xf numFmtId="0" fontId="117" fillId="0" borderId="119" xfId="0" applyFont="1" applyFill="1" applyBorder="1" applyAlignment="1">
      <alignment horizontal="center" vertical="center"/>
    </xf>
    <xf numFmtId="0" fontId="117" fillId="0" borderId="98" xfId="0" applyFont="1" applyFill="1" applyBorder="1" applyAlignment="1">
      <alignment horizontal="center" vertical="center" wrapText="1"/>
    </xf>
    <xf numFmtId="0" fontId="117" fillId="0" borderId="111" xfId="0" applyFont="1" applyFill="1" applyBorder="1" applyAlignment="1">
      <alignment horizontal="center" vertical="center" wrapText="1"/>
    </xf>
    <xf numFmtId="0" fontId="117" fillId="0" borderId="119" xfId="0" applyFont="1" applyFill="1" applyBorder="1" applyAlignment="1">
      <alignment horizontal="center" vertical="center" wrapText="1"/>
    </xf>
    <xf numFmtId="0" fontId="117" fillId="0" borderId="98" xfId="0" applyFont="1" applyBorder="1" applyAlignment="1">
      <alignment horizontal="center" vertical="top" wrapText="1"/>
    </xf>
    <xf numFmtId="0" fontId="117" fillId="0" borderId="111" xfId="0" applyFont="1" applyBorder="1" applyAlignment="1">
      <alignment horizontal="center" vertical="top" wrapText="1"/>
    </xf>
    <xf numFmtId="0" fontId="117" fillId="0" borderId="119" xfId="0" applyFont="1" applyBorder="1" applyAlignment="1">
      <alignment horizontal="center" vertical="top" wrapText="1"/>
    </xf>
    <xf numFmtId="0" fontId="117" fillId="0" borderId="98" xfId="0" applyFont="1" applyFill="1" applyBorder="1" applyAlignment="1">
      <alignment horizontal="center" vertical="top" wrapText="1"/>
    </xf>
    <xf numFmtId="0" fontId="117" fillId="0" borderId="100" xfId="0" applyFont="1" applyFill="1" applyBorder="1" applyAlignment="1">
      <alignment horizontal="center" vertical="top" wrapText="1"/>
    </xf>
    <xf numFmtId="0" fontId="117" fillId="0" borderId="101" xfId="0" applyFont="1" applyFill="1" applyBorder="1" applyAlignment="1">
      <alignment horizontal="center" vertical="top" wrapText="1"/>
    </xf>
    <xf numFmtId="0" fontId="117" fillId="0" borderId="97" xfId="0" applyFont="1" applyBorder="1" applyAlignment="1">
      <alignment horizontal="center" vertical="top" wrapText="1"/>
    </xf>
    <xf numFmtId="0" fontId="117" fillId="0" borderId="7" xfId="0" applyFont="1" applyBorder="1" applyAlignment="1">
      <alignment horizontal="center" vertical="top" wrapText="1"/>
    </xf>
    <xf numFmtId="0" fontId="119" fillId="0" borderId="128" xfId="0" applyNumberFormat="1" applyFont="1" applyFill="1" applyBorder="1" applyAlignment="1">
      <alignment horizontal="left" vertical="top" wrapText="1"/>
    </xf>
    <xf numFmtId="0" fontId="119" fillId="0" borderId="129" xfId="0" applyNumberFormat="1" applyFont="1" applyFill="1" applyBorder="1" applyAlignment="1">
      <alignment horizontal="left" vertical="top" wrapText="1"/>
    </xf>
    <xf numFmtId="0" fontId="125" fillId="0" borderId="148" xfId="0" applyFont="1" applyBorder="1" applyAlignment="1">
      <alignment horizontal="center" vertical="center" wrapText="1"/>
    </xf>
    <xf numFmtId="0" fontId="133" fillId="0" borderId="148" xfId="0" applyFont="1" applyBorder="1" applyAlignment="1">
      <alignment horizontal="center" vertical="center"/>
    </xf>
    <xf numFmtId="164" fontId="125" fillId="0" borderId="155" xfId="7" applyNumberFormat="1" applyFont="1" applyBorder="1" applyAlignment="1">
      <alignment horizontal="center" vertical="center" wrapText="1"/>
    </xf>
    <xf numFmtId="164" fontId="125" fillId="0" borderId="148" xfId="7" applyNumberFormat="1" applyFont="1" applyBorder="1" applyAlignment="1">
      <alignment horizontal="center" vertical="center" wrapText="1"/>
    </xf>
    <xf numFmtId="0" fontId="106" fillId="0" borderId="167" xfId="0" applyNumberFormat="1" applyFont="1" applyFill="1" applyBorder="1" applyAlignment="1">
      <alignment horizontal="left" vertical="center" wrapText="1"/>
    </xf>
    <xf numFmtId="0" fontId="106" fillId="0" borderId="165" xfId="0" applyNumberFormat="1" applyFont="1" applyFill="1" applyBorder="1" applyAlignment="1">
      <alignment horizontal="left" vertical="center" wrapText="1"/>
    </xf>
    <xf numFmtId="0" fontId="105" fillId="76" borderId="167" xfId="0" applyFont="1" applyFill="1" applyBorder="1" applyAlignment="1">
      <alignment horizontal="center" vertical="center" wrapText="1"/>
    </xf>
    <xf numFmtId="0" fontId="105" fillId="76" borderId="165" xfId="0" applyFont="1" applyFill="1" applyBorder="1" applyAlignment="1">
      <alignment horizontal="center" vertical="center" wrapText="1"/>
    </xf>
    <xf numFmtId="0" fontId="106" fillId="0" borderId="167" xfId="0" applyNumberFormat="1" applyFont="1" applyFill="1" applyBorder="1" applyAlignment="1">
      <alignment horizontal="left" vertical="top" wrapText="1"/>
    </xf>
    <xf numFmtId="0" fontId="106" fillId="0" borderId="165" xfId="0" applyNumberFormat="1" applyFont="1" applyFill="1" applyBorder="1" applyAlignment="1">
      <alignment horizontal="left" vertical="top" wrapText="1"/>
    </xf>
    <xf numFmtId="0" fontId="106" fillId="0" borderId="167" xfId="13" applyFont="1" applyFill="1" applyBorder="1" applyAlignment="1" applyProtection="1">
      <alignment horizontal="left" vertical="top" wrapText="1"/>
      <protection locked="0"/>
    </xf>
    <xf numFmtId="0" fontId="106" fillId="0" borderId="165" xfId="13" applyFont="1" applyFill="1" applyBorder="1" applyAlignment="1" applyProtection="1">
      <alignment horizontal="left" vertical="top" wrapText="1"/>
      <protection locked="0"/>
    </xf>
    <xf numFmtId="0" fontId="106" fillId="0" borderId="155" xfId="12672" applyFont="1" applyFill="1" applyBorder="1" applyAlignment="1">
      <alignment horizontal="left" vertical="center" wrapText="1"/>
    </xf>
    <xf numFmtId="0" fontId="106" fillId="0" borderId="127" xfId="12672" applyFont="1" applyFill="1" applyBorder="1" applyAlignment="1">
      <alignment horizontal="left" vertical="center" wrapText="1"/>
    </xf>
    <xf numFmtId="0" fontId="106" fillId="0" borderId="7" xfId="12672" applyFont="1" applyFill="1" applyBorder="1" applyAlignment="1">
      <alignment horizontal="left" vertical="center" wrapText="1"/>
    </xf>
    <xf numFmtId="0" fontId="106" fillId="0" borderId="167" xfId="0" applyFont="1" applyFill="1" applyBorder="1" applyAlignment="1">
      <alignment horizontal="left" vertical="center" wrapText="1"/>
    </xf>
    <xf numFmtId="0" fontId="106" fillId="0" borderId="165" xfId="0" applyFont="1" applyFill="1" applyBorder="1" applyAlignment="1">
      <alignment horizontal="left" vertical="center" wrapText="1"/>
    </xf>
    <xf numFmtId="0" fontId="105" fillId="76" borderId="166" xfId="0" applyFont="1" applyFill="1" applyBorder="1" applyAlignment="1">
      <alignment horizontal="center" vertical="center" wrapText="1"/>
    </xf>
    <xf numFmtId="0" fontId="105" fillId="0" borderId="166" xfId="0" applyFont="1" applyFill="1" applyBorder="1" applyAlignment="1">
      <alignment horizontal="center" vertical="center"/>
    </xf>
    <xf numFmtId="0" fontId="106" fillId="3" borderId="167" xfId="13" applyFont="1" applyFill="1" applyBorder="1" applyAlignment="1" applyProtection="1">
      <alignment horizontal="left" vertical="top" wrapText="1"/>
      <protection locked="0"/>
    </xf>
    <xf numFmtId="0" fontId="106" fillId="3" borderId="165" xfId="13" applyFont="1" applyFill="1" applyBorder="1" applyAlignment="1" applyProtection="1">
      <alignment horizontal="left" vertical="top" wrapText="1"/>
      <protection locked="0"/>
    </xf>
    <xf numFmtId="0" fontId="105" fillId="0" borderId="89" xfId="0" applyFont="1" applyFill="1" applyBorder="1" applyAlignment="1">
      <alignment horizontal="center" vertical="center"/>
    </xf>
    <xf numFmtId="0" fontId="105" fillId="76" borderId="86"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87" xfId="0" applyFont="1" applyFill="1" applyBorder="1" applyAlignment="1">
      <alignment horizontal="center" vertical="center" wrapText="1"/>
    </xf>
    <xf numFmtId="0" fontId="106" fillId="78" borderId="167" xfId="0" applyFont="1" applyFill="1" applyBorder="1" applyAlignment="1">
      <alignment vertical="center" wrapText="1"/>
    </xf>
    <xf numFmtId="0" fontId="106" fillId="78" borderId="165" xfId="0" applyFont="1" applyFill="1" applyBorder="1" applyAlignment="1">
      <alignment vertical="center" wrapText="1"/>
    </xf>
    <xf numFmtId="0" fontId="106" fillId="0" borderId="167" xfId="0" applyFont="1" applyFill="1" applyBorder="1" applyAlignment="1">
      <alignment vertical="center" wrapText="1"/>
    </xf>
    <xf numFmtId="0" fontId="106" fillId="0" borderId="165" xfId="0" applyFont="1" applyFill="1" applyBorder="1" applyAlignment="1">
      <alignment vertical="center" wrapText="1"/>
    </xf>
    <xf numFmtId="0" fontId="105" fillId="76" borderId="91" xfId="0" applyFont="1" applyFill="1" applyBorder="1" applyAlignment="1">
      <alignment horizontal="center" vertical="center"/>
    </xf>
    <xf numFmtId="0" fontId="105" fillId="76" borderId="92" xfId="0" applyFont="1" applyFill="1" applyBorder="1" applyAlignment="1">
      <alignment horizontal="center" vertical="center"/>
    </xf>
    <xf numFmtId="0" fontId="105" fillId="76" borderId="93" xfId="0" applyFont="1" applyFill="1" applyBorder="1" applyAlignment="1">
      <alignment horizontal="center" vertical="center"/>
    </xf>
    <xf numFmtId="0" fontId="106" fillId="3" borderId="167" xfId="0" applyFont="1" applyFill="1" applyBorder="1" applyAlignment="1">
      <alignment horizontal="left" vertical="center" wrapText="1"/>
    </xf>
    <xf numFmtId="0" fontId="106" fillId="3" borderId="165" xfId="0" applyFont="1" applyFill="1" applyBorder="1" applyAlignment="1">
      <alignment horizontal="left" vertical="center" wrapText="1"/>
    </xf>
    <xf numFmtId="0" fontId="106" fillId="0" borderId="81" xfId="0" applyFont="1" applyFill="1" applyBorder="1" applyAlignment="1">
      <alignment horizontal="left" vertical="center" wrapText="1"/>
    </xf>
    <xf numFmtId="0" fontId="106" fillId="0" borderId="82" xfId="0" applyFont="1" applyFill="1" applyBorder="1" applyAlignment="1">
      <alignment horizontal="left" vertical="center" wrapText="1"/>
    </xf>
    <xf numFmtId="0" fontId="105" fillId="76" borderId="77" xfId="0" applyFont="1" applyFill="1" applyBorder="1" applyAlignment="1">
      <alignment horizontal="center" vertical="center" wrapText="1"/>
    </xf>
    <xf numFmtId="0" fontId="105" fillId="76" borderId="78" xfId="0" applyFont="1" applyFill="1" applyBorder="1" applyAlignment="1">
      <alignment horizontal="center" vertical="center" wrapText="1"/>
    </xf>
    <xf numFmtId="0" fontId="105" fillId="76" borderId="79" xfId="0" applyFont="1" applyFill="1" applyBorder="1" applyAlignment="1">
      <alignment horizontal="center" vertical="center" wrapText="1"/>
    </xf>
    <xf numFmtId="0" fontId="106" fillId="0" borderId="55"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3" borderId="167" xfId="0" applyFont="1" applyFill="1" applyBorder="1" applyAlignment="1">
      <alignment vertical="center" wrapText="1"/>
    </xf>
    <xf numFmtId="0" fontId="106" fillId="3" borderId="165" xfId="0" applyFont="1" applyFill="1" applyBorder="1" applyAlignment="1">
      <alignment vertical="center" wrapText="1"/>
    </xf>
    <xf numFmtId="0" fontId="106" fillId="0" borderId="81" xfId="0" applyFont="1" applyFill="1" applyBorder="1" applyAlignment="1">
      <alignment vertical="center" wrapText="1"/>
    </xf>
    <xf numFmtId="0" fontId="106" fillId="0" borderId="82" xfId="0" applyFont="1" applyFill="1" applyBorder="1" applyAlignment="1">
      <alignment vertical="center" wrapText="1"/>
    </xf>
    <xf numFmtId="0" fontId="106" fillId="3" borderId="81" xfId="0" applyFont="1" applyFill="1" applyBorder="1" applyAlignment="1">
      <alignment horizontal="left" vertical="center" wrapText="1"/>
    </xf>
    <xf numFmtId="0" fontId="106" fillId="3" borderId="82" xfId="0" applyFont="1" applyFill="1" applyBorder="1" applyAlignment="1">
      <alignment horizontal="left" vertical="center" wrapText="1"/>
    </xf>
    <xf numFmtId="0" fontId="106" fillId="0" borderId="84" xfId="0" applyFont="1" applyFill="1" applyBorder="1" applyAlignment="1">
      <alignment horizontal="left" vertical="center" wrapText="1"/>
    </xf>
    <xf numFmtId="0" fontId="106" fillId="0" borderId="85" xfId="0" applyFont="1" applyFill="1" applyBorder="1" applyAlignment="1">
      <alignment horizontal="left" vertical="center" wrapText="1"/>
    </xf>
    <xf numFmtId="0" fontId="106" fillId="0" borderId="55" xfId="0" applyFont="1" applyFill="1" applyBorder="1" applyAlignment="1">
      <alignment vertical="center" wrapText="1"/>
    </xf>
    <xf numFmtId="0" fontId="106" fillId="0" borderId="11" xfId="0" applyFont="1" applyFill="1" applyBorder="1" applyAlignment="1">
      <alignment vertical="center" wrapText="1"/>
    </xf>
    <xf numFmtId="0" fontId="106" fillId="0" borderId="167" xfId="0" applyFont="1" applyFill="1" applyBorder="1" applyAlignment="1">
      <alignment horizontal="left"/>
    </xf>
    <xf numFmtId="0" fontId="106" fillId="0" borderId="165" xfId="0" applyFont="1" applyFill="1" applyBorder="1" applyAlignment="1">
      <alignment horizontal="left"/>
    </xf>
    <xf numFmtId="0" fontId="105" fillId="0" borderId="74" xfId="0" applyFont="1" applyFill="1" applyBorder="1" applyAlignment="1">
      <alignment horizontal="center" vertical="center"/>
    </xf>
    <xf numFmtId="0" fontId="105" fillId="0" borderId="75" xfId="0" applyFont="1" applyFill="1" applyBorder="1" applyAlignment="1">
      <alignment horizontal="center" vertical="center"/>
    </xf>
    <xf numFmtId="0" fontId="105" fillId="0" borderId="76" xfId="0" applyFont="1" applyFill="1" applyBorder="1" applyAlignment="1">
      <alignment horizontal="center" vertical="center"/>
    </xf>
    <xf numFmtId="0" fontId="106" fillId="0" borderId="166" xfId="0" applyFont="1" applyFill="1" applyBorder="1" applyAlignment="1">
      <alignment horizontal="left" vertical="center" wrapText="1"/>
    </xf>
    <xf numFmtId="49" fontId="106" fillId="0" borderId="155" xfId="0" applyNumberFormat="1" applyFont="1" applyFill="1" applyBorder="1" applyAlignment="1">
      <alignment horizontal="center" vertical="center"/>
    </xf>
    <xf numFmtId="49" fontId="106" fillId="0" borderId="127" xfId="0" applyNumberFormat="1" applyFont="1" applyFill="1" applyBorder="1" applyAlignment="1">
      <alignment horizontal="center" vertical="center"/>
    </xf>
    <xf numFmtId="49" fontId="106" fillId="0" borderId="7" xfId="0" applyNumberFormat="1" applyFont="1" applyFill="1" applyBorder="1" applyAlignment="1">
      <alignment horizontal="center" vertical="center"/>
    </xf>
    <xf numFmtId="0" fontId="106" fillId="0" borderId="166" xfId="0" applyFont="1" applyFill="1" applyBorder="1" applyAlignment="1">
      <alignment horizontal="left" vertical="top" wrapText="1"/>
    </xf>
    <xf numFmtId="0" fontId="106" fillId="0" borderId="166" xfId="0" applyNumberFormat="1" applyFont="1" applyFill="1" applyBorder="1" applyAlignment="1">
      <alignment horizontal="left" vertical="top" wrapText="1"/>
    </xf>
    <xf numFmtId="0" fontId="106" fillId="0" borderId="167" xfId="0" applyFont="1" applyFill="1" applyBorder="1" applyAlignment="1">
      <alignment horizontal="left" vertical="top" wrapText="1"/>
    </xf>
  </cellXfs>
  <cellStyles count="24051">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2267"/>
    <cellStyle name="Calculation 2 10 2 2 3" xfId="23163"/>
    <cellStyle name="Calculation 2 10 2 2 4" xfId="24049"/>
    <cellStyle name="Calculation 2 10 2 3" xfId="21415"/>
    <cellStyle name="Calculation 2 10 2 4" xfId="22270"/>
    <cellStyle name="Calculation 2 10 2 5" xfId="23166"/>
    <cellStyle name="Calculation 2 10 3" xfId="724"/>
    <cellStyle name="Calculation 2 10 3 2" xfId="21407"/>
    <cellStyle name="Calculation 2 10 3 2 2" xfId="22266"/>
    <cellStyle name="Calculation 2 10 3 2 3" xfId="23162"/>
    <cellStyle name="Calculation 2 10 3 2 4" xfId="24048"/>
    <cellStyle name="Calculation 2 10 3 3" xfId="21416"/>
    <cellStyle name="Calculation 2 10 3 4" xfId="22271"/>
    <cellStyle name="Calculation 2 10 3 5" xfId="23167"/>
    <cellStyle name="Calculation 2 10 4" xfId="725"/>
    <cellStyle name="Calculation 2 10 4 2" xfId="21406"/>
    <cellStyle name="Calculation 2 10 4 2 2" xfId="22265"/>
    <cellStyle name="Calculation 2 10 4 2 3" xfId="23161"/>
    <cellStyle name="Calculation 2 10 4 2 4" xfId="24047"/>
    <cellStyle name="Calculation 2 10 4 3" xfId="21417"/>
    <cellStyle name="Calculation 2 10 4 4" xfId="22272"/>
    <cellStyle name="Calculation 2 10 4 5" xfId="23168"/>
    <cellStyle name="Calculation 2 10 5" xfId="726"/>
    <cellStyle name="Calculation 2 10 5 2" xfId="21405"/>
    <cellStyle name="Calculation 2 10 5 2 2" xfId="22264"/>
    <cellStyle name="Calculation 2 10 5 2 3" xfId="23160"/>
    <cellStyle name="Calculation 2 10 5 2 4" xfId="24046"/>
    <cellStyle name="Calculation 2 10 5 3" xfId="21418"/>
    <cellStyle name="Calculation 2 10 5 4" xfId="22273"/>
    <cellStyle name="Calculation 2 10 5 5" xfId="23169"/>
    <cellStyle name="Calculation 2 11" xfId="727"/>
    <cellStyle name="Calculation 2 11 2" xfId="728"/>
    <cellStyle name="Calculation 2 11 2 2" xfId="21403"/>
    <cellStyle name="Calculation 2 11 2 2 2" xfId="22262"/>
    <cellStyle name="Calculation 2 11 2 2 3" xfId="23158"/>
    <cellStyle name="Calculation 2 11 2 2 4" xfId="24044"/>
    <cellStyle name="Calculation 2 11 2 3" xfId="21420"/>
    <cellStyle name="Calculation 2 11 2 4" xfId="22275"/>
    <cellStyle name="Calculation 2 11 2 5" xfId="23171"/>
    <cellStyle name="Calculation 2 11 3" xfId="729"/>
    <cellStyle name="Calculation 2 11 3 2" xfId="21402"/>
    <cellStyle name="Calculation 2 11 3 2 2" xfId="22261"/>
    <cellStyle name="Calculation 2 11 3 2 3" xfId="23157"/>
    <cellStyle name="Calculation 2 11 3 2 4" xfId="24043"/>
    <cellStyle name="Calculation 2 11 3 3" xfId="21421"/>
    <cellStyle name="Calculation 2 11 3 4" xfId="22276"/>
    <cellStyle name="Calculation 2 11 3 5" xfId="23172"/>
    <cellStyle name="Calculation 2 11 4" xfId="730"/>
    <cellStyle name="Calculation 2 11 4 2" xfId="21401"/>
    <cellStyle name="Calculation 2 11 4 2 2" xfId="22260"/>
    <cellStyle name="Calculation 2 11 4 2 3" xfId="23156"/>
    <cellStyle name="Calculation 2 11 4 2 4" xfId="24042"/>
    <cellStyle name="Calculation 2 11 4 3" xfId="21422"/>
    <cellStyle name="Calculation 2 11 4 4" xfId="22277"/>
    <cellStyle name="Calculation 2 11 4 5" xfId="23173"/>
    <cellStyle name="Calculation 2 11 5" xfId="731"/>
    <cellStyle name="Calculation 2 11 5 2" xfId="21400"/>
    <cellStyle name="Calculation 2 11 5 2 2" xfId="22259"/>
    <cellStyle name="Calculation 2 11 5 2 3" xfId="23155"/>
    <cellStyle name="Calculation 2 11 5 2 4" xfId="24041"/>
    <cellStyle name="Calculation 2 11 5 3" xfId="21423"/>
    <cellStyle name="Calculation 2 11 5 4" xfId="22278"/>
    <cellStyle name="Calculation 2 11 5 5" xfId="23174"/>
    <cellStyle name="Calculation 2 11 6" xfId="21404"/>
    <cellStyle name="Calculation 2 11 6 2" xfId="22263"/>
    <cellStyle name="Calculation 2 11 6 3" xfId="23159"/>
    <cellStyle name="Calculation 2 11 6 4" xfId="24045"/>
    <cellStyle name="Calculation 2 11 7" xfId="21419"/>
    <cellStyle name="Calculation 2 11 8" xfId="22274"/>
    <cellStyle name="Calculation 2 11 9" xfId="23170"/>
    <cellStyle name="Calculation 2 12" xfId="732"/>
    <cellStyle name="Calculation 2 12 2" xfId="733"/>
    <cellStyle name="Calculation 2 12 2 2" xfId="21398"/>
    <cellStyle name="Calculation 2 12 2 2 2" xfId="22257"/>
    <cellStyle name="Calculation 2 12 2 2 3" xfId="23153"/>
    <cellStyle name="Calculation 2 12 2 2 4" xfId="24039"/>
    <cellStyle name="Calculation 2 12 2 3" xfId="21425"/>
    <cellStyle name="Calculation 2 12 2 4" xfId="22280"/>
    <cellStyle name="Calculation 2 12 2 5" xfId="23176"/>
    <cellStyle name="Calculation 2 12 3" xfId="734"/>
    <cellStyle name="Calculation 2 12 3 2" xfId="21397"/>
    <cellStyle name="Calculation 2 12 3 2 2" xfId="22256"/>
    <cellStyle name="Calculation 2 12 3 2 3" xfId="23152"/>
    <cellStyle name="Calculation 2 12 3 2 4" xfId="24038"/>
    <cellStyle name="Calculation 2 12 3 3" xfId="21426"/>
    <cellStyle name="Calculation 2 12 3 4" xfId="22281"/>
    <cellStyle name="Calculation 2 12 3 5" xfId="23177"/>
    <cellStyle name="Calculation 2 12 4" xfId="735"/>
    <cellStyle name="Calculation 2 12 4 2" xfId="21396"/>
    <cellStyle name="Calculation 2 12 4 2 2" xfId="22255"/>
    <cellStyle name="Calculation 2 12 4 2 3" xfId="23151"/>
    <cellStyle name="Calculation 2 12 4 2 4" xfId="24037"/>
    <cellStyle name="Calculation 2 12 4 3" xfId="21427"/>
    <cellStyle name="Calculation 2 12 4 4" xfId="22282"/>
    <cellStyle name="Calculation 2 12 4 5" xfId="23178"/>
    <cellStyle name="Calculation 2 12 5" xfId="736"/>
    <cellStyle name="Calculation 2 12 5 2" xfId="21395"/>
    <cellStyle name="Calculation 2 12 5 2 2" xfId="22254"/>
    <cellStyle name="Calculation 2 12 5 2 3" xfId="23150"/>
    <cellStyle name="Calculation 2 12 5 2 4" xfId="24036"/>
    <cellStyle name="Calculation 2 12 5 3" xfId="21428"/>
    <cellStyle name="Calculation 2 12 5 4" xfId="22283"/>
    <cellStyle name="Calculation 2 12 5 5" xfId="23179"/>
    <cellStyle name="Calculation 2 12 6" xfId="21399"/>
    <cellStyle name="Calculation 2 12 6 2" xfId="22258"/>
    <cellStyle name="Calculation 2 12 6 3" xfId="23154"/>
    <cellStyle name="Calculation 2 12 6 4" xfId="24040"/>
    <cellStyle name="Calculation 2 12 7" xfId="21424"/>
    <cellStyle name="Calculation 2 12 8" xfId="22279"/>
    <cellStyle name="Calculation 2 12 9" xfId="23175"/>
    <cellStyle name="Calculation 2 13" xfId="737"/>
    <cellStyle name="Calculation 2 13 2" xfId="738"/>
    <cellStyle name="Calculation 2 13 2 2" xfId="21393"/>
    <cellStyle name="Calculation 2 13 2 2 2" xfId="22252"/>
    <cellStyle name="Calculation 2 13 2 2 3" xfId="23148"/>
    <cellStyle name="Calculation 2 13 2 2 4" xfId="24034"/>
    <cellStyle name="Calculation 2 13 2 3" xfId="21430"/>
    <cellStyle name="Calculation 2 13 2 4" xfId="22285"/>
    <cellStyle name="Calculation 2 13 2 5" xfId="23181"/>
    <cellStyle name="Calculation 2 13 3" xfId="739"/>
    <cellStyle name="Calculation 2 13 3 2" xfId="21392"/>
    <cellStyle name="Calculation 2 13 3 2 2" xfId="22251"/>
    <cellStyle name="Calculation 2 13 3 2 3" xfId="23147"/>
    <cellStyle name="Calculation 2 13 3 2 4" xfId="24033"/>
    <cellStyle name="Calculation 2 13 3 3" xfId="21431"/>
    <cellStyle name="Calculation 2 13 3 4" xfId="22286"/>
    <cellStyle name="Calculation 2 13 3 5" xfId="23182"/>
    <cellStyle name="Calculation 2 13 4" xfId="740"/>
    <cellStyle name="Calculation 2 13 4 2" xfId="21391"/>
    <cellStyle name="Calculation 2 13 4 2 2" xfId="22250"/>
    <cellStyle name="Calculation 2 13 4 2 3" xfId="23146"/>
    <cellStyle name="Calculation 2 13 4 2 4" xfId="24032"/>
    <cellStyle name="Calculation 2 13 4 3" xfId="21432"/>
    <cellStyle name="Calculation 2 13 4 4" xfId="22287"/>
    <cellStyle name="Calculation 2 13 4 5" xfId="23183"/>
    <cellStyle name="Calculation 2 13 5" xfId="21394"/>
    <cellStyle name="Calculation 2 13 5 2" xfId="22253"/>
    <cellStyle name="Calculation 2 13 5 3" xfId="23149"/>
    <cellStyle name="Calculation 2 13 5 4" xfId="24035"/>
    <cellStyle name="Calculation 2 13 6" xfId="21429"/>
    <cellStyle name="Calculation 2 13 7" xfId="22284"/>
    <cellStyle name="Calculation 2 13 8" xfId="23180"/>
    <cellStyle name="Calculation 2 14" xfId="741"/>
    <cellStyle name="Calculation 2 14 2" xfId="21390"/>
    <cellStyle name="Calculation 2 14 2 2" xfId="22249"/>
    <cellStyle name="Calculation 2 14 2 3" xfId="23145"/>
    <cellStyle name="Calculation 2 14 2 4" xfId="24031"/>
    <cellStyle name="Calculation 2 14 3" xfId="21433"/>
    <cellStyle name="Calculation 2 14 4" xfId="22288"/>
    <cellStyle name="Calculation 2 14 5" xfId="23184"/>
    <cellStyle name="Calculation 2 15" xfId="742"/>
    <cellStyle name="Calculation 2 15 2" xfId="21389"/>
    <cellStyle name="Calculation 2 15 2 2" xfId="22248"/>
    <cellStyle name="Calculation 2 15 2 3" xfId="23144"/>
    <cellStyle name="Calculation 2 15 2 4" xfId="24030"/>
    <cellStyle name="Calculation 2 15 3" xfId="21434"/>
    <cellStyle name="Calculation 2 15 4" xfId="22289"/>
    <cellStyle name="Calculation 2 15 5" xfId="23185"/>
    <cellStyle name="Calculation 2 16" xfId="743"/>
    <cellStyle name="Calculation 2 16 2" xfId="21388"/>
    <cellStyle name="Calculation 2 16 2 2" xfId="22247"/>
    <cellStyle name="Calculation 2 16 2 3" xfId="23143"/>
    <cellStyle name="Calculation 2 16 2 4" xfId="24029"/>
    <cellStyle name="Calculation 2 16 3" xfId="21435"/>
    <cellStyle name="Calculation 2 16 4" xfId="22290"/>
    <cellStyle name="Calculation 2 16 5" xfId="23186"/>
    <cellStyle name="Calculation 2 17" xfId="21409"/>
    <cellStyle name="Calculation 2 17 2" xfId="22268"/>
    <cellStyle name="Calculation 2 17 3" xfId="23164"/>
    <cellStyle name="Calculation 2 17 4" xfId="24050"/>
    <cellStyle name="Calculation 2 18" xfId="21414"/>
    <cellStyle name="Calculation 2 19" xfId="22269"/>
    <cellStyle name="Calculation 2 2" xfId="744"/>
    <cellStyle name="Calculation 2 2 10" xfId="21387"/>
    <cellStyle name="Calculation 2 2 10 2" xfId="22246"/>
    <cellStyle name="Calculation 2 2 10 3" xfId="23142"/>
    <cellStyle name="Calculation 2 2 10 4" xfId="24028"/>
    <cellStyle name="Calculation 2 2 11" xfId="21436"/>
    <cellStyle name="Calculation 2 2 12" xfId="22291"/>
    <cellStyle name="Calculation 2 2 13" xfId="23187"/>
    <cellStyle name="Calculation 2 2 2" xfId="745"/>
    <cellStyle name="Calculation 2 2 2 2" xfId="746"/>
    <cellStyle name="Calculation 2 2 2 2 2" xfId="21385"/>
    <cellStyle name="Calculation 2 2 2 2 2 2" xfId="22244"/>
    <cellStyle name="Calculation 2 2 2 2 2 3" xfId="23140"/>
    <cellStyle name="Calculation 2 2 2 2 2 4" xfId="24026"/>
    <cellStyle name="Calculation 2 2 2 2 3" xfId="21438"/>
    <cellStyle name="Calculation 2 2 2 2 4" xfId="22293"/>
    <cellStyle name="Calculation 2 2 2 2 5" xfId="23189"/>
    <cellStyle name="Calculation 2 2 2 3" xfId="747"/>
    <cellStyle name="Calculation 2 2 2 3 2" xfId="21384"/>
    <cellStyle name="Calculation 2 2 2 3 2 2" xfId="22243"/>
    <cellStyle name="Calculation 2 2 2 3 2 3" xfId="23139"/>
    <cellStyle name="Calculation 2 2 2 3 2 4" xfId="24025"/>
    <cellStyle name="Calculation 2 2 2 3 3" xfId="21439"/>
    <cellStyle name="Calculation 2 2 2 3 4" xfId="22294"/>
    <cellStyle name="Calculation 2 2 2 3 5" xfId="23190"/>
    <cellStyle name="Calculation 2 2 2 4" xfId="748"/>
    <cellStyle name="Calculation 2 2 2 4 2" xfId="21383"/>
    <cellStyle name="Calculation 2 2 2 4 2 2" xfId="22242"/>
    <cellStyle name="Calculation 2 2 2 4 2 3" xfId="23138"/>
    <cellStyle name="Calculation 2 2 2 4 2 4" xfId="24024"/>
    <cellStyle name="Calculation 2 2 2 4 3" xfId="21440"/>
    <cellStyle name="Calculation 2 2 2 4 4" xfId="22295"/>
    <cellStyle name="Calculation 2 2 2 4 5" xfId="23191"/>
    <cellStyle name="Calculation 2 2 2 5" xfId="21386"/>
    <cellStyle name="Calculation 2 2 2 5 2" xfId="22245"/>
    <cellStyle name="Calculation 2 2 2 5 3" xfId="23141"/>
    <cellStyle name="Calculation 2 2 2 5 4" xfId="24027"/>
    <cellStyle name="Calculation 2 2 2 6" xfId="21437"/>
    <cellStyle name="Calculation 2 2 2 7" xfId="22292"/>
    <cellStyle name="Calculation 2 2 2 8" xfId="23188"/>
    <cellStyle name="Calculation 2 2 3" xfId="749"/>
    <cellStyle name="Calculation 2 2 3 2" xfId="750"/>
    <cellStyle name="Calculation 2 2 3 2 2" xfId="21381"/>
    <cellStyle name="Calculation 2 2 3 2 2 2" xfId="22240"/>
    <cellStyle name="Calculation 2 2 3 2 2 3" xfId="23136"/>
    <cellStyle name="Calculation 2 2 3 2 2 4" xfId="24022"/>
    <cellStyle name="Calculation 2 2 3 2 3" xfId="21442"/>
    <cellStyle name="Calculation 2 2 3 2 4" xfId="22297"/>
    <cellStyle name="Calculation 2 2 3 2 5" xfId="23193"/>
    <cellStyle name="Calculation 2 2 3 3" xfId="751"/>
    <cellStyle name="Calculation 2 2 3 3 2" xfId="21380"/>
    <cellStyle name="Calculation 2 2 3 3 2 2" xfId="22239"/>
    <cellStyle name="Calculation 2 2 3 3 2 3" xfId="23135"/>
    <cellStyle name="Calculation 2 2 3 3 2 4" xfId="24021"/>
    <cellStyle name="Calculation 2 2 3 3 3" xfId="21443"/>
    <cellStyle name="Calculation 2 2 3 3 4" xfId="22298"/>
    <cellStyle name="Calculation 2 2 3 3 5" xfId="23194"/>
    <cellStyle name="Calculation 2 2 3 4" xfId="752"/>
    <cellStyle name="Calculation 2 2 3 4 2" xfId="21379"/>
    <cellStyle name="Calculation 2 2 3 4 2 2" xfId="22238"/>
    <cellStyle name="Calculation 2 2 3 4 2 3" xfId="23134"/>
    <cellStyle name="Calculation 2 2 3 4 2 4" xfId="24020"/>
    <cellStyle name="Calculation 2 2 3 4 3" xfId="21444"/>
    <cellStyle name="Calculation 2 2 3 4 4" xfId="22299"/>
    <cellStyle name="Calculation 2 2 3 4 5" xfId="23195"/>
    <cellStyle name="Calculation 2 2 3 5" xfId="21382"/>
    <cellStyle name="Calculation 2 2 3 5 2" xfId="22241"/>
    <cellStyle name="Calculation 2 2 3 5 3" xfId="23137"/>
    <cellStyle name="Calculation 2 2 3 5 4" xfId="24023"/>
    <cellStyle name="Calculation 2 2 3 6" xfId="21441"/>
    <cellStyle name="Calculation 2 2 3 7" xfId="22296"/>
    <cellStyle name="Calculation 2 2 3 8" xfId="23192"/>
    <cellStyle name="Calculation 2 2 4" xfId="753"/>
    <cellStyle name="Calculation 2 2 4 2" xfId="754"/>
    <cellStyle name="Calculation 2 2 4 2 2" xfId="21377"/>
    <cellStyle name="Calculation 2 2 4 2 2 2" xfId="22236"/>
    <cellStyle name="Calculation 2 2 4 2 2 3" xfId="23132"/>
    <cellStyle name="Calculation 2 2 4 2 2 4" xfId="24018"/>
    <cellStyle name="Calculation 2 2 4 2 3" xfId="21446"/>
    <cellStyle name="Calculation 2 2 4 2 4" xfId="22301"/>
    <cellStyle name="Calculation 2 2 4 2 5" xfId="23197"/>
    <cellStyle name="Calculation 2 2 4 3" xfId="755"/>
    <cellStyle name="Calculation 2 2 4 3 2" xfId="21376"/>
    <cellStyle name="Calculation 2 2 4 3 2 2" xfId="22235"/>
    <cellStyle name="Calculation 2 2 4 3 2 3" xfId="23131"/>
    <cellStyle name="Calculation 2 2 4 3 2 4" xfId="24017"/>
    <cellStyle name="Calculation 2 2 4 3 3" xfId="21447"/>
    <cellStyle name="Calculation 2 2 4 3 4" xfId="22302"/>
    <cellStyle name="Calculation 2 2 4 3 5" xfId="23198"/>
    <cellStyle name="Calculation 2 2 4 4" xfId="756"/>
    <cellStyle name="Calculation 2 2 4 4 2" xfId="21375"/>
    <cellStyle name="Calculation 2 2 4 4 2 2" xfId="22234"/>
    <cellStyle name="Calculation 2 2 4 4 2 3" xfId="23130"/>
    <cellStyle name="Calculation 2 2 4 4 2 4" xfId="24016"/>
    <cellStyle name="Calculation 2 2 4 4 3" xfId="21448"/>
    <cellStyle name="Calculation 2 2 4 4 4" xfId="22303"/>
    <cellStyle name="Calculation 2 2 4 4 5" xfId="23199"/>
    <cellStyle name="Calculation 2 2 4 5" xfId="21378"/>
    <cellStyle name="Calculation 2 2 4 5 2" xfId="22237"/>
    <cellStyle name="Calculation 2 2 4 5 3" xfId="23133"/>
    <cellStyle name="Calculation 2 2 4 5 4" xfId="24019"/>
    <cellStyle name="Calculation 2 2 4 6" xfId="21445"/>
    <cellStyle name="Calculation 2 2 4 7" xfId="22300"/>
    <cellStyle name="Calculation 2 2 4 8" xfId="23196"/>
    <cellStyle name="Calculation 2 2 5" xfId="757"/>
    <cellStyle name="Calculation 2 2 5 2" xfId="758"/>
    <cellStyle name="Calculation 2 2 5 2 2" xfId="21373"/>
    <cellStyle name="Calculation 2 2 5 2 2 2" xfId="22232"/>
    <cellStyle name="Calculation 2 2 5 2 2 3" xfId="23128"/>
    <cellStyle name="Calculation 2 2 5 2 2 4" xfId="24014"/>
    <cellStyle name="Calculation 2 2 5 2 3" xfId="21450"/>
    <cellStyle name="Calculation 2 2 5 2 4" xfId="22305"/>
    <cellStyle name="Calculation 2 2 5 2 5" xfId="23201"/>
    <cellStyle name="Calculation 2 2 5 3" xfId="759"/>
    <cellStyle name="Calculation 2 2 5 3 2" xfId="21372"/>
    <cellStyle name="Calculation 2 2 5 3 2 2" xfId="22231"/>
    <cellStyle name="Calculation 2 2 5 3 2 3" xfId="23127"/>
    <cellStyle name="Calculation 2 2 5 3 2 4" xfId="24013"/>
    <cellStyle name="Calculation 2 2 5 3 3" xfId="21451"/>
    <cellStyle name="Calculation 2 2 5 3 4" xfId="22306"/>
    <cellStyle name="Calculation 2 2 5 3 5" xfId="23202"/>
    <cellStyle name="Calculation 2 2 5 4" xfId="760"/>
    <cellStyle name="Calculation 2 2 5 4 2" xfId="21371"/>
    <cellStyle name="Calculation 2 2 5 4 2 2" xfId="22230"/>
    <cellStyle name="Calculation 2 2 5 4 2 3" xfId="23126"/>
    <cellStyle name="Calculation 2 2 5 4 2 4" xfId="24012"/>
    <cellStyle name="Calculation 2 2 5 4 3" xfId="21452"/>
    <cellStyle name="Calculation 2 2 5 4 4" xfId="22307"/>
    <cellStyle name="Calculation 2 2 5 4 5" xfId="23203"/>
    <cellStyle name="Calculation 2 2 5 5" xfId="21374"/>
    <cellStyle name="Calculation 2 2 5 5 2" xfId="22233"/>
    <cellStyle name="Calculation 2 2 5 5 3" xfId="23129"/>
    <cellStyle name="Calculation 2 2 5 5 4" xfId="24015"/>
    <cellStyle name="Calculation 2 2 5 6" xfId="21449"/>
    <cellStyle name="Calculation 2 2 5 7" xfId="22304"/>
    <cellStyle name="Calculation 2 2 5 8" xfId="23200"/>
    <cellStyle name="Calculation 2 2 6" xfId="761"/>
    <cellStyle name="Calculation 2 2 6 2" xfId="21370"/>
    <cellStyle name="Calculation 2 2 6 2 2" xfId="22229"/>
    <cellStyle name="Calculation 2 2 6 2 3" xfId="23125"/>
    <cellStyle name="Calculation 2 2 6 2 4" xfId="24011"/>
    <cellStyle name="Calculation 2 2 6 3" xfId="21453"/>
    <cellStyle name="Calculation 2 2 6 4" xfId="22308"/>
    <cellStyle name="Calculation 2 2 6 5" xfId="23204"/>
    <cellStyle name="Calculation 2 2 7" xfId="762"/>
    <cellStyle name="Calculation 2 2 7 2" xfId="21369"/>
    <cellStyle name="Calculation 2 2 7 2 2" xfId="22228"/>
    <cellStyle name="Calculation 2 2 7 2 3" xfId="23124"/>
    <cellStyle name="Calculation 2 2 7 2 4" xfId="24010"/>
    <cellStyle name="Calculation 2 2 7 3" xfId="21454"/>
    <cellStyle name="Calculation 2 2 7 4" xfId="22309"/>
    <cellStyle name="Calculation 2 2 7 5" xfId="23205"/>
    <cellStyle name="Calculation 2 2 8" xfId="763"/>
    <cellStyle name="Calculation 2 2 8 2" xfId="21368"/>
    <cellStyle name="Calculation 2 2 8 2 2" xfId="22227"/>
    <cellStyle name="Calculation 2 2 8 2 3" xfId="23123"/>
    <cellStyle name="Calculation 2 2 8 2 4" xfId="24009"/>
    <cellStyle name="Calculation 2 2 8 3" xfId="21455"/>
    <cellStyle name="Calculation 2 2 8 4" xfId="22310"/>
    <cellStyle name="Calculation 2 2 8 5" xfId="23206"/>
    <cellStyle name="Calculation 2 2 9" xfId="764"/>
    <cellStyle name="Calculation 2 2 9 2" xfId="21367"/>
    <cellStyle name="Calculation 2 2 9 2 2" xfId="22226"/>
    <cellStyle name="Calculation 2 2 9 2 3" xfId="23122"/>
    <cellStyle name="Calculation 2 2 9 2 4" xfId="24008"/>
    <cellStyle name="Calculation 2 2 9 3" xfId="21456"/>
    <cellStyle name="Calculation 2 2 9 4" xfId="22311"/>
    <cellStyle name="Calculation 2 2 9 5" xfId="23207"/>
    <cellStyle name="Calculation 2 20" xfId="23165"/>
    <cellStyle name="Calculation 2 3" xfId="765"/>
    <cellStyle name="Calculation 2 3 2" xfId="766"/>
    <cellStyle name="Calculation 2 3 2 2" xfId="21366"/>
    <cellStyle name="Calculation 2 3 2 2 2" xfId="22225"/>
    <cellStyle name="Calculation 2 3 2 2 3" xfId="23121"/>
    <cellStyle name="Calculation 2 3 2 2 4" xfId="24007"/>
    <cellStyle name="Calculation 2 3 2 3" xfId="21457"/>
    <cellStyle name="Calculation 2 3 2 4" xfId="22312"/>
    <cellStyle name="Calculation 2 3 2 5" xfId="23208"/>
    <cellStyle name="Calculation 2 3 3" xfId="767"/>
    <cellStyle name="Calculation 2 3 3 2" xfId="21365"/>
    <cellStyle name="Calculation 2 3 3 2 2" xfId="22224"/>
    <cellStyle name="Calculation 2 3 3 2 3" xfId="23120"/>
    <cellStyle name="Calculation 2 3 3 2 4" xfId="24006"/>
    <cellStyle name="Calculation 2 3 3 3" xfId="21458"/>
    <cellStyle name="Calculation 2 3 3 4" xfId="22313"/>
    <cellStyle name="Calculation 2 3 3 5" xfId="23209"/>
    <cellStyle name="Calculation 2 3 4" xfId="768"/>
    <cellStyle name="Calculation 2 3 4 2" xfId="21364"/>
    <cellStyle name="Calculation 2 3 4 2 2" xfId="22223"/>
    <cellStyle name="Calculation 2 3 4 2 3" xfId="23119"/>
    <cellStyle name="Calculation 2 3 4 2 4" xfId="24005"/>
    <cellStyle name="Calculation 2 3 4 3" xfId="21459"/>
    <cellStyle name="Calculation 2 3 4 4" xfId="22314"/>
    <cellStyle name="Calculation 2 3 4 5" xfId="23210"/>
    <cellStyle name="Calculation 2 3 5" xfId="769"/>
    <cellStyle name="Calculation 2 3 5 2" xfId="21363"/>
    <cellStyle name="Calculation 2 3 5 2 2" xfId="22222"/>
    <cellStyle name="Calculation 2 3 5 2 3" xfId="23118"/>
    <cellStyle name="Calculation 2 3 5 2 4" xfId="24004"/>
    <cellStyle name="Calculation 2 3 5 3" xfId="21460"/>
    <cellStyle name="Calculation 2 3 5 4" xfId="22315"/>
    <cellStyle name="Calculation 2 3 5 5" xfId="23211"/>
    <cellStyle name="Calculation 2 4" xfId="770"/>
    <cellStyle name="Calculation 2 4 2" xfId="771"/>
    <cellStyle name="Calculation 2 4 2 2" xfId="21362"/>
    <cellStyle name="Calculation 2 4 2 2 2" xfId="22221"/>
    <cellStyle name="Calculation 2 4 2 2 3" xfId="23117"/>
    <cellStyle name="Calculation 2 4 2 2 4" xfId="24003"/>
    <cellStyle name="Calculation 2 4 2 3" xfId="21461"/>
    <cellStyle name="Calculation 2 4 2 4" xfId="22316"/>
    <cellStyle name="Calculation 2 4 2 5" xfId="23212"/>
    <cellStyle name="Calculation 2 4 3" xfId="772"/>
    <cellStyle name="Calculation 2 4 3 2" xfId="21361"/>
    <cellStyle name="Calculation 2 4 3 2 2" xfId="22220"/>
    <cellStyle name="Calculation 2 4 3 2 3" xfId="23116"/>
    <cellStyle name="Calculation 2 4 3 2 4" xfId="24002"/>
    <cellStyle name="Calculation 2 4 3 3" xfId="21462"/>
    <cellStyle name="Calculation 2 4 3 4" xfId="22317"/>
    <cellStyle name="Calculation 2 4 3 5" xfId="23213"/>
    <cellStyle name="Calculation 2 4 4" xfId="773"/>
    <cellStyle name="Calculation 2 4 4 2" xfId="21360"/>
    <cellStyle name="Calculation 2 4 4 2 2" xfId="22219"/>
    <cellStyle name="Calculation 2 4 4 2 3" xfId="23115"/>
    <cellStyle name="Calculation 2 4 4 2 4" xfId="24001"/>
    <cellStyle name="Calculation 2 4 4 3" xfId="21463"/>
    <cellStyle name="Calculation 2 4 4 4" xfId="22318"/>
    <cellStyle name="Calculation 2 4 4 5" xfId="23214"/>
    <cellStyle name="Calculation 2 4 5" xfId="774"/>
    <cellStyle name="Calculation 2 4 5 2" xfId="21359"/>
    <cellStyle name="Calculation 2 4 5 2 2" xfId="22218"/>
    <cellStyle name="Calculation 2 4 5 2 3" xfId="23114"/>
    <cellStyle name="Calculation 2 4 5 2 4" xfId="24000"/>
    <cellStyle name="Calculation 2 4 5 3" xfId="21464"/>
    <cellStyle name="Calculation 2 4 5 4" xfId="22319"/>
    <cellStyle name="Calculation 2 4 5 5" xfId="23215"/>
    <cellStyle name="Calculation 2 5" xfId="775"/>
    <cellStyle name="Calculation 2 5 2" xfId="776"/>
    <cellStyle name="Calculation 2 5 2 2" xfId="21358"/>
    <cellStyle name="Calculation 2 5 2 2 2" xfId="22217"/>
    <cellStyle name="Calculation 2 5 2 2 3" xfId="23113"/>
    <cellStyle name="Calculation 2 5 2 2 4" xfId="23999"/>
    <cellStyle name="Calculation 2 5 2 3" xfId="21465"/>
    <cellStyle name="Calculation 2 5 2 4" xfId="22320"/>
    <cellStyle name="Calculation 2 5 2 5" xfId="23216"/>
    <cellStyle name="Calculation 2 5 3" xfId="777"/>
    <cellStyle name="Calculation 2 5 3 2" xfId="21357"/>
    <cellStyle name="Calculation 2 5 3 2 2" xfId="22216"/>
    <cellStyle name="Calculation 2 5 3 2 3" xfId="23112"/>
    <cellStyle name="Calculation 2 5 3 2 4" xfId="23998"/>
    <cellStyle name="Calculation 2 5 3 3" xfId="21466"/>
    <cellStyle name="Calculation 2 5 3 4" xfId="22321"/>
    <cellStyle name="Calculation 2 5 3 5" xfId="23217"/>
    <cellStyle name="Calculation 2 5 4" xfId="778"/>
    <cellStyle name="Calculation 2 5 4 2" xfId="21356"/>
    <cellStyle name="Calculation 2 5 4 2 2" xfId="22215"/>
    <cellStyle name="Calculation 2 5 4 2 3" xfId="23111"/>
    <cellStyle name="Calculation 2 5 4 2 4" xfId="23997"/>
    <cellStyle name="Calculation 2 5 4 3" xfId="21467"/>
    <cellStyle name="Calculation 2 5 4 4" xfId="22322"/>
    <cellStyle name="Calculation 2 5 4 5" xfId="23218"/>
    <cellStyle name="Calculation 2 5 5" xfId="779"/>
    <cellStyle name="Calculation 2 5 5 2" xfId="21355"/>
    <cellStyle name="Calculation 2 5 5 2 2" xfId="22214"/>
    <cellStyle name="Calculation 2 5 5 2 3" xfId="23110"/>
    <cellStyle name="Calculation 2 5 5 2 4" xfId="23996"/>
    <cellStyle name="Calculation 2 5 5 3" xfId="21468"/>
    <cellStyle name="Calculation 2 5 5 4" xfId="22323"/>
    <cellStyle name="Calculation 2 5 5 5" xfId="23219"/>
    <cellStyle name="Calculation 2 6" xfId="780"/>
    <cellStyle name="Calculation 2 6 2" xfId="781"/>
    <cellStyle name="Calculation 2 6 2 2" xfId="21354"/>
    <cellStyle name="Calculation 2 6 2 2 2" xfId="22213"/>
    <cellStyle name="Calculation 2 6 2 2 3" xfId="23109"/>
    <cellStyle name="Calculation 2 6 2 2 4" xfId="23995"/>
    <cellStyle name="Calculation 2 6 2 3" xfId="21469"/>
    <cellStyle name="Calculation 2 6 2 4" xfId="22324"/>
    <cellStyle name="Calculation 2 6 2 5" xfId="23220"/>
    <cellStyle name="Calculation 2 6 3" xfId="782"/>
    <cellStyle name="Calculation 2 6 3 2" xfId="21353"/>
    <cellStyle name="Calculation 2 6 3 2 2" xfId="22212"/>
    <cellStyle name="Calculation 2 6 3 2 3" xfId="23108"/>
    <cellStyle name="Calculation 2 6 3 2 4" xfId="23994"/>
    <cellStyle name="Calculation 2 6 3 3" xfId="21470"/>
    <cellStyle name="Calculation 2 6 3 4" xfId="22325"/>
    <cellStyle name="Calculation 2 6 3 5" xfId="23221"/>
    <cellStyle name="Calculation 2 6 4" xfId="783"/>
    <cellStyle name="Calculation 2 6 4 2" xfId="21352"/>
    <cellStyle name="Calculation 2 6 4 2 2" xfId="22211"/>
    <cellStyle name="Calculation 2 6 4 2 3" xfId="23107"/>
    <cellStyle name="Calculation 2 6 4 2 4" xfId="23993"/>
    <cellStyle name="Calculation 2 6 4 3" xfId="21471"/>
    <cellStyle name="Calculation 2 6 4 4" xfId="22326"/>
    <cellStyle name="Calculation 2 6 4 5" xfId="23222"/>
    <cellStyle name="Calculation 2 6 5" xfId="784"/>
    <cellStyle name="Calculation 2 6 5 2" xfId="21351"/>
    <cellStyle name="Calculation 2 6 5 2 2" xfId="22210"/>
    <cellStyle name="Calculation 2 6 5 2 3" xfId="23106"/>
    <cellStyle name="Calculation 2 6 5 2 4" xfId="23992"/>
    <cellStyle name="Calculation 2 6 5 3" xfId="21472"/>
    <cellStyle name="Calculation 2 6 5 4" xfId="22327"/>
    <cellStyle name="Calculation 2 6 5 5" xfId="23223"/>
    <cellStyle name="Calculation 2 7" xfId="785"/>
    <cellStyle name="Calculation 2 7 2" xfId="786"/>
    <cellStyle name="Calculation 2 7 2 2" xfId="21350"/>
    <cellStyle name="Calculation 2 7 2 2 2" xfId="22209"/>
    <cellStyle name="Calculation 2 7 2 2 3" xfId="23105"/>
    <cellStyle name="Calculation 2 7 2 2 4" xfId="23991"/>
    <cellStyle name="Calculation 2 7 2 3" xfId="21473"/>
    <cellStyle name="Calculation 2 7 2 4" xfId="22328"/>
    <cellStyle name="Calculation 2 7 2 5" xfId="23224"/>
    <cellStyle name="Calculation 2 7 3" xfId="787"/>
    <cellStyle name="Calculation 2 7 3 2" xfId="21349"/>
    <cellStyle name="Calculation 2 7 3 2 2" xfId="22208"/>
    <cellStyle name="Calculation 2 7 3 2 3" xfId="23104"/>
    <cellStyle name="Calculation 2 7 3 2 4" xfId="23990"/>
    <cellStyle name="Calculation 2 7 3 3" xfId="21474"/>
    <cellStyle name="Calculation 2 7 3 4" xfId="22329"/>
    <cellStyle name="Calculation 2 7 3 5" xfId="23225"/>
    <cellStyle name="Calculation 2 7 4" xfId="788"/>
    <cellStyle name="Calculation 2 7 4 2" xfId="21348"/>
    <cellStyle name="Calculation 2 7 4 2 2" xfId="22207"/>
    <cellStyle name="Calculation 2 7 4 2 3" xfId="23103"/>
    <cellStyle name="Calculation 2 7 4 2 4" xfId="23989"/>
    <cellStyle name="Calculation 2 7 4 3" xfId="21475"/>
    <cellStyle name="Calculation 2 7 4 4" xfId="22330"/>
    <cellStyle name="Calculation 2 7 4 5" xfId="23226"/>
    <cellStyle name="Calculation 2 7 5" xfId="789"/>
    <cellStyle name="Calculation 2 7 5 2" xfId="21347"/>
    <cellStyle name="Calculation 2 7 5 2 2" xfId="22206"/>
    <cellStyle name="Calculation 2 7 5 2 3" xfId="23102"/>
    <cellStyle name="Calculation 2 7 5 2 4" xfId="23988"/>
    <cellStyle name="Calculation 2 7 5 3" xfId="21476"/>
    <cellStyle name="Calculation 2 7 5 4" xfId="22331"/>
    <cellStyle name="Calculation 2 7 5 5" xfId="23227"/>
    <cellStyle name="Calculation 2 8" xfId="790"/>
    <cellStyle name="Calculation 2 8 2" xfId="791"/>
    <cellStyle name="Calculation 2 8 2 2" xfId="21346"/>
    <cellStyle name="Calculation 2 8 2 2 2" xfId="22205"/>
    <cellStyle name="Calculation 2 8 2 2 3" xfId="23101"/>
    <cellStyle name="Calculation 2 8 2 2 4" xfId="23987"/>
    <cellStyle name="Calculation 2 8 2 3" xfId="21477"/>
    <cellStyle name="Calculation 2 8 2 4" xfId="22332"/>
    <cellStyle name="Calculation 2 8 2 5" xfId="23228"/>
    <cellStyle name="Calculation 2 8 3" xfId="792"/>
    <cellStyle name="Calculation 2 8 3 2" xfId="21345"/>
    <cellStyle name="Calculation 2 8 3 2 2" xfId="22204"/>
    <cellStyle name="Calculation 2 8 3 2 3" xfId="23100"/>
    <cellStyle name="Calculation 2 8 3 2 4" xfId="23986"/>
    <cellStyle name="Calculation 2 8 3 3" xfId="21478"/>
    <cellStyle name="Calculation 2 8 3 4" xfId="22333"/>
    <cellStyle name="Calculation 2 8 3 5" xfId="23229"/>
    <cellStyle name="Calculation 2 8 4" xfId="793"/>
    <cellStyle name="Calculation 2 8 4 2" xfId="21344"/>
    <cellStyle name="Calculation 2 8 4 2 2" xfId="22203"/>
    <cellStyle name="Calculation 2 8 4 2 3" xfId="23099"/>
    <cellStyle name="Calculation 2 8 4 2 4" xfId="23985"/>
    <cellStyle name="Calculation 2 8 4 3" xfId="21479"/>
    <cellStyle name="Calculation 2 8 4 4" xfId="22334"/>
    <cellStyle name="Calculation 2 8 4 5" xfId="23230"/>
    <cellStyle name="Calculation 2 8 5" xfId="794"/>
    <cellStyle name="Calculation 2 8 5 2" xfId="21343"/>
    <cellStyle name="Calculation 2 8 5 2 2" xfId="22202"/>
    <cellStyle name="Calculation 2 8 5 2 3" xfId="23098"/>
    <cellStyle name="Calculation 2 8 5 2 4" xfId="23984"/>
    <cellStyle name="Calculation 2 8 5 3" xfId="21480"/>
    <cellStyle name="Calculation 2 8 5 4" xfId="22335"/>
    <cellStyle name="Calculation 2 8 5 5" xfId="23231"/>
    <cellStyle name="Calculation 2 9" xfId="795"/>
    <cellStyle name="Calculation 2 9 2" xfId="796"/>
    <cellStyle name="Calculation 2 9 2 2" xfId="21342"/>
    <cellStyle name="Calculation 2 9 2 2 2" xfId="22201"/>
    <cellStyle name="Calculation 2 9 2 2 3" xfId="23097"/>
    <cellStyle name="Calculation 2 9 2 2 4" xfId="23983"/>
    <cellStyle name="Calculation 2 9 2 3" xfId="21481"/>
    <cellStyle name="Calculation 2 9 2 4" xfId="22336"/>
    <cellStyle name="Calculation 2 9 2 5" xfId="23232"/>
    <cellStyle name="Calculation 2 9 3" xfId="797"/>
    <cellStyle name="Calculation 2 9 3 2" xfId="21341"/>
    <cellStyle name="Calculation 2 9 3 2 2" xfId="22200"/>
    <cellStyle name="Calculation 2 9 3 2 3" xfId="23096"/>
    <cellStyle name="Calculation 2 9 3 2 4" xfId="23982"/>
    <cellStyle name="Calculation 2 9 3 3" xfId="21482"/>
    <cellStyle name="Calculation 2 9 3 4" xfId="22337"/>
    <cellStyle name="Calculation 2 9 3 5" xfId="23233"/>
    <cellStyle name="Calculation 2 9 4" xfId="798"/>
    <cellStyle name="Calculation 2 9 4 2" xfId="21340"/>
    <cellStyle name="Calculation 2 9 4 2 2" xfId="22199"/>
    <cellStyle name="Calculation 2 9 4 2 3" xfId="23095"/>
    <cellStyle name="Calculation 2 9 4 2 4" xfId="23981"/>
    <cellStyle name="Calculation 2 9 4 3" xfId="21483"/>
    <cellStyle name="Calculation 2 9 4 4" xfId="22338"/>
    <cellStyle name="Calculation 2 9 4 5" xfId="23234"/>
    <cellStyle name="Calculation 2 9 5" xfId="799"/>
    <cellStyle name="Calculation 2 9 5 2" xfId="21339"/>
    <cellStyle name="Calculation 2 9 5 2 2" xfId="22198"/>
    <cellStyle name="Calculation 2 9 5 2 3" xfId="23094"/>
    <cellStyle name="Calculation 2 9 5 2 4" xfId="23980"/>
    <cellStyle name="Calculation 2 9 5 3" xfId="21484"/>
    <cellStyle name="Calculation 2 9 5 4" xfId="22339"/>
    <cellStyle name="Calculation 2 9 5 5" xfId="23235"/>
    <cellStyle name="Calculation 3" xfId="800"/>
    <cellStyle name="Calculation 3 2" xfId="801"/>
    <cellStyle name="Calculation 3 2 2" xfId="21337"/>
    <cellStyle name="Calculation 3 2 2 2" xfId="22196"/>
    <cellStyle name="Calculation 3 2 2 3" xfId="23092"/>
    <cellStyle name="Calculation 3 2 2 4" xfId="23978"/>
    <cellStyle name="Calculation 3 2 3" xfId="21486"/>
    <cellStyle name="Calculation 3 2 4" xfId="22341"/>
    <cellStyle name="Calculation 3 2 5" xfId="23237"/>
    <cellStyle name="Calculation 3 3" xfId="802"/>
    <cellStyle name="Calculation 3 3 2" xfId="21336"/>
    <cellStyle name="Calculation 3 3 2 2" xfId="22195"/>
    <cellStyle name="Calculation 3 3 2 3" xfId="23091"/>
    <cellStyle name="Calculation 3 3 2 4" xfId="23977"/>
    <cellStyle name="Calculation 3 3 3" xfId="21487"/>
    <cellStyle name="Calculation 3 3 4" xfId="22342"/>
    <cellStyle name="Calculation 3 3 5" xfId="23238"/>
    <cellStyle name="Calculation 3 4" xfId="21338"/>
    <cellStyle name="Calculation 3 4 2" xfId="22197"/>
    <cellStyle name="Calculation 3 4 3" xfId="23093"/>
    <cellStyle name="Calculation 3 4 4" xfId="23979"/>
    <cellStyle name="Calculation 3 5" xfId="21485"/>
    <cellStyle name="Calculation 3 6" xfId="22340"/>
    <cellStyle name="Calculation 3 7" xfId="23236"/>
    <cellStyle name="Calculation 4" xfId="803"/>
    <cellStyle name="Calculation 4 2" xfId="804"/>
    <cellStyle name="Calculation 4 2 2" xfId="21334"/>
    <cellStyle name="Calculation 4 2 2 2" xfId="22193"/>
    <cellStyle name="Calculation 4 2 2 3" xfId="23089"/>
    <cellStyle name="Calculation 4 2 2 4" xfId="23975"/>
    <cellStyle name="Calculation 4 2 3" xfId="21489"/>
    <cellStyle name="Calculation 4 2 4" xfId="22344"/>
    <cellStyle name="Calculation 4 2 5" xfId="23240"/>
    <cellStyle name="Calculation 4 3" xfId="805"/>
    <cellStyle name="Calculation 4 3 2" xfId="21333"/>
    <cellStyle name="Calculation 4 3 2 2" xfId="22192"/>
    <cellStyle name="Calculation 4 3 2 3" xfId="23088"/>
    <cellStyle name="Calculation 4 3 2 4" xfId="23974"/>
    <cellStyle name="Calculation 4 3 3" xfId="21490"/>
    <cellStyle name="Calculation 4 3 4" xfId="22345"/>
    <cellStyle name="Calculation 4 3 5" xfId="23241"/>
    <cellStyle name="Calculation 4 4" xfId="21335"/>
    <cellStyle name="Calculation 4 4 2" xfId="22194"/>
    <cellStyle name="Calculation 4 4 3" xfId="23090"/>
    <cellStyle name="Calculation 4 4 4" xfId="23976"/>
    <cellStyle name="Calculation 4 5" xfId="21488"/>
    <cellStyle name="Calculation 4 6" xfId="22343"/>
    <cellStyle name="Calculation 4 7" xfId="23239"/>
    <cellStyle name="Calculation 5" xfId="806"/>
    <cellStyle name="Calculation 5 2" xfId="807"/>
    <cellStyle name="Calculation 5 2 2" xfId="21331"/>
    <cellStyle name="Calculation 5 2 2 2" xfId="22190"/>
    <cellStyle name="Calculation 5 2 2 3" xfId="23086"/>
    <cellStyle name="Calculation 5 2 2 4" xfId="23972"/>
    <cellStyle name="Calculation 5 2 3" xfId="21492"/>
    <cellStyle name="Calculation 5 2 4" xfId="22347"/>
    <cellStyle name="Calculation 5 2 5" xfId="23243"/>
    <cellStyle name="Calculation 5 3" xfId="808"/>
    <cellStyle name="Calculation 5 3 2" xfId="21330"/>
    <cellStyle name="Calculation 5 3 2 2" xfId="22189"/>
    <cellStyle name="Calculation 5 3 2 3" xfId="23085"/>
    <cellStyle name="Calculation 5 3 2 4" xfId="23971"/>
    <cellStyle name="Calculation 5 3 3" xfId="21493"/>
    <cellStyle name="Calculation 5 3 4" xfId="22348"/>
    <cellStyle name="Calculation 5 3 5" xfId="23244"/>
    <cellStyle name="Calculation 5 4" xfId="21332"/>
    <cellStyle name="Calculation 5 4 2" xfId="22191"/>
    <cellStyle name="Calculation 5 4 3" xfId="23087"/>
    <cellStyle name="Calculation 5 4 4" xfId="23973"/>
    <cellStyle name="Calculation 5 5" xfId="21491"/>
    <cellStyle name="Calculation 5 6" xfId="22346"/>
    <cellStyle name="Calculation 5 7" xfId="23242"/>
    <cellStyle name="Calculation 6" xfId="809"/>
    <cellStyle name="Calculation 6 2" xfId="810"/>
    <cellStyle name="Calculation 6 2 2" xfId="21328"/>
    <cellStyle name="Calculation 6 2 2 2" xfId="22187"/>
    <cellStyle name="Calculation 6 2 2 3" xfId="23083"/>
    <cellStyle name="Calculation 6 2 2 4" xfId="23969"/>
    <cellStyle name="Calculation 6 2 3" xfId="21495"/>
    <cellStyle name="Calculation 6 2 4" xfId="22350"/>
    <cellStyle name="Calculation 6 2 5" xfId="23246"/>
    <cellStyle name="Calculation 6 3" xfId="811"/>
    <cellStyle name="Calculation 6 3 2" xfId="21327"/>
    <cellStyle name="Calculation 6 3 2 2" xfId="22186"/>
    <cellStyle name="Calculation 6 3 2 3" xfId="23082"/>
    <cellStyle name="Calculation 6 3 2 4" xfId="23968"/>
    <cellStyle name="Calculation 6 3 3" xfId="21496"/>
    <cellStyle name="Calculation 6 3 4" xfId="22351"/>
    <cellStyle name="Calculation 6 3 5" xfId="23247"/>
    <cellStyle name="Calculation 6 4" xfId="21329"/>
    <cellStyle name="Calculation 6 4 2" xfId="22188"/>
    <cellStyle name="Calculation 6 4 3" xfId="23084"/>
    <cellStyle name="Calculation 6 4 4" xfId="23970"/>
    <cellStyle name="Calculation 6 5" xfId="21494"/>
    <cellStyle name="Calculation 6 6" xfId="22349"/>
    <cellStyle name="Calculation 6 7" xfId="23245"/>
    <cellStyle name="Calculation 7" xfId="812"/>
    <cellStyle name="Calculation 7 2" xfId="21326"/>
    <cellStyle name="Calculation 7 2 2" xfId="22185"/>
    <cellStyle name="Calculation 7 2 3" xfId="23081"/>
    <cellStyle name="Calculation 7 2 4" xfId="23967"/>
    <cellStyle name="Calculation 7 3" xfId="21497"/>
    <cellStyle name="Calculation 7 4" xfId="22352"/>
    <cellStyle name="Calculation 7 5" xfId="23248"/>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3079"/>
    <cellStyle name="Gia's 10 2 3" xfId="23965"/>
    <cellStyle name="Gia's 10 3" xfId="22354"/>
    <cellStyle name="Gia's 10 4" xfId="23250"/>
    <cellStyle name="Gia's 11" xfId="21325"/>
    <cellStyle name="Gia's 11 2" xfId="23080"/>
    <cellStyle name="Gia's 11 3" xfId="23966"/>
    <cellStyle name="Gia's 12" xfId="22353"/>
    <cellStyle name="Gia's 13" xfId="23249"/>
    <cellStyle name="Gia's 2" xfId="9187"/>
    <cellStyle name="Gia's 2 2" xfId="21323"/>
    <cellStyle name="Gia's 2 2 2" xfId="23078"/>
    <cellStyle name="Gia's 2 2 3" xfId="23964"/>
    <cellStyle name="Gia's 2 3" xfId="22355"/>
    <cellStyle name="Gia's 2 4" xfId="23251"/>
    <cellStyle name="Gia's 3" xfId="9188"/>
    <cellStyle name="Gia's 3 2" xfId="21322"/>
    <cellStyle name="Gia's 3 2 2" xfId="23077"/>
    <cellStyle name="Gia's 3 2 3" xfId="23963"/>
    <cellStyle name="Gia's 3 3" xfId="22356"/>
    <cellStyle name="Gia's 3 4" xfId="23252"/>
    <cellStyle name="Gia's 4" xfId="9189"/>
    <cellStyle name="Gia's 4 2" xfId="21321"/>
    <cellStyle name="Gia's 4 2 2" xfId="23076"/>
    <cellStyle name="Gia's 4 2 3" xfId="23962"/>
    <cellStyle name="Gia's 4 3" xfId="22357"/>
    <cellStyle name="Gia's 4 4" xfId="23253"/>
    <cellStyle name="Gia's 5" xfId="9190"/>
    <cellStyle name="Gia's 5 2" xfId="21320"/>
    <cellStyle name="Gia's 5 2 2" xfId="23075"/>
    <cellStyle name="Gia's 5 2 3" xfId="23961"/>
    <cellStyle name="Gia's 5 3" xfId="22358"/>
    <cellStyle name="Gia's 5 4" xfId="23254"/>
    <cellStyle name="Gia's 6" xfId="9191"/>
    <cellStyle name="Gia's 6 2" xfId="21319"/>
    <cellStyle name="Gia's 6 2 2" xfId="23074"/>
    <cellStyle name="Gia's 6 2 3" xfId="23960"/>
    <cellStyle name="Gia's 6 3" xfId="22359"/>
    <cellStyle name="Gia's 6 4" xfId="23255"/>
    <cellStyle name="Gia's 7" xfId="9192"/>
    <cellStyle name="Gia's 7 2" xfId="21318"/>
    <cellStyle name="Gia's 7 2 2" xfId="23073"/>
    <cellStyle name="Gia's 7 2 3" xfId="23959"/>
    <cellStyle name="Gia's 7 3" xfId="22360"/>
    <cellStyle name="Gia's 7 4" xfId="23256"/>
    <cellStyle name="Gia's 8" xfId="9193"/>
    <cellStyle name="Gia's 8 2" xfId="21317"/>
    <cellStyle name="Gia's 8 2 2" xfId="23072"/>
    <cellStyle name="Gia's 8 2 3" xfId="23958"/>
    <cellStyle name="Gia's 8 3" xfId="22361"/>
    <cellStyle name="Gia's 8 4" xfId="23257"/>
    <cellStyle name="Gia's 9" xfId="9194"/>
    <cellStyle name="Gia's 9 2" xfId="21316"/>
    <cellStyle name="Gia's 9 2 2" xfId="23071"/>
    <cellStyle name="Gia's 9 2 3" xfId="23957"/>
    <cellStyle name="Gia's 9 3" xfId="22362"/>
    <cellStyle name="Gia's 9 4" xfId="23258"/>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3070"/>
    <cellStyle name="greyed 2 3" xfId="23956"/>
    <cellStyle name="greyed 3" xfId="22363"/>
    <cellStyle name="greyed 4" xfId="23259"/>
    <cellStyle name="Header1" xfId="9222"/>
    <cellStyle name="Header1 2" xfId="9223"/>
    <cellStyle name="Header1 3" xfId="9224"/>
    <cellStyle name="Header2" xfId="9225"/>
    <cellStyle name="Header2 2" xfId="9226"/>
    <cellStyle name="Header2 2 2" xfId="21313"/>
    <cellStyle name="Header2 2 2 2" xfId="22183"/>
    <cellStyle name="Header2 2 2 3" xfId="23068"/>
    <cellStyle name="Header2 2 3" xfId="22365"/>
    <cellStyle name="Header2 3" xfId="9227"/>
    <cellStyle name="Header2 3 2" xfId="21312"/>
    <cellStyle name="Header2 3 2 2" xfId="22182"/>
    <cellStyle name="Header2 3 2 3" xfId="23067"/>
    <cellStyle name="Header2 3 3" xfId="22366"/>
    <cellStyle name="Header2 4" xfId="21314"/>
    <cellStyle name="Header2 4 2" xfId="22184"/>
    <cellStyle name="Header2 4 3" xfId="23069"/>
    <cellStyle name="Header2 5" xfId="2236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3066"/>
    <cellStyle name="HeadingTable 3" xfId="22367"/>
    <cellStyle name="highlightExposure" xfId="9323"/>
    <cellStyle name="highlightExposure 2" xfId="21310"/>
    <cellStyle name="highlightExposure 2 2" xfId="23065"/>
    <cellStyle name="highlightExposure 2 3" xfId="23955"/>
    <cellStyle name="highlightExposure 3" xfId="22368"/>
    <cellStyle name="highlightExposure 4" xfId="23260"/>
    <cellStyle name="highlightPercentage" xfId="9324"/>
    <cellStyle name="highlightPercentage 2" xfId="21309"/>
    <cellStyle name="highlightPercentage 2 2" xfId="23064"/>
    <cellStyle name="highlightPercentage 2 3" xfId="23954"/>
    <cellStyle name="highlightPercentage 3" xfId="22369"/>
    <cellStyle name="highlightPercentage 4" xfId="23261"/>
    <cellStyle name="highlightText" xfId="9325"/>
    <cellStyle name="highlightText 2" xfId="21308"/>
    <cellStyle name="highlightText 2 2" xfId="23063"/>
    <cellStyle name="highlightText 3" xfId="22370"/>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2180"/>
    <cellStyle name="Input 2 10 2 2 3" xfId="23061"/>
    <cellStyle name="Input 2 10 2 2 4" xfId="23952"/>
    <cellStyle name="Input 2 10 2 3" xfId="21499"/>
    <cellStyle name="Input 2 10 2 4" xfId="22372"/>
    <cellStyle name="Input 2 10 2 5" xfId="23263"/>
    <cellStyle name="Input 2 10 3" xfId="9336"/>
    <cellStyle name="Input 2 10 3 2" xfId="21305"/>
    <cellStyle name="Input 2 10 3 2 2" xfId="22179"/>
    <cellStyle name="Input 2 10 3 2 3" xfId="23060"/>
    <cellStyle name="Input 2 10 3 2 4" xfId="23951"/>
    <cellStyle name="Input 2 10 3 3" xfId="21500"/>
    <cellStyle name="Input 2 10 3 4" xfId="22373"/>
    <cellStyle name="Input 2 10 3 5" xfId="23264"/>
    <cellStyle name="Input 2 10 4" xfId="9337"/>
    <cellStyle name="Input 2 10 4 2" xfId="21304"/>
    <cellStyle name="Input 2 10 4 2 2" xfId="22178"/>
    <cellStyle name="Input 2 10 4 2 3" xfId="23059"/>
    <cellStyle name="Input 2 10 4 2 4" xfId="23950"/>
    <cellStyle name="Input 2 10 4 3" xfId="21501"/>
    <cellStyle name="Input 2 10 4 4" xfId="22374"/>
    <cellStyle name="Input 2 10 4 5" xfId="23265"/>
    <cellStyle name="Input 2 10 5" xfId="9338"/>
    <cellStyle name="Input 2 10 5 2" xfId="21303"/>
    <cellStyle name="Input 2 10 5 2 2" xfId="22177"/>
    <cellStyle name="Input 2 10 5 2 3" xfId="23058"/>
    <cellStyle name="Input 2 10 5 2 4" xfId="23949"/>
    <cellStyle name="Input 2 10 5 3" xfId="21502"/>
    <cellStyle name="Input 2 10 5 4" xfId="22375"/>
    <cellStyle name="Input 2 10 5 5" xfId="23266"/>
    <cellStyle name="Input 2 11" xfId="9339"/>
    <cellStyle name="Input 2 11 2" xfId="9340"/>
    <cellStyle name="Input 2 11 2 2" xfId="21301"/>
    <cellStyle name="Input 2 11 2 2 2" xfId="22175"/>
    <cellStyle name="Input 2 11 2 2 3" xfId="23056"/>
    <cellStyle name="Input 2 11 2 2 4" xfId="23947"/>
    <cellStyle name="Input 2 11 2 3" xfId="21504"/>
    <cellStyle name="Input 2 11 2 4" xfId="22377"/>
    <cellStyle name="Input 2 11 2 5" xfId="23268"/>
    <cellStyle name="Input 2 11 3" xfId="9341"/>
    <cellStyle name="Input 2 11 3 2" xfId="21300"/>
    <cellStyle name="Input 2 11 3 2 2" xfId="22174"/>
    <cellStyle name="Input 2 11 3 2 3" xfId="23055"/>
    <cellStyle name="Input 2 11 3 2 4" xfId="23946"/>
    <cellStyle name="Input 2 11 3 3" xfId="21505"/>
    <cellStyle name="Input 2 11 3 4" xfId="22378"/>
    <cellStyle name="Input 2 11 3 5" xfId="23269"/>
    <cellStyle name="Input 2 11 4" xfId="9342"/>
    <cellStyle name="Input 2 11 4 2" xfId="21299"/>
    <cellStyle name="Input 2 11 4 2 2" xfId="22173"/>
    <cellStyle name="Input 2 11 4 2 3" xfId="23054"/>
    <cellStyle name="Input 2 11 4 2 4" xfId="23945"/>
    <cellStyle name="Input 2 11 4 3" xfId="21506"/>
    <cellStyle name="Input 2 11 4 4" xfId="22379"/>
    <cellStyle name="Input 2 11 4 5" xfId="23270"/>
    <cellStyle name="Input 2 11 5" xfId="9343"/>
    <cellStyle name="Input 2 11 5 2" xfId="21298"/>
    <cellStyle name="Input 2 11 5 2 2" xfId="22172"/>
    <cellStyle name="Input 2 11 5 2 3" xfId="23053"/>
    <cellStyle name="Input 2 11 5 2 4" xfId="23944"/>
    <cellStyle name="Input 2 11 5 3" xfId="21507"/>
    <cellStyle name="Input 2 11 5 4" xfId="22380"/>
    <cellStyle name="Input 2 11 5 5" xfId="23271"/>
    <cellStyle name="Input 2 11 6" xfId="21302"/>
    <cellStyle name="Input 2 11 6 2" xfId="22176"/>
    <cellStyle name="Input 2 11 6 3" xfId="23057"/>
    <cellStyle name="Input 2 11 6 4" xfId="23948"/>
    <cellStyle name="Input 2 11 7" xfId="21503"/>
    <cellStyle name="Input 2 11 8" xfId="22376"/>
    <cellStyle name="Input 2 11 9" xfId="23267"/>
    <cellStyle name="Input 2 12" xfId="9344"/>
    <cellStyle name="Input 2 12 2" xfId="9345"/>
    <cellStyle name="Input 2 12 2 2" xfId="21296"/>
    <cellStyle name="Input 2 12 2 2 2" xfId="22170"/>
    <cellStyle name="Input 2 12 2 2 3" xfId="23051"/>
    <cellStyle name="Input 2 12 2 2 4" xfId="23942"/>
    <cellStyle name="Input 2 12 2 3" xfId="21509"/>
    <cellStyle name="Input 2 12 2 4" xfId="22382"/>
    <cellStyle name="Input 2 12 2 5" xfId="23273"/>
    <cellStyle name="Input 2 12 3" xfId="9346"/>
    <cellStyle name="Input 2 12 3 2" xfId="21295"/>
    <cellStyle name="Input 2 12 3 2 2" xfId="22169"/>
    <cellStyle name="Input 2 12 3 2 3" xfId="23050"/>
    <cellStyle name="Input 2 12 3 2 4" xfId="23941"/>
    <cellStyle name="Input 2 12 3 3" xfId="21510"/>
    <cellStyle name="Input 2 12 3 4" xfId="22383"/>
    <cellStyle name="Input 2 12 3 5" xfId="23274"/>
    <cellStyle name="Input 2 12 4" xfId="9347"/>
    <cellStyle name="Input 2 12 4 2" xfId="21294"/>
    <cellStyle name="Input 2 12 4 2 2" xfId="22168"/>
    <cellStyle name="Input 2 12 4 2 3" xfId="23049"/>
    <cellStyle name="Input 2 12 4 2 4" xfId="23940"/>
    <cellStyle name="Input 2 12 4 3" xfId="21511"/>
    <cellStyle name="Input 2 12 4 4" xfId="22384"/>
    <cellStyle name="Input 2 12 4 5" xfId="23275"/>
    <cellStyle name="Input 2 12 5" xfId="9348"/>
    <cellStyle name="Input 2 12 5 2" xfId="21293"/>
    <cellStyle name="Input 2 12 5 2 2" xfId="22167"/>
    <cellStyle name="Input 2 12 5 2 3" xfId="23048"/>
    <cellStyle name="Input 2 12 5 2 4" xfId="23939"/>
    <cellStyle name="Input 2 12 5 3" xfId="21512"/>
    <cellStyle name="Input 2 12 5 4" xfId="22385"/>
    <cellStyle name="Input 2 12 5 5" xfId="23276"/>
    <cellStyle name="Input 2 12 6" xfId="21297"/>
    <cellStyle name="Input 2 12 6 2" xfId="22171"/>
    <cellStyle name="Input 2 12 6 3" xfId="23052"/>
    <cellStyle name="Input 2 12 6 4" xfId="23943"/>
    <cellStyle name="Input 2 12 7" xfId="21508"/>
    <cellStyle name="Input 2 12 8" xfId="22381"/>
    <cellStyle name="Input 2 12 9" xfId="23272"/>
    <cellStyle name="Input 2 13" xfId="9349"/>
    <cellStyle name="Input 2 13 2" xfId="9350"/>
    <cellStyle name="Input 2 13 2 2" xfId="21291"/>
    <cellStyle name="Input 2 13 2 2 2" xfId="22165"/>
    <cellStyle name="Input 2 13 2 2 3" xfId="23046"/>
    <cellStyle name="Input 2 13 2 2 4" xfId="23937"/>
    <cellStyle name="Input 2 13 2 3" xfId="21514"/>
    <cellStyle name="Input 2 13 2 4" xfId="22387"/>
    <cellStyle name="Input 2 13 2 5" xfId="23278"/>
    <cellStyle name="Input 2 13 3" xfId="9351"/>
    <cellStyle name="Input 2 13 3 2" xfId="21290"/>
    <cellStyle name="Input 2 13 3 2 2" xfId="22164"/>
    <cellStyle name="Input 2 13 3 2 3" xfId="23045"/>
    <cellStyle name="Input 2 13 3 2 4" xfId="23936"/>
    <cellStyle name="Input 2 13 3 3" xfId="21515"/>
    <cellStyle name="Input 2 13 3 4" xfId="22388"/>
    <cellStyle name="Input 2 13 3 5" xfId="23279"/>
    <cellStyle name="Input 2 13 4" xfId="9352"/>
    <cellStyle name="Input 2 13 4 2" xfId="21289"/>
    <cellStyle name="Input 2 13 4 2 2" xfId="22163"/>
    <cellStyle name="Input 2 13 4 2 3" xfId="23044"/>
    <cellStyle name="Input 2 13 4 2 4" xfId="23935"/>
    <cellStyle name="Input 2 13 4 3" xfId="21516"/>
    <cellStyle name="Input 2 13 4 4" xfId="22389"/>
    <cellStyle name="Input 2 13 4 5" xfId="23280"/>
    <cellStyle name="Input 2 13 5" xfId="21292"/>
    <cellStyle name="Input 2 13 5 2" xfId="22166"/>
    <cellStyle name="Input 2 13 5 3" xfId="23047"/>
    <cellStyle name="Input 2 13 5 4" xfId="23938"/>
    <cellStyle name="Input 2 13 6" xfId="21513"/>
    <cellStyle name="Input 2 13 7" xfId="22386"/>
    <cellStyle name="Input 2 13 8" xfId="23277"/>
    <cellStyle name="Input 2 14" xfId="9353"/>
    <cellStyle name="Input 2 14 2" xfId="21288"/>
    <cellStyle name="Input 2 14 2 2" xfId="22162"/>
    <cellStyle name="Input 2 14 2 3" xfId="23043"/>
    <cellStyle name="Input 2 14 2 4" xfId="23934"/>
    <cellStyle name="Input 2 14 3" xfId="21517"/>
    <cellStyle name="Input 2 14 4" xfId="22390"/>
    <cellStyle name="Input 2 14 5" xfId="23281"/>
    <cellStyle name="Input 2 15" xfId="9354"/>
    <cellStyle name="Input 2 15 2" xfId="21287"/>
    <cellStyle name="Input 2 15 2 2" xfId="22161"/>
    <cellStyle name="Input 2 15 2 3" xfId="23042"/>
    <cellStyle name="Input 2 15 2 4" xfId="23933"/>
    <cellStyle name="Input 2 15 3" xfId="21518"/>
    <cellStyle name="Input 2 15 4" xfId="22391"/>
    <cellStyle name="Input 2 15 5" xfId="23282"/>
    <cellStyle name="Input 2 16" xfId="9355"/>
    <cellStyle name="Input 2 16 2" xfId="21286"/>
    <cellStyle name="Input 2 16 2 2" xfId="22160"/>
    <cellStyle name="Input 2 16 2 3" xfId="23041"/>
    <cellStyle name="Input 2 16 2 4" xfId="23932"/>
    <cellStyle name="Input 2 16 3" xfId="21519"/>
    <cellStyle name="Input 2 16 4" xfId="22392"/>
    <cellStyle name="Input 2 16 5" xfId="23283"/>
    <cellStyle name="Input 2 17" xfId="21307"/>
    <cellStyle name="Input 2 17 2" xfId="22181"/>
    <cellStyle name="Input 2 17 3" xfId="23062"/>
    <cellStyle name="Input 2 17 4" xfId="23953"/>
    <cellStyle name="Input 2 18" xfId="21498"/>
    <cellStyle name="Input 2 19" xfId="22371"/>
    <cellStyle name="Input 2 2" xfId="9356"/>
    <cellStyle name="Input 2 2 10" xfId="21285"/>
    <cellStyle name="Input 2 2 10 2" xfId="22159"/>
    <cellStyle name="Input 2 2 10 3" xfId="23040"/>
    <cellStyle name="Input 2 2 10 4" xfId="23931"/>
    <cellStyle name="Input 2 2 11" xfId="21520"/>
    <cellStyle name="Input 2 2 12" xfId="22393"/>
    <cellStyle name="Input 2 2 13" xfId="23284"/>
    <cellStyle name="Input 2 2 2" xfId="9357"/>
    <cellStyle name="Input 2 2 2 2" xfId="9358"/>
    <cellStyle name="Input 2 2 2 2 2" xfId="21283"/>
    <cellStyle name="Input 2 2 2 2 2 2" xfId="22157"/>
    <cellStyle name="Input 2 2 2 2 2 3" xfId="23038"/>
    <cellStyle name="Input 2 2 2 2 2 4" xfId="23929"/>
    <cellStyle name="Input 2 2 2 2 3" xfId="21522"/>
    <cellStyle name="Input 2 2 2 2 4" xfId="22395"/>
    <cellStyle name="Input 2 2 2 2 5" xfId="23286"/>
    <cellStyle name="Input 2 2 2 3" xfId="9359"/>
    <cellStyle name="Input 2 2 2 3 2" xfId="21282"/>
    <cellStyle name="Input 2 2 2 3 2 2" xfId="22156"/>
    <cellStyle name="Input 2 2 2 3 2 3" xfId="23037"/>
    <cellStyle name="Input 2 2 2 3 2 4" xfId="23928"/>
    <cellStyle name="Input 2 2 2 3 3" xfId="21523"/>
    <cellStyle name="Input 2 2 2 3 4" xfId="22396"/>
    <cellStyle name="Input 2 2 2 3 5" xfId="23287"/>
    <cellStyle name="Input 2 2 2 4" xfId="9360"/>
    <cellStyle name="Input 2 2 2 4 2" xfId="21281"/>
    <cellStyle name="Input 2 2 2 4 2 2" xfId="22155"/>
    <cellStyle name="Input 2 2 2 4 2 3" xfId="23036"/>
    <cellStyle name="Input 2 2 2 4 2 4" xfId="23927"/>
    <cellStyle name="Input 2 2 2 4 3" xfId="21524"/>
    <cellStyle name="Input 2 2 2 4 4" xfId="22397"/>
    <cellStyle name="Input 2 2 2 4 5" xfId="23288"/>
    <cellStyle name="Input 2 2 2 5" xfId="21284"/>
    <cellStyle name="Input 2 2 2 5 2" xfId="22158"/>
    <cellStyle name="Input 2 2 2 5 3" xfId="23039"/>
    <cellStyle name="Input 2 2 2 5 4" xfId="23930"/>
    <cellStyle name="Input 2 2 2 6" xfId="21521"/>
    <cellStyle name="Input 2 2 2 7" xfId="22394"/>
    <cellStyle name="Input 2 2 2 8" xfId="23285"/>
    <cellStyle name="Input 2 2 3" xfId="9361"/>
    <cellStyle name="Input 2 2 3 2" xfId="9362"/>
    <cellStyle name="Input 2 2 3 2 2" xfId="21279"/>
    <cellStyle name="Input 2 2 3 2 2 2" xfId="22153"/>
    <cellStyle name="Input 2 2 3 2 2 3" xfId="23034"/>
    <cellStyle name="Input 2 2 3 2 2 4" xfId="23925"/>
    <cellStyle name="Input 2 2 3 2 3" xfId="21526"/>
    <cellStyle name="Input 2 2 3 2 4" xfId="22399"/>
    <cellStyle name="Input 2 2 3 2 5" xfId="23290"/>
    <cellStyle name="Input 2 2 3 3" xfId="9363"/>
    <cellStyle name="Input 2 2 3 3 2" xfId="21278"/>
    <cellStyle name="Input 2 2 3 3 2 2" xfId="22152"/>
    <cellStyle name="Input 2 2 3 3 2 3" xfId="23033"/>
    <cellStyle name="Input 2 2 3 3 2 4" xfId="23924"/>
    <cellStyle name="Input 2 2 3 3 3" xfId="21527"/>
    <cellStyle name="Input 2 2 3 3 4" xfId="22400"/>
    <cellStyle name="Input 2 2 3 3 5" xfId="23291"/>
    <cellStyle name="Input 2 2 3 4" xfId="9364"/>
    <cellStyle name="Input 2 2 3 4 2" xfId="21277"/>
    <cellStyle name="Input 2 2 3 4 2 2" xfId="22151"/>
    <cellStyle name="Input 2 2 3 4 2 3" xfId="23032"/>
    <cellStyle name="Input 2 2 3 4 2 4" xfId="23923"/>
    <cellStyle name="Input 2 2 3 4 3" xfId="21528"/>
    <cellStyle name="Input 2 2 3 4 4" xfId="22401"/>
    <cellStyle name="Input 2 2 3 4 5" xfId="23292"/>
    <cellStyle name="Input 2 2 3 5" xfId="21280"/>
    <cellStyle name="Input 2 2 3 5 2" xfId="22154"/>
    <cellStyle name="Input 2 2 3 5 3" xfId="23035"/>
    <cellStyle name="Input 2 2 3 5 4" xfId="23926"/>
    <cellStyle name="Input 2 2 3 6" xfId="21525"/>
    <cellStyle name="Input 2 2 3 7" xfId="22398"/>
    <cellStyle name="Input 2 2 3 8" xfId="23289"/>
    <cellStyle name="Input 2 2 4" xfId="9365"/>
    <cellStyle name="Input 2 2 4 2" xfId="9366"/>
    <cellStyle name="Input 2 2 4 2 2" xfId="21275"/>
    <cellStyle name="Input 2 2 4 2 2 2" xfId="22149"/>
    <cellStyle name="Input 2 2 4 2 2 3" xfId="23030"/>
    <cellStyle name="Input 2 2 4 2 2 4" xfId="23921"/>
    <cellStyle name="Input 2 2 4 2 3" xfId="21530"/>
    <cellStyle name="Input 2 2 4 2 4" xfId="22403"/>
    <cellStyle name="Input 2 2 4 2 5" xfId="23294"/>
    <cellStyle name="Input 2 2 4 3" xfId="9367"/>
    <cellStyle name="Input 2 2 4 3 2" xfId="21274"/>
    <cellStyle name="Input 2 2 4 3 2 2" xfId="22148"/>
    <cellStyle name="Input 2 2 4 3 2 3" xfId="23029"/>
    <cellStyle name="Input 2 2 4 3 2 4" xfId="23920"/>
    <cellStyle name="Input 2 2 4 3 3" xfId="21531"/>
    <cellStyle name="Input 2 2 4 3 4" xfId="22404"/>
    <cellStyle name="Input 2 2 4 3 5" xfId="23295"/>
    <cellStyle name="Input 2 2 4 4" xfId="9368"/>
    <cellStyle name="Input 2 2 4 4 2" xfId="21273"/>
    <cellStyle name="Input 2 2 4 4 2 2" xfId="22147"/>
    <cellStyle name="Input 2 2 4 4 2 3" xfId="23028"/>
    <cellStyle name="Input 2 2 4 4 2 4" xfId="23919"/>
    <cellStyle name="Input 2 2 4 4 3" xfId="21532"/>
    <cellStyle name="Input 2 2 4 4 4" xfId="22405"/>
    <cellStyle name="Input 2 2 4 4 5" xfId="23296"/>
    <cellStyle name="Input 2 2 4 5" xfId="21276"/>
    <cellStyle name="Input 2 2 4 5 2" xfId="22150"/>
    <cellStyle name="Input 2 2 4 5 3" xfId="23031"/>
    <cellStyle name="Input 2 2 4 5 4" xfId="23922"/>
    <cellStyle name="Input 2 2 4 6" xfId="21529"/>
    <cellStyle name="Input 2 2 4 7" xfId="22402"/>
    <cellStyle name="Input 2 2 4 8" xfId="23293"/>
    <cellStyle name="Input 2 2 5" xfId="9369"/>
    <cellStyle name="Input 2 2 5 2" xfId="9370"/>
    <cellStyle name="Input 2 2 5 2 2" xfId="21271"/>
    <cellStyle name="Input 2 2 5 2 2 2" xfId="22145"/>
    <cellStyle name="Input 2 2 5 2 2 3" xfId="23026"/>
    <cellStyle name="Input 2 2 5 2 2 4" xfId="23917"/>
    <cellStyle name="Input 2 2 5 2 3" xfId="21534"/>
    <cellStyle name="Input 2 2 5 2 4" xfId="22407"/>
    <cellStyle name="Input 2 2 5 2 5" xfId="23298"/>
    <cellStyle name="Input 2 2 5 3" xfId="9371"/>
    <cellStyle name="Input 2 2 5 3 2" xfId="21270"/>
    <cellStyle name="Input 2 2 5 3 2 2" xfId="22144"/>
    <cellStyle name="Input 2 2 5 3 2 3" xfId="23025"/>
    <cellStyle name="Input 2 2 5 3 2 4" xfId="23916"/>
    <cellStyle name="Input 2 2 5 3 3" xfId="21535"/>
    <cellStyle name="Input 2 2 5 3 4" xfId="22408"/>
    <cellStyle name="Input 2 2 5 3 5" xfId="23299"/>
    <cellStyle name="Input 2 2 5 4" xfId="9372"/>
    <cellStyle name="Input 2 2 5 4 2" xfId="21269"/>
    <cellStyle name="Input 2 2 5 4 2 2" xfId="22143"/>
    <cellStyle name="Input 2 2 5 4 2 3" xfId="23024"/>
    <cellStyle name="Input 2 2 5 4 2 4" xfId="23915"/>
    <cellStyle name="Input 2 2 5 4 3" xfId="21536"/>
    <cellStyle name="Input 2 2 5 4 4" xfId="22409"/>
    <cellStyle name="Input 2 2 5 4 5" xfId="23300"/>
    <cellStyle name="Input 2 2 5 5" xfId="21272"/>
    <cellStyle name="Input 2 2 5 5 2" xfId="22146"/>
    <cellStyle name="Input 2 2 5 5 3" xfId="23027"/>
    <cellStyle name="Input 2 2 5 5 4" xfId="23918"/>
    <cellStyle name="Input 2 2 5 6" xfId="21533"/>
    <cellStyle name="Input 2 2 5 7" xfId="22406"/>
    <cellStyle name="Input 2 2 5 8" xfId="23297"/>
    <cellStyle name="Input 2 2 6" xfId="9373"/>
    <cellStyle name="Input 2 2 6 2" xfId="21268"/>
    <cellStyle name="Input 2 2 6 2 2" xfId="22142"/>
    <cellStyle name="Input 2 2 6 2 3" xfId="23023"/>
    <cellStyle name="Input 2 2 6 2 4" xfId="23914"/>
    <cellStyle name="Input 2 2 6 3" xfId="21537"/>
    <cellStyle name="Input 2 2 6 4" xfId="22410"/>
    <cellStyle name="Input 2 2 6 5" xfId="23301"/>
    <cellStyle name="Input 2 2 7" xfId="9374"/>
    <cellStyle name="Input 2 2 7 2" xfId="21267"/>
    <cellStyle name="Input 2 2 7 2 2" xfId="22141"/>
    <cellStyle name="Input 2 2 7 2 3" xfId="23022"/>
    <cellStyle name="Input 2 2 7 2 4" xfId="23913"/>
    <cellStyle name="Input 2 2 7 3" xfId="21538"/>
    <cellStyle name="Input 2 2 7 4" xfId="22411"/>
    <cellStyle name="Input 2 2 7 5" xfId="23302"/>
    <cellStyle name="Input 2 2 8" xfId="9375"/>
    <cellStyle name="Input 2 2 8 2" xfId="21266"/>
    <cellStyle name="Input 2 2 8 2 2" xfId="22140"/>
    <cellStyle name="Input 2 2 8 2 3" xfId="23021"/>
    <cellStyle name="Input 2 2 8 2 4" xfId="23912"/>
    <cellStyle name="Input 2 2 8 3" xfId="21539"/>
    <cellStyle name="Input 2 2 8 4" xfId="22412"/>
    <cellStyle name="Input 2 2 8 5" xfId="23303"/>
    <cellStyle name="Input 2 2 9" xfId="9376"/>
    <cellStyle name="Input 2 2 9 2" xfId="21265"/>
    <cellStyle name="Input 2 2 9 2 2" xfId="22139"/>
    <cellStyle name="Input 2 2 9 2 3" xfId="23020"/>
    <cellStyle name="Input 2 2 9 2 4" xfId="23911"/>
    <cellStyle name="Input 2 2 9 3" xfId="21540"/>
    <cellStyle name="Input 2 2 9 4" xfId="22413"/>
    <cellStyle name="Input 2 2 9 5" xfId="23304"/>
    <cellStyle name="Input 2 20" xfId="23262"/>
    <cellStyle name="Input 2 3" xfId="9377"/>
    <cellStyle name="Input 2 3 2" xfId="9378"/>
    <cellStyle name="Input 2 3 2 2" xfId="21264"/>
    <cellStyle name="Input 2 3 2 2 2" xfId="22138"/>
    <cellStyle name="Input 2 3 2 2 3" xfId="23019"/>
    <cellStyle name="Input 2 3 2 2 4" xfId="23910"/>
    <cellStyle name="Input 2 3 2 3" xfId="21541"/>
    <cellStyle name="Input 2 3 2 4" xfId="22414"/>
    <cellStyle name="Input 2 3 2 5" xfId="23305"/>
    <cellStyle name="Input 2 3 3" xfId="9379"/>
    <cellStyle name="Input 2 3 3 2" xfId="21263"/>
    <cellStyle name="Input 2 3 3 2 2" xfId="22137"/>
    <cellStyle name="Input 2 3 3 2 3" xfId="23018"/>
    <cellStyle name="Input 2 3 3 2 4" xfId="23909"/>
    <cellStyle name="Input 2 3 3 3" xfId="21542"/>
    <cellStyle name="Input 2 3 3 4" xfId="22415"/>
    <cellStyle name="Input 2 3 3 5" xfId="23306"/>
    <cellStyle name="Input 2 3 4" xfId="9380"/>
    <cellStyle name="Input 2 3 4 2" xfId="21262"/>
    <cellStyle name="Input 2 3 4 2 2" xfId="22136"/>
    <cellStyle name="Input 2 3 4 2 3" xfId="23017"/>
    <cellStyle name="Input 2 3 4 2 4" xfId="23908"/>
    <cellStyle name="Input 2 3 4 3" xfId="21543"/>
    <cellStyle name="Input 2 3 4 4" xfId="22416"/>
    <cellStyle name="Input 2 3 4 5" xfId="23307"/>
    <cellStyle name="Input 2 3 5" xfId="9381"/>
    <cellStyle name="Input 2 3 5 2" xfId="21261"/>
    <cellStyle name="Input 2 3 5 2 2" xfId="22135"/>
    <cellStyle name="Input 2 3 5 2 3" xfId="23016"/>
    <cellStyle name="Input 2 3 5 2 4" xfId="23907"/>
    <cellStyle name="Input 2 3 5 3" xfId="21544"/>
    <cellStyle name="Input 2 3 5 4" xfId="22417"/>
    <cellStyle name="Input 2 3 5 5" xfId="23308"/>
    <cellStyle name="Input 2 4" xfId="9382"/>
    <cellStyle name="Input 2 4 2" xfId="9383"/>
    <cellStyle name="Input 2 4 2 2" xfId="21260"/>
    <cellStyle name="Input 2 4 2 2 2" xfId="22134"/>
    <cellStyle name="Input 2 4 2 2 3" xfId="23015"/>
    <cellStyle name="Input 2 4 2 2 4" xfId="23906"/>
    <cellStyle name="Input 2 4 2 3" xfId="21545"/>
    <cellStyle name="Input 2 4 2 4" xfId="22418"/>
    <cellStyle name="Input 2 4 2 5" xfId="23309"/>
    <cellStyle name="Input 2 4 3" xfId="9384"/>
    <cellStyle name="Input 2 4 3 2" xfId="21259"/>
    <cellStyle name="Input 2 4 3 2 2" xfId="22133"/>
    <cellStyle name="Input 2 4 3 2 3" xfId="23014"/>
    <cellStyle name="Input 2 4 3 2 4" xfId="23905"/>
    <cellStyle name="Input 2 4 3 3" xfId="21546"/>
    <cellStyle name="Input 2 4 3 4" xfId="22419"/>
    <cellStyle name="Input 2 4 3 5" xfId="23310"/>
    <cellStyle name="Input 2 4 4" xfId="9385"/>
    <cellStyle name="Input 2 4 4 2" xfId="21258"/>
    <cellStyle name="Input 2 4 4 2 2" xfId="22132"/>
    <cellStyle name="Input 2 4 4 2 3" xfId="23013"/>
    <cellStyle name="Input 2 4 4 2 4" xfId="23904"/>
    <cellStyle name="Input 2 4 4 3" xfId="21547"/>
    <cellStyle name="Input 2 4 4 4" xfId="22420"/>
    <cellStyle name="Input 2 4 4 5" xfId="23311"/>
    <cellStyle name="Input 2 4 5" xfId="9386"/>
    <cellStyle name="Input 2 4 5 2" xfId="21257"/>
    <cellStyle name="Input 2 4 5 2 2" xfId="22131"/>
    <cellStyle name="Input 2 4 5 2 3" xfId="23012"/>
    <cellStyle name="Input 2 4 5 2 4" xfId="23903"/>
    <cellStyle name="Input 2 4 5 3" xfId="21548"/>
    <cellStyle name="Input 2 4 5 4" xfId="22421"/>
    <cellStyle name="Input 2 4 5 5" xfId="23312"/>
    <cellStyle name="Input 2 5" xfId="9387"/>
    <cellStyle name="Input 2 5 2" xfId="9388"/>
    <cellStyle name="Input 2 5 2 2" xfId="21256"/>
    <cellStyle name="Input 2 5 2 2 2" xfId="22130"/>
    <cellStyle name="Input 2 5 2 2 3" xfId="23011"/>
    <cellStyle name="Input 2 5 2 2 4" xfId="23902"/>
    <cellStyle name="Input 2 5 2 3" xfId="21549"/>
    <cellStyle name="Input 2 5 2 4" xfId="22422"/>
    <cellStyle name="Input 2 5 2 5" xfId="23313"/>
    <cellStyle name="Input 2 5 3" xfId="9389"/>
    <cellStyle name="Input 2 5 3 2" xfId="21255"/>
    <cellStyle name="Input 2 5 3 2 2" xfId="22129"/>
    <cellStyle name="Input 2 5 3 2 3" xfId="23010"/>
    <cellStyle name="Input 2 5 3 2 4" xfId="23901"/>
    <cellStyle name="Input 2 5 3 3" xfId="21550"/>
    <cellStyle name="Input 2 5 3 4" xfId="22423"/>
    <cellStyle name="Input 2 5 3 5" xfId="23314"/>
    <cellStyle name="Input 2 5 4" xfId="9390"/>
    <cellStyle name="Input 2 5 4 2" xfId="21254"/>
    <cellStyle name="Input 2 5 4 2 2" xfId="22128"/>
    <cellStyle name="Input 2 5 4 2 3" xfId="23009"/>
    <cellStyle name="Input 2 5 4 2 4" xfId="23900"/>
    <cellStyle name="Input 2 5 4 3" xfId="21551"/>
    <cellStyle name="Input 2 5 4 4" xfId="22424"/>
    <cellStyle name="Input 2 5 4 5" xfId="23315"/>
    <cellStyle name="Input 2 5 5" xfId="9391"/>
    <cellStyle name="Input 2 5 5 2" xfId="21253"/>
    <cellStyle name="Input 2 5 5 2 2" xfId="22127"/>
    <cellStyle name="Input 2 5 5 2 3" xfId="23008"/>
    <cellStyle name="Input 2 5 5 2 4" xfId="23899"/>
    <cellStyle name="Input 2 5 5 3" xfId="21552"/>
    <cellStyle name="Input 2 5 5 4" xfId="22425"/>
    <cellStyle name="Input 2 5 5 5" xfId="23316"/>
    <cellStyle name="Input 2 6" xfId="9392"/>
    <cellStyle name="Input 2 6 2" xfId="9393"/>
    <cellStyle name="Input 2 6 2 2" xfId="21252"/>
    <cellStyle name="Input 2 6 2 2 2" xfId="22126"/>
    <cellStyle name="Input 2 6 2 2 3" xfId="23007"/>
    <cellStyle name="Input 2 6 2 2 4" xfId="23898"/>
    <cellStyle name="Input 2 6 2 3" xfId="21553"/>
    <cellStyle name="Input 2 6 2 4" xfId="22426"/>
    <cellStyle name="Input 2 6 2 5" xfId="23317"/>
    <cellStyle name="Input 2 6 3" xfId="9394"/>
    <cellStyle name="Input 2 6 3 2" xfId="21251"/>
    <cellStyle name="Input 2 6 3 2 2" xfId="22125"/>
    <cellStyle name="Input 2 6 3 2 3" xfId="23006"/>
    <cellStyle name="Input 2 6 3 2 4" xfId="23897"/>
    <cellStyle name="Input 2 6 3 3" xfId="21554"/>
    <cellStyle name="Input 2 6 3 4" xfId="22427"/>
    <cellStyle name="Input 2 6 3 5" xfId="23318"/>
    <cellStyle name="Input 2 6 4" xfId="9395"/>
    <cellStyle name="Input 2 6 4 2" xfId="21250"/>
    <cellStyle name="Input 2 6 4 2 2" xfId="22124"/>
    <cellStyle name="Input 2 6 4 2 3" xfId="23005"/>
    <cellStyle name="Input 2 6 4 2 4" xfId="23896"/>
    <cellStyle name="Input 2 6 4 3" xfId="21555"/>
    <cellStyle name="Input 2 6 4 4" xfId="22428"/>
    <cellStyle name="Input 2 6 4 5" xfId="23319"/>
    <cellStyle name="Input 2 6 5" xfId="9396"/>
    <cellStyle name="Input 2 6 5 2" xfId="21249"/>
    <cellStyle name="Input 2 6 5 2 2" xfId="22123"/>
    <cellStyle name="Input 2 6 5 2 3" xfId="23004"/>
    <cellStyle name="Input 2 6 5 2 4" xfId="23895"/>
    <cellStyle name="Input 2 6 5 3" xfId="21556"/>
    <cellStyle name="Input 2 6 5 4" xfId="22429"/>
    <cellStyle name="Input 2 6 5 5" xfId="23320"/>
    <cellStyle name="Input 2 7" xfId="9397"/>
    <cellStyle name="Input 2 7 2" xfId="9398"/>
    <cellStyle name="Input 2 7 2 2" xfId="21248"/>
    <cellStyle name="Input 2 7 2 2 2" xfId="22122"/>
    <cellStyle name="Input 2 7 2 2 3" xfId="23003"/>
    <cellStyle name="Input 2 7 2 2 4" xfId="23894"/>
    <cellStyle name="Input 2 7 2 3" xfId="21557"/>
    <cellStyle name="Input 2 7 2 4" xfId="22430"/>
    <cellStyle name="Input 2 7 2 5" xfId="23321"/>
    <cellStyle name="Input 2 7 3" xfId="9399"/>
    <cellStyle name="Input 2 7 3 2" xfId="21247"/>
    <cellStyle name="Input 2 7 3 2 2" xfId="22121"/>
    <cellStyle name="Input 2 7 3 2 3" xfId="23002"/>
    <cellStyle name="Input 2 7 3 2 4" xfId="23893"/>
    <cellStyle name="Input 2 7 3 3" xfId="21558"/>
    <cellStyle name="Input 2 7 3 4" xfId="22431"/>
    <cellStyle name="Input 2 7 3 5" xfId="23322"/>
    <cellStyle name="Input 2 7 4" xfId="9400"/>
    <cellStyle name="Input 2 7 4 2" xfId="21246"/>
    <cellStyle name="Input 2 7 4 2 2" xfId="22120"/>
    <cellStyle name="Input 2 7 4 2 3" xfId="23001"/>
    <cellStyle name="Input 2 7 4 2 4" xfId="23892"/>
    <cellStyle name="Input 2 7 4 3" xfId="21559"/>
    <cellStyle name="Input 2 7 4 4" xfId="22432"/>
    <cellStyle name="Input 2 7 4 5" xfId="23323"/>
    <cellStyle name="Input 2 7 5" xfId="9401"/>
    <cellStyle name="Input 2 7 5 2" xfId="21245"/>
    <cellStyle name="Input 2 7 5 2 2" xfId="22119"/>
    <cellStyle name="Input 2 7 5 2 3" xfId="23000"/>
    <cellStyle name="Input 2 7 5 2 4" xfId="23891"/>
    <cellStyle name="Input 2 7 5 3" xfId="21560"/>
    <cellStyle name="Input 2 7 5 4" xfId="22433"/>
    <cellStyle name="Input 2 7 5 5" xfId="23324"/>
    <cellStyle name="Input 2 8" xfId="9402"/>
    <cellStyle name="Input 2 8 2" xfId="9403"/>
    <cellStyle name="Input 2 8 2 2" xfId="21244"/>
    <cellStyle name="Input 2 8 2 2 2" xfId="22118"/>
    <cellStyle name="Input 2 8 2 2 3" xfId="22999"/>
    <cellStyle name="Input 2 8 2 2 4" xfId="23890"/>
    <cellStyle name="Input 2 8 2 3" xfId="21561"/>
    <cellStyle name="Input 2 8 2 4" xfId="22434"/>
    <cellStyle name="Input 2 8 2 5" xfId="23325"/>
    <cellStyle name="Input 2 8 3" xfId="9404"/>
    <cellStyle name="Input 2 8 3 2" xfId="21243"/>
    <cellStyle name="Input 2 8 3 2 2" xfId="22117"/>
    <cellStyle name="Input 2 8 3 2 3" xfId="22998"/>
    <cellStyle name="Input 2 8 3 2 4" xfId="23889"/>
    <cellStyle name="Input 2 8 3 3" xfId="21562"/>
    <cellStyle name="Input 2 8 3 4" xfId="22435"/>
    <cellStyle name="Input 2 8 3 5" xfId="23326"/>
    <cellStyle name="Input 2 8 4" xfId="9405"/>
    <cellStyle name="Input 2 8 4 2" xfId="21242"/>
    <cellStyle name="Input 2 8 4 2 2" xfId="22116"/>
    <cellStyle name="Input 2 8 4 2 3" xfId="22997"/>
    <cellStyle name="Input 2 8 4 2 4" xfId="23888"/>
    <cellStyle name="Input 2 8 4 3" xfId="21563"/>
    <cellStyle name="Input 2 8 4 4" xfId="22436"/>
    <cellStyle name="Input 2 8 4 5" xfId="23327"/>
    <cellStyle name="Input 2 8 5" xfId="9406"/>
    <cellStyle name="Input 2 8 5 2" xfId="21241"/>
    <cellStyle name="Input 2 8 5 2 2" xfId="22115"/>
    <cellStyle name="Input 2 8 5 2 3" xfId="22996"/>
    <cellStyle name="Input 2 8 5 2 4" xfId="23887"/>
    <cellStyle name="Input 2 8 5 3" xfId="21564"/>
    <cellStyle name="Input 2 8 5 4" xfId="22437"/>
    <cellStyle name="Input 2 8 5 5" xfId="23328"/>
    <cellStyle name="Input 2 9" xfId="9407"/>
    <cellStyle name="Input 2 9 2" xfId="9408"/>
    <cellStyle name="Input 2 9 2 2" xfId="21240"/>
    <cellStyle name="Input 2 9 2 2 2" xfId="22114"/>
    <cellStyle name="Input 2 9 2 2 3" xfId="22995"/>
    <cellStyle name="Input 2 9 2 2 4" xfId="23886"/>
    <cellStyle name="Input 2 9 2 3" xfId="21565"/>
    <cellStyle name="Input 2 9 2 4" xfId="22438"/>
    <cellStyle name="Input 2 9 2 5" xfId="23329"/>
    <cellStyle name="Input 2 9 3" xfId="9409"/>
    <cellStyle name="Input 2 9 3 2" xfId="21239"/>
    <cellStyle name="Input 2 9 3 2 2" xfId="22113"/>
    <cellStyle name="Input 2 9 3 2 3" xfId="22994"/>
    <cellStyle name="Input 2 9 3 2 4" xfId="23885"/>
    <cellStyle name="Input 2 9 3 3" xfId="21566"/>
    <cellStyle name="Input 2 9 3 4" xfId="22439"/>
    <cellStyle name="Input 2 9 3 5" xfId="23330"/>
    <cellStyle name="Input 2 9 4" xfId="9410"/>
    <cellStyle name="Input 2 9 4 2" xfId="21238"/>
    <cellStyle name="Input 2 9 4 2 2" xfId="22112"/>
    <cellStyle name="Input 2 9 4 2 3" xfId="22993"/>
    <cellStyle name="Input 2 9 4 2 4" xfId="23884"/>
    <cellStyle name="Input 2 9 4 3" xfId="21567"/>
    <cellStyle name="Input 2 9 4 4" xfId="22440"/>
    <cellStyle name="Input 2 9 4 5" xfId="23331"/>
    <cellStyle name="Input 2 9 5" xfId="9411"/>
    <cellStyle name="Input 2 9 5 2" xfId="21237"/>
    <cellStyle name="Input 2 9 5 2 2" xfId="22111"/>
    <cellStyle name="Input 2 9 5 2 3" xfId="22992"/>
    <cellStyle name="Input 2 9 5 2 4" xfId="23883"/>
    <cellStyle name="Input 2 9 5 3" xfId="21568"/>
    <cellStyle name="Input 2 9 5 4" xfId="22441"/>
    <cellStyle name="Input 2 9 5 5" xfId="23332"/>
    <cellStyle name="Input 3" xfId="9412"/>
    <cellStyle name="Input 3 2" xfId="9413"/>
    <cellStyle name="Input 3 2 2" xfId="21235"/>
    <cellStyle name="Input 3 2 2 2" xfId="22109"/>
    <cellStyle name="Input 3 2 2 3" xfId="22990"/>
    <cellStyle name="Input 3 2 2 4" xfId="23881"/>
    <cellStyle name="Input 3 2 3" xfId="21570"/>
    <cellStyle name="Input 3 2 4" xfId="22443"/>
    <cellStyle name="Input 3 2 5" xfId="23334"/>
    <cellStyle name="Input 3 3" xfId="9414"/>
    <cellStyle name="Input 3 3 2" xfId="21234"/>
    <cellStyle name="Input 3 3 2 2" xfId="22108"/>
    <cellStyle name="Input 3 3 2 3" xfId="22989"/>
    <cellStyle name="Input 3 3 2 4" xfId="23880"/>
    <cellStyle name="Input 3 3 3" xfId="21571"/>
    <cellStyle name="Input 3 3 4" xfId="22444"/>
    <cellStyle name="Input 3 3 5" xfId="23335"/>
    <cellStyle name="Input 3 4" xfId="21236"/>
    <cellStyle name="Input 3 4 2" xfId="22110"/>
    <cellStyle name="Input 3 4 3" xfId="22991"/>
    <cellStyle name="Input 3 4 4" xfId="23882"/>
    <cellStyle name="Input 3 5" xfId="21569"/>
    <cellStyle name="Input 3 6" xfId="22442"/>
    <cellStyle name="Input 3 7" xfId="23333"/>
    <cellStyle name="Input 4" xfId="9415"/>
    <cellStyle name="Input 4 2" xfId="9416"/>
    <cellStyle name="Input 4 2 2" xfId="21232"/>
    <cellStyle name="Input 4 2 2 2" xfId="22106"/>
    <cellStyle name="Input 4 2 2 3" xfId="22987"/>
    <cellStyle name="Input 4 2 2 4" xfId="23878"/>
    <cellStyle name="Input 4 2 3" xfId="21573"/>
    <cellStyle name="Input 4 2 4" xfId="22446"/>
    <cellStyle name="Input 4 2 5" xfId="23337"/>
    <cellStyle name="Input 4 3" xfId="9417"/>
    <cellStyle name="Input 4 3 2" xfId="21231"/>
    <cellStyle name="Input 4 3 2 2" xfId="22105"/>
    <cellStyle name="Input 4 3 2 3" xfId="22986"/>
    <cellStyle name="Input 4 3 2 4" xfId="23877"/>
    <cellStyle name="Input 4 3 3" xfId="21574"/>
    <cellStyle name="Input 4 3 4" xfId="22447"/>
    <cellStyle name="Input 4 3 5" xfId="23338"/>
    <cellStyle name="Input 4 4" xfId="21233"/>
    <cellStyle name="Input 4 4 2" xfId="22107"/>
    <cellStyle name="Input 4 4 3" xfId="22988"/>
    <cellStyle name="Input 4 4 4" xfId="23879"/>
    <cellStyle name="Input 4 5" xfId="21572"/>
    <cellStyle name="Input 4 6" xfId="22445"/>
    <cellStyle name="Input 4 7" xfId="23336"/>
    <cellStyle name="Input 5" xfId="9418"/>
    <cellStyle name="Input 5 2" xfId="9419"/>
    <cellStyle name="Input 5 2 2" xfId="21229"/>
    <cellStyle name="Input 5 2 2 2" xfId="22103"/>
    <cellStyle name="Input 5 2 2 3" xfId="22984"/>
    <cellStyle name="Input 5 2 2 4" xfId="23875"/>
    <cellStyle name="Input 5 2 3" xfId="21576"/>
    <cellStyle name="Input 5 2 4" xfId="22449"/>
    <cellStyle name="Input 5 2 5" xfId="23340"/>
    <cellStyle name="Input 5 3" xfId="9420"/>
    <cellStyle name="Input 5 3 2" xfId="21228"/>
    <cellStyle name="Input 5 3 2 2" xfId="22102"/>
    <cellStyle name="Input 5 3 2 3" xfId="22983"/>
    <cellStyle name="Input 5 3 2 4" xfId="23874"/>
    <cellStyle name="Input 5 3 3" xfId="21577"/>
    <cellStyle name="Input 5 3 4" xfId="22450"/>
    <cellStyle name="Input 5 3 5" xfId="23341"/>
    <cellStyle name="Input 5 4" xfId="21230"/>
    <cellStyle name="Input 5 4 2" xfId="22104"/>
    <cellStyle name="Input 5 4 3" xfId="22985"/>
    <cellStyle name="Input 5 4 4" xfId="23876"/>
    <cellStyle name="Input 5 5" xfId="21575"/>
    <cellStyle name="Input 5 6" xfId="22448"/>
    <cellStyle name="Input 5 7" xfId="23339"/>
    <cellStyle name="Input 6" xfId="9421"/>
    <cellStyle name="Input 6 2" xfId="9422"/>
    <cellStyle name="Input 6 2 2" xfId="21226"/>
    <cellStyle name="Input 6 2 2 2" xfId="22100"/>
    <cellStyle name="Input 6 2 2 3" xfId="22981"/>
    <cellStyle name="Input 6 2 2 4" xfId="23872"/>
    <cellStyle name="Input 6 2 3" xfId="21579"/>
    <cellStyle name="Input 6 2 4" xfId="22452"/>
    <cellStyle name="Input 6 2 5" xfId="23343"/>
    <cellStyle name="Input 6 3" xfId="9423"/>
    <cellStyle name="Input 6 3 2" xfId="21225"/>
    <cellStyle name="Input 6 3 2 2" xfId="22099"/>
    <cellStyle name="Input 6 3 2 3" xfId="22980"/>
    <cellStyle name="Input 6 3 2 4" xfId="23871"/>
    <cellStyle name="Input 6 3 3" xfId="21580"/>
    <cellStyle name="Input 6 3 4" xfId="22453"/>
    <cellStyle name="Input 6 3 5" xfId="23344"/>
    <cellStyle name="Input 6 4" xfId="21227"/>
    <cellStyle name="Input 6 4 2" xfId="22101"/>
    <cellStyle name="Input 6 4 3" xfId="22982"/>
    <cellStyle name="Input 6 4 4" xfId="23873"/>
    <cellStyle name="Input 6 5" xfId="21578"/>
    <cellStyle name="Input 6 6" xfId="22451"/>
    <cellStyle name="Input 6 7" xfId="23342"/>
    <cellStyle name="Input 7" xfId="9424"/>
    <cellStyle name="Input 7 2" xfId="21224"/>
    <cellStyle name="Input 7 2 2" xfId="22098"/>
    <cellStyle name="Input 7 2 3" xfId="22979"/>
    <cellStyle name="Input 7 2 4" xfId="23870"/>
    <cellStyle name="Input 7 3" xfId="21581"/>
    <cellStyle name="Input 7 4" xfId="22454"/>
    <cellStyle name="Input 7 5" xfId="23345"/>
    <cellStyle name="inputExposure" xfId="9425"/>
    <cellStyle name="inputExposure 2" xfId="21223"/>
    <cellStyle name="inputExposure 2 2" xfId="22978"/>
    <cellStyle name="inputExposure 2 3" xfId="23869"/>
    <cellStyle name="inputExposure 3" xfId="22455"/>
    <cellStyle name="inputExposure 4" xfId="23346"/>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096"/>
    <cellStyle name="Note 2 10 2 2 3" xfId="22976"/>
    <cellStyle name="Note 2 10 2 2 4" xfId="23867"/>
    <cellStyle name="Note 2 10 2 3" xfId="21583"/>
    <cellStyle name="Note 2 10 2 4" xfId="22457"/>
    <cellStyle name="Note 2 10 2 5" xfId="23348"/>
    <cellStyle name="Note 2 10 3" xfId="20386"/>
    <cellStyle name="Note 2 10 3 2" xfId="21220"/>
    <cellStyle name="Note 2 10 3 2 2" xfId="22095"/>
    <cellStyle name="Note 2 10 3 2 3" xfId="22975"/>
    <cellStyle name="Note 2 10 3 2 4" xfId="23866"/>
    <cellStyle name="Note 2 10 3 3" xfId="21584"/>
    <cellStyle name="Note 2 10 3 4" xfId="22458"/>
    <cellStyle name="Note 2 10 3 5" xfId="23349"/>
    <cellStyle name="Note 2 10 4" xfId="20387"/>
    <cellStyle name="Note 2 10 4 2" xfId="21219"/>
    <cellStyle name="Note 2 10 4 2 2" xfId="22094"/>
    <cellStyle name="Note 2 10 4 2 3" xfId="22974"/>
    <cellStyle name="Note 2 10 4 2 4" xfId="23865"/>
    <cellStyle name="Note 2 10 4 3" xfId="21585"/>
    <cellStyle name="Note 2 10 4 4" xfId="22459"/>
    <cellStyle name="Note 2 10 4 5" xfId="23350"/>
    <cellStyle name="Note 2 10 5" xfId="20388"/>
    <cellStyle name="Note 2 10 5 2" xfId="21218"/>
    <cellStyle name="Note 2 10 5 2 2" xfId="22093"/>
    <cellStyle name="Note 2 10 5 2 3" xfId="22973"/>
    <cellStyle name="Note 2 10 5 2 4" xfId="23864"/>
    <cellStyle name="Note 2 10 5 3" xfId="21586"/>
    <cellStyle name="Note 2 10 5 4" xfId="22460"/>
    <cellStyle name="Note 2 10 5 5" xfId="23351"/>
    <cellStyle name="Note 2 11" xfId="20389"/>
    <cellStyle name="Note 2 11 2" xfId="20390"/>
    <cellStyle name="Note 2 11 2 2" xfId="21217"/>
    <cellStyle name="Note 2 11 2 2 2" xfId="22092"/>
    <cellStyle name="Note 2 11 2 2 3" xfId="22972"/>
    <cellStyle name="Note 2 11 2 2 4" xfId="23863"/>
    <cellStyle name="Note 2 11 2 3" xfId="21587"/>
    <cellStyle name="Note 2 11 2 4" xfId="22461"/>
    <cellStyle name="Note 2 11 2 5" xfId="23352"/>
    <cellStyle name="Note 2 11 3" xfId="20391"/>
    <cellStyle name="Note 2 11 3 2" xfId="21216"/>
    <cellStyle name="Note 2 11 3 2 2" xfId="22091"/>
    <cellStyle name="Note 2 11 3 2 3" xfId="22971"/>
    <cellStyle name="Note 2 11 3 2 4" xfId="23862"/>
    <cellStyle name="Note 2 11 3 3" xfId="21588"/>
    <cellStyle name="Note 2 11 3 4" xfId="22462"/>
    <cellStyle name="Note 2 11 3 5" xfId="23353"/>
    <cellStyle name="Note 2 11 4" xfId="20392"/>
    <cellStyle name="Note 2 11 4 2" xfId="21215"/>
    <cellStyle name="Note 2 11 4 2 2" xfId="22090"/>
    <cellStyle name="Note 2 11 4 2 3" xfId="22970"/>
    <cellStyle name="Note 2 11 4 2 4" xfId="23861"/>
    <cellStyle name="Note 2 11 4 3" xfId="21589"/>
    <cellStyle name="Note 2 11 4 4" xfId="22463"/>
    <cellStyle name="Note 2 11 4 5" xfId="23354"/>
    <cellStyle name="Note 2 11 5" xfId="20393"/>
    <cellStyle name="Note 2 11 5 2" xfId="21214"/>
    <cellStyle name="Note 2 11 5 2 2" xfId="22089"/>
    <cellStyle name="Note 2 11 5 2 3" xfId="22969"/>
    <cellStyle name="Note 2 11 5 2 4" xfId="23860"/>
    <cellStyle name="Note 2 11 5 3" xfId="21590"/>
    <cellStyle name="Note 2 11 5 4" xfId="22464"/>
    <cellStyle name="Note 2 11 5 5" xfId="23355"/>
    <cellStyle name="Note 2 12" xfId="20394"/>
    <cellStyle name="Note 2 12 2" xfId="20395"/>
    <cellStyle name="Note 2 12 2 2" xfId="21213"/>
    <cellStyle name="Note 2 12 2 2 2" xfId="22088"/>
    <cellStyle name="Note 2 12 2 2 3" xfId="22968"/>
    <cellStyle name="Note 2 12 2 2 4" xfId="23859"/>
    <cellStyle name="Note 2 12 2 3" xfId="21591"/>
    <cellStyle name="Note 2 12 2 4" xfId="22465"/>
    <cellStyle name="Note 2 12 2 5" xfId="23356"/>
    <cellStyle name="Note 2 12 3" xfId="20396"/>
    <cellStyle name="Note 2 12 3 2" xfId="21212"/>
    <cellStyle name="Note 2 12 3 2 2" xfId="22087"/>
    <cellStyle name="Note 2 12 3 2 3" xfId="22967"/>
    <cellStyle name="Note 2 12 3 2 4" xfId="23858"/>
    <cellStyle name="Note 2 12 3 3" xfId="21592"/>
    <cellStyle name="Note 2 12 3 4" xfId="22466"/>
    <cellStyle name="Note 2 12 3 5" xfId="23357"/>
    <cellStyle name="Note 2 12 4" xfId="20397"/>
    <cellStyle name="Note 2 12 4 2" xfId="21211"/>
    <cellStyle name="Note 2 12 4 2 2" xfId="22086"/>
    <cellStyle name="Note 2 12 4 2 3" xfId="22966"/>
    <cellStyle name="Note 2 12 4 2 4" xfId="23857"/>
    <cellStyle name="Note 2 12 4 3" xfId="21593"/>
    <cellStyle name="Note 2 12 4 4" xfId="22467"/>
    <cellStyle name="Note 2 12 4 5" xfId="23358"/>
    <cellStyle name="Note 2 12 5" xfId="20398"/>
    <cellStyle name="Note 2 12 5 2" xfId="21210"/>
    <cellStyle name="Note 2 12 5 2 2" xfId="22085"/>
    <cellStyle name="Note 2 12 5 2 3" xfId="22965"/>
    <cellStyle name="Note 2 12 5 2 4" xfId="23856"/>
    <cellStyle name="Note 2 12 5 3" xfId="21594"/>
    <cellStyle name="Note 2 12 5 4" xfId="22468"/>
    <cellStyle name="Note 2 12 5 5" xfId="23359"/>
    <cellStyle name="Note 2 13" xfId="20399"/>
    <cellStyle name="Note 2 13 2" xfId="20400"/>
    <cellStyle name="Note 2 13 2 2" xfId="21209"/>
    <cellStyle name="Note 2 13 2 2 2" xfId="22084"/>
    <cellStyle name="Note 2 13 2 2 3" xfId="22964"/>
    <cellStyle name="Note 2 13 2 2 4" xfId="23855"/>
    <cellStyle name="Note 2 13 2 3" xfId="21595"/>
    <cellStyle name="Note 2 13 2 4" xfId="22469"/>
    <cellStyle name="Note 2 13 2 5" xfId="23360"/>
    <cellStyle name="Note 2 13 3" xfId="20401"/>
    <cellStyle name="Note 2 13 3 2" xfId="21208"/>
    <cellStyle name="Note 2 13 3 2 2" xfId="22083"/>
    <cellStyle name="Note 2 13 3 2 3" xfId="22963"/>
    <cellStyle name="Note 2 13 3 2 4" xfId="23854"/>
    <cellStyle name="Note 2 13 3 3" xfId="21596"/>
    <cellStyle name="Note 2 13 3 4" xfId="22470"/>
    <cellStyle name="Note 2 13 3 5" xfId="23361"/>
    <cellStyle name="Note 2 13 4" xfId="20402"/>
    <cellStyle name="Note 2 13 4 2" xfId="21207"/>
    <cellStyle name="Note 2 13 4 2 2" xfId="22082"/>
    <cellStyle name="Note 2 13 4 2 3" xfId="22962"/>
    <cellStyle name="Note 2 13 4 2 4" xfId="23853"/>
    <cellStyle name="Note 2 13 4 3" xfId="21597"/>
    <cellStyle name="Note 2 13 4 4" xfId="22471"/>
    <cellStyle name="Note 2 13 4 5" xfId="23362"/>
    <cellStyle name="Note 2 13 5" xfId="20403"/>
    <cellStyle name="Note 2 13 5 2" xfId="21206"/>
    <cellStyle name="Note 2 13 5 2 2" xfId="22081"/>
    <cellStyle name="Note 2 13 5 2 3" xfId="22961"/>
    <cellStyle name="Note 2 13 5 2 4" xfId="23852"/>
    <cellStyle name="Note 2 13 5 3" xfId="21598"/>
    <cellStyle name="Note 2 13 5 4" xfId="22472"/>
    <cellStyle name="Note 2 13 5 5" xfId="23363"/>
    <cellStyle name="Note 2 14" xfId="20404"/>
    <cellStyle name="Note 2 14 2" xfId="20405"/>
    <cellStyle name="Note 2 14 2 2" xfId="21204"/>
    <cellStyle name="Note 2 14 2 2 2" xfId="22079"/>
    <cellStyle name="Note 2 14 2 2 3" xfId="22959"/>
    <cellStyle name="Note 2 14 2 2 4" xfId="23850"/>
    <cellStyle name="Note 2 14 2 3" xfId="21600"/>
    <cellStyle name="Note 2 14 2 4" xfId="22474"/>
    <cellStyle name="Note 2 14 2 5" xfId="23365"/>
    <cellStyle name="Note 2 14 3" xfId="21205"/>
    <cellStyle name="Note 2 14 3 2" xfId="22080"/>
    <cellStyle name="Note 2 14 3 3" xfId="22960"/>
    <cellStyle name="Note 2 14 3 4" xfId="23851"/>
    <cellStyle name="Note 2 14 4" xfId="21599"/>
    <cellStyle name="Note 2 14 5" xfId="22473"/>
    <cellStyle name="Note 2 14 6" xfId="23364"/>
    <cellStyle name="Note 2 15" xfId="20406"/>
    <cellStyle name="Note 2 15 2" xfId="20407"/>
    <cellStyle name="Note 2 15 2 2" xfId="21203"/>
    <cellStyle name="Note 2 15 2 2 2" xfId="22078"/>
    <cellStyle name="Note 2 15 2 2 3" xfId="22958"/>
    <cellStyle name="Note 2 15 2 2 4" xfId="23849"/>
    <cellStyle name="Note 2 15 2 3" xfId="21601"/>
    <cellStyle name="Note 2 15 2 4" xfId="22475"/>
    <cellStyle name="Note 2 15 2 5" xfId="23366"/>
    <cellStyle name="Note 2 16" xfId="20408"/>
    <cellStyle name="Note 2 16 2" xfId="21202"/>
    <cellStyle name="Note 2 16 2 2" xfId="22077"/>
    <cellStyle name="Note 2 16 2 3" xfId="22957"/>
    <cellStyle name="Note 2 16 2 4" xfId="23848"/>
    <cellStyle name="Note 2 16 3" xfId="21602"/>
    <cellStyle name="Note 2 16 4" xfId="22476"/>
    <cellStyle name="Note 2 16 5" xfId="23367"/>
    <cellStyle name="Note 2 17" xfId="20409"/>
    <cellStyle name="Note 2 17 2" xfId="21201"/>
    <cellStyle name="Note 2 17 2 2" xfId="22076"/>
    <cellStyle name="Note 2 17 2 3" xfId="22956"/>
    <cellStyle name="Note 2 17 2 4" xfId="23847"/>
    <cellStyle name="Note 2 17 3" xfId="21603"/>
    <cellStyle name="Note 2 17 4" xfId="22477"/>
    <cellStyle name="Note 2 17 5" xfId="23368"/>
    <cellStyle name="Note 2 18" xfId="21222"/>
    <cellStyle name="Note 2 18 2" xfId="22097"/>
    <cellStyle name="Note 2 18 3" xfId="22977"/>
    <cellStyle name="Note 2 18 4" xfId="23868"/>
    <cellStyle name="Note 2 19" xfId="21582"/>
    <cellStyle name="Note 2 2" xfId="20410"/>
    <cellStyle name="Note 2 2 10" xfId="20411"/>
    <cellStyle name="Note 2 2 10 2" xfId="21199"/>
    <cellStyle name="Note 2 2 10 2 2" xfId="22074"/>
    <cellStyle name="Note 2 2 10 2 3" xfId="22954"/>
    <cellStyle name="Note 2 2 10 2 4" xfId="23845"/>
    <cellStyle name="Note 2 2 10 3" xfId="21605"/>
    <cellStyle name="Note 2 2 10 4" xfId="22479"/>
    <cellStyle name="Note 2 2 10 5" xfId="23370"/>
    <cellStyle name="Note 2 2 11" xfId="21200"/>
    <cellStyle name="Note 2 2 11 2" xfId="22075"/>
    <cellStyle name="Note 2 2 11 3" xfId="22955"/>
    <cellStyle name="Note 2 2 11 4" xfId="23846"/>
    <cellStyle name="Note 2 2 12" xfId="21604"/>
    <cellStyle name="Note 2 2 13" xfId="22478"/>
    <cellStyle name="Note 2 2 14" xfId="23369"/>
    <cellStyle name="Note 2 2 2" xfId="20412"/>
    <cellStyle name="Note 2 2 2 2" xfId="20413"/>
    <cellStyle name="Note 2 2 2 2 2" xfId="21197"/>
    <cellStyle name="Note 2 2 2 2 2 2" xfId="22072"/>
    <cellStyle name="Note 2 2 2 2 2 3" xfId="22952"/>
    <cellStyle name="Note 2 2 2 2 2 4" xfId="23843"/>
    <cellStyle name="Note 2 2 2 2 3" xfId="21607"/>
    <cellStyle name="Note 2 2 2 2 4" xfId="22481"/>
    <cellStyle name="Note 2 2 2 2 5" xfId="23372"/>
    <cellStyle name="Note 2 2 2 3" xfId="20414"/>
    <cellStyle name="Note 2 2 2 3 2" xfId="21196"/>
    <cellStyle name="Note 2 2 2 3 2 2" xfId="22071"/>
    <cellStyle name="Note 2 2 2 3 2 3" xfId="22951"/>
    <cellStyle name="Note 2 2 2 3 2 4" xfId="23842"/>
    <cellStyle name="Note 2 2 2 3 3" xfId="21608"/>
    <cellStyle name="Note 2 2 2 3 4" xfId="22482"/>
    <cellStyle name="Note 2 2 2 3 5" xfId="23373"/>
    <cellStyle name="Note 2 2 2 4" xfId="20415"/>
    <cellStyle name="Note 2 2 2 4 2" xfId="21195"/>
    <cellStyle name="Note 2 2 2 4 2 2" xfId="22070"/>
    <cellStyle name="Note 2 2 2 4 2 3" xfId="22950"/>
    <cellStyle name="Note 2 2 2 4 2 4" xfId="23841"/>
    <cellStyle name="Note 2 2 2 4 3" xfId="21609"/>
    <cellStyle name="Note 2 2 2 4 4" xfId="22483"/>
    <cellStyle name="Note 2 2 2 4 5" xfId="23374"/>
    <cellStyle name="Note 2 2 2 5" xfId="20416"/>
    <cellStyle name="Note 2 2 2 5 2" xfId="21194"/>
    <cellStyle name="Note 2 2 2 5 2 2" xfId="22069"/>
    <cellStyle name="Note 2 2 2 5 2 3" xfId="22949"/>
    <cellStyle name="Note 2 2 2 5 2 4" xfId="23840"/>
    <cellStyle name="Note 2 2 2 5 3" xfId="21610"/>
    <cellStyle name="Note 2 2 2 5 4" xfId="22484"/>
    <cellStyle name="Note 2 2 2 5 5" xfId="23375"/>
    <cellStyle name="Note 2 2 2 6" xfId="21198"/>
    <cellStyle name="Note 2 2 2 6 2" xfId="22073"/>
    <cellStyle name="Note 2 2 2 6 3" xfId="22953"/>
    <cellStyle name="Note 2 2 2 6 4" xfId="23844"/>
    <cellStyle name="Note 2 2 2 7" xfId="21606"/>
    <cellStyle name="Note 2 2 2 8" xfId="22480"/>
    <cellStyle name="Note 2 2 2 9" xfId="23371"/>
    <cellStyle name="Note 2 2 3" xfId="20417"/>
    <cellStyle name="Note 2 2 3 2" xfId="20418"/>
    <cellStyle name="Note 2 2 3 2 2" xfId="21193"/>
    <cellStyle name="Note 2 2 3 2 2 2" xfId="22068"/>
    <cellStyle name="Note 2 2 3 2 2 3" xfId="22948"/>
    <cellStyle name="Note 2 2 3 2 2 4" xfId="23839"/>
    <cellStyle name="Note 2 2 3 2 3" xfId="21611"/>
    <cellStyle name="Note 2 2 3 2 4" xfId="22485"/>
    <cellStyle name="Note 2 2 3 2 5" xfId="23376"/>
    <cellStyle name="Note 2 2 3 3" xfId="20419"/>
    <cellStyle name="Note 2 2 3 3 2" xfId="21192"/>
    <cellStyle name="Note 2 2 3 3 2 2" xfId="22067"/>
    <cellStyle name="Note 2 2 3 3 2 3" xfId="22947"/>
    <cellStyle name="Note 2 2 3 3 2 4" xfId="23838"/>
    <cellStyle name="Note 2 2 3 3 3" xfId="21612"/>
    <cellStyle name="Note 2 2 3 3 4" xfId="22486"/>
    <cellStyle name="Note 2 2 3 3 5" xfId="23377"/>
    <cellStyle name="Note 2 2 3 4" xfId="20420"/>
    <cellStyle name="Note 2 2 3 4 2" xfId="21191"/>
    <cellStyle name="Note 2 2 3 4 2 2" xfId="22066"/>
    <cellStyle name="Note 2 2 3 4 2 3" xfId="22946"/>
    <cellStyle name="Note 2 2 3 4 2 4" xfId="23837"/>
    <cellStyle name="Note 2 2 3 4 3" xfId="21613"/>
    <cellStyle name="Note 2 2 3 4 4" xfId="22487"/>
    <cellStyle name="Note 2 2 3 4 5" xfId="23378"/>
    <cellStyle name="Note 2 2 3 5" xfId="20421"/>
    <cellStyle name="Note 2 2 3 5 2" xfId="21190"/>
    <cellStyle name="Note 2 2 3 5 2 2" xfId="22065"/>
    <cellStyle name="Note 2 2 3 5 2 3" xfId="22945"/>
    <cellStyle name="Note 2 2 3 5 2 4" xfId="23836"/>
    <cellStyle name="Note 2 2 3 5 3" xfId="21614"/>
    <cellStyle name="Note 2 2 3 5 4" xfId="22488"/>
    <cellStyle name="Note 2 2 3 5 5" xfId="23379"/>
    <cellStyle name="Note 2 2 4" xfId="20422"/>
    <cellStyle name="Note 2 2 4 2" xfId="20423"/>
    <cellStyle name="Note 2 2 4 2 2" xfId="21188"/>
    <cellStyle name="Note 2 2 4 2 2 2" xfId="22063"/>
    <cellStyle name="Note 2 2 4 2 2 3" xfId="22943"/>
    <cellStyle name="Note 2 2 4 2 2 4" xfId="23834"/>
    <cellStyle name="Note 2 2 4 2 3" xfId="21616"/>
    <cellStyle name="Note 2 2 4 2 4" xfId="22490"/>
    <cellStyle name="Note 2 2 4 2 5" xfId="23381"/>
    <cellStyle name="Note 2 2 4 3" xfId="20424"/>
    <cellStyle name="Note 2 2 4 3 2" xfId="21187"/>
    <cellStyle name="Note 2 2 4 3 2 2" xfId="22062"/>
    <cellStyle name="Note 2 2 4 3 2 3" xfId="22942"/>
    <cellStyle name="Note 2 2 4 3 2 4" xfId="23833"/>
    <cellStyle name="Note 2 2 4 3 3" xfId="21617"/>
    <cellStyle name="Note 2 2 4 3 4" xfId="22491"/>
    <cellStyle name="Note 2 2 4 3 5" xfId="23382"/>
    <cellStyle name="Note 2 2 4 4" xfId="20425"/>
    <cellStyle name="Note 2 2 4 4 2" xfId="21186"/>
    <cellStyle name="Note 2 2 4 4 2 2" xfId="22061"/>
    <cellStyle name="Note 2 2 4 4 2 3" xfId="22941"/>
    <cellStyle name="Note 2 2 4 4 2 4" xfId="23832"/>
    <cellStyle name="Note 2 2 4 4 3" xfId="21618"/>
    <cellStyle name="Note 2 2 4 4 4" xfId="22492"/>
    <cellStyle name="Note 2 2 4 4 5" xfId="23383"/>
    <cellStyle name="Note 2 2 4 5" xfId="21189"/>
    <cellStyle name="Note 2 2 4 5 2" xfId="22064"/>
    <cellStyle name="Note 2 2 4 5 3" xfId="22944"/>
    <cellStyle name="Note 2 2 4 5 4" xfId="23835"/>
    <cellStyle name="Note 2 2 4 6" xfId="21615"/>
    <cellStyle name="Note 2 2 4 7" xfId="22489"/>
    <cellStyle name="Note 2 2 4 8" xfId="23380"/>
    <cellStyle name="Note 2 2 5" xfId="20426"/>
    <cellStyle name="Note 2 2 5 2" xfId="20427"/>
    <cellStyle name="Note 2 2 5 2 2" xfId="21184"/>
    <cellStyle name="Note 2 2 5 2 2 2" xfId="22059"/>
    <cellStyle name="Note 2 2 5 2 2 3" xfId="22939"/>
    <cellStyle name="Note 2 2 5 2 2 4" xfId="23830"/>
    <cellStyle name="Note 2 2 5 2 3" xfId="21620"/>
    <cellStyle name="Note 2 2 5 2 4" xfId="22494"/>
    <cellStyle name="Note 2 2 5 2 5" xfId="23385"/>
    <cellStyle name="Note 2 2 5 3" xfId="20428"/>
    <cellStyle name="Note 2 2 5 3 2" xfId="21183"/>
    <cellStyle name="Note 2 2 5 3 2 2" xfId="22058"/>
    <cellStyle name="Note 2 2 5 3 2 3" xfId="22938"/>
    <cellStyle name="Note 2 2 5 3 2 4" xfId="23829"/>
    <cellStyle name="Note 2 2 5 3 3" xfId="21621"/>
    <cellStyle name="Note 2 2 5 3 4" xfId="22495"/>
    <cellStyle name="Note 2 2 5 3 5" xfId="23386"/>
    <cellStyle name="Note 2 2 5 4" xfId="20429"/>
    <cellStyle name="Note 2 2 5 4 2" xfId="21182"/>
    <cellStyle name="Note 2 2 5 4 2 2" xfId="22057"/>
    <cellStyle name="Note 2 2 5 4 2 3" xfId="22937"/>
    <cellStyle name="Note 2 2 5 4 2 4" xfId="23828"/>
    <cellStyle name="Note 2 2 5 4 3" xfId="21622"/>
    <cellStyle name="Note 2 2 5 4 4" xfId="22496"/>
    <cellStyle name="Note 2 2 5 4 5" xfId="23387"/>
    <cellStyle name="Note 2 2 5 5" xfId="21185"/>
    <cellStyle name="Note 2 2 5 5 2" xfId="22060"/>
    <cellStyle name="Note 2 2 5 5 3" xfId="22940"/>
    <cellStyle name="Note 2 2 5 5 4" xfId="23831"/>
    <cellStyle name="Note 2 2 5 6" xfId="21619"/>
    <cellStyle name="Note 2 2 5 7" xfId="22493"/>
    <cellStyle name="Note 2 2 5 8" xfId="23384"/>
    <cellStyle name="Note 2 2 6" xfId="20430"/>
    <cellStyle name="Note 2 2 6 2" xfId="21181"/>
    <cellStyle name="Note 2 2 6 2 2" xfId="22056"/>
    <cellStyle name="Note 2 2 6 2 3" xfId="22936"/>
    <cellStyle name="Note 2 2 6 2 4" xfId="23827"/>
    <cellStyle name="Note 2 2 6 3" xfId="21623"/>
    <cellStyle name="Note 2 2 6 4" xfId="22497"/>
    <cellStyle name="Note 2 2 6 5" xfId="23388"/>
    <cellStyle name="Note 2 2 7" xfId="20431"/>
    <cellStyle name="Note 2 2 7 2" xfId="21180"/>
    <cellStyle name="Note 2 2 7 2 2" xfId="22055"/>
    <cellStyle name="Note 2 2 7 2 3" xfId="22935"/>
    <cellStyle name="Note 2 2 7 2 4" xfId="23826"/>
    <cellStyle name="Note 2 2 7 3" xfId="21624"/>
    <cellStyle name="Note 2 2 7 4" xfId="22498"/>
    <cellStyle name="Note 2 2 7 5" xfId="23389"/>
    <cellStyle name="Note 2 2 8" xfId="20432"/>
    <cellStyle name="Note 2 2 8 2" xfId="21179"/>
    <cellStyle name="Note 2 2 8 2 2" xfId="22054"/>
    <cellStyle name="Note 2 2 8 2 3" xfId="22934"/>
    <cellStyle name="Note 2 2 8 2 4" xfId="23825"/>
    <cellStyle name="Note 2 2 8 3" xfId="21625"/>
    <cellStyle name="Note 2 2 8 4" xfId="22499"/>
    <cellStyle name="Note 2 2 8 5" xfId="23390"/>
    <cellStyle name="Note 2 2 9" xfId="20433"/>
    <cellStyle name="Note 2 2 9 2" xfId="21178"/>
    <cellStyle name="Note 2 2 9 2 2" xfId="22053"/>
    <cellStyle name="Note 2 2 9 2 3" xfId="22933"/>
    <cellStyle name="Note 2 2 9 2 4" xfId="23824"/>
    <cellStyle name="Note 2 2 9 3" xfId="21626"/>
    <cellStyle name="Note 2 2 9 4" xfId="22500"/>
    <cellStyle name="Note 2 2 9 5" xfId="23391"/>
    <cellStyle name="Note 2 20" xfId="22456"/>
    <cellStyle name="Note 2 21" xfId="23347"/>
    <cellStyle name="Note 2 3" xfId="20434"/>
    <cellStyle name="Note 2 3 2" xfId="20435"/>
    <cellStyle name="Note 2 3 2 2" xfId="21177"/>
    <cellStyle name="Note 2 3 2 2 2" xfId="22052"/>
    <cellStyle name="Note 2 3 2 2 3" xfId="22932"/>
    <cellStyle name="Note 2 3 2 2 4" xfId="23823"/>
    <cellStyle name="Note 2 3 2 3" xfId="21627"/>
    <cellStyle name="Note 2 3 2 4" xfId="22501"/>
    <cellStyle name="Note 2 3 2 5" xfId="23392"/>
    <cellStyle name="Note 2 3 3" xfId="20436"/>
    <cellStyle name="Note 2 3 3 2" xfId="21176"/>
    <cellStyle name="Note 2 3 3 2 2" xfId="22051"/>
    <cellStyle name="Note 2 3 3 2 3" xfId="22931"/>
    <cellStyle name="Note 2 3 3 2 4" xfId="23822"/>
    <cellStyle name="Note 2 3 3 3" xfId="21628"/>
    <cellStyle name="Note 2 3 3 4" xfId="22502"/>
    <cellStyle name="Note 2 3 3 5" xfId="23393"/>
    <cellStyle name="Note 2 3 4" xfId="20437"/>
    <cellStyle name="Note 2 3 4 2" xfId="21175"/>
    <cellStyle name="Note 2 3 4 2 2" xfId="22050"/>
    <cellStyle name="Note 2 3 4 2 3" xfId="22930"/>
    <cellStyle name="Note 2 3 4 2 4" xfId="23821"/>
    <cellStyle name="Note 2 3 4 3" xfId="21629"/>
    <cellStyle name="Note 2 3 4 4" xfId="22503"/>
    <cellStyle name="Note 2 3 4 5" xfId="23394"/>
    <cellStyle name="Note 2 3 5" xfId="20438"/>
    <cellStyle name="Note 2 3 5 2" xfId="21174"/>
    <cellStyle name="Note 2 3 5 2 2" xfId="22049"/>
    <cellStyle name="Note 2 3 5 2 3" xfId="22929"/>
    <cellStyle name="Note 2 3 5 2 4" xfId="23820"/>
    <cellStyle name="Note 2 3 5 3" xfId="21630"/>
    <cellStyle name="Note 2 3 5 4" xfId="22504"/>
    <cellStyle name="Note 2 3 5 5" xfId="23395"/>
    <cellStyle name="Note 2 4" xfId="20439"/>
    <cellStyle name="Note 2 4 2" xfId="20440"/>
    <cellStyle name="Note 2 4 2 2" xfId="20441"/>
    <cellStyle name="Note 2 4 2 2 2" xfId="21173"/>
    <cellStyle name="Note 2 4 2 2 2 2" xfId="22048"/>
    <cellStyle name="Note 2 4 2 2 2 3" xfId="22928"/>
    <cellStyle name="Note 2 4 2 2 2 4" xfId="23819"/>
    <cellStyle name="Note 2 4 2 2 3" xfId="21631"/>
    <cellStyle name="Note 2 4 2 2 4" xfId="22505"/>
    <cellStyle name="Note 2 4 2 2 5" xfId="23396"/>
    <cellStyle name="Note 2 4 3" xfId="20442"/>
    <cellStyle name="Note 2 4 3 2" xfId="20443"/>
    <cellStyle name="Note 2 4 3 2 2" xfId="21172"/>
    <cellStyle name="Note 2 4 3 2 2 2" xfId="22047"/>
    <cellStyle name="Note 2 4 3 2 2 3" xfId="22927"/>
    <cellStyle name="Note 2 4 3 2 2 4" xfId="23818"/>
    <cellStyle name="Note 2 4 3 2 3" xfId="21632"/>
    <cellStyle name="Note 2 4 3 2 4" xfId="22506"/>
    <cellStyle name="Note 2 4 3 2 5" xfId="23397"/>
    <cellStyle name="Note 2 4 4" xfId="20444"/>
    <cellStyle name="Note 2 4 4 2" xfId="20445"/>
    <cellStyle name="Note 2 4 4 2 2" xfId="21171"/>
    <cellStyle name="Note 2 4 4 2 2 2" xfId="22046"/>
    <cellStyle name="Note 2 4 4 2 2 3" xfId="22926"/>
    <cellStyle name="Note 2 4 4 2 2 4" xfId="23817"/>
    <cellStyle name="Note 2 4 4 2 3" xfId="21633"/>
    <cellStyle name="Note 2 4 4 2 4" xfId="22507"/>
    <cellStyle name="Note 2 4 4 2 5" xfId="23398"/>
    <cellStyle name="Note 2 4 5" xfId="20446"/>
    <cellStyle name="Note 2 4 6" xfId="20447"/>
    <cellStyle name="Note 2 4 7" xfId="20448"/>
    <cellStyle name="Note 2 4 7 2" xfId="21170"/>
    <cellStyle name="Note 2 4 7 2 2" xfId="22045"/>
    <cellStyle name="Note 2 4 7 2 3" xfId="22925"/>
    <cellStyle name="Note 2 4 7 2 4" xfId="23816"/>
    <cellStyle name="Note 2 4 7 3" xfId="21634"/>
    <cellStyle name="Note 2 4 7 4" xfId="22508"/>
    <cellStyle name="Note 2 4 7 5" xfId="23399"/>
    <cellStyle name="Note 2 5" xfId="20449"/>
    <cellStyle name="Note 2 5 2" xfId="20450"/>
    <cellStyle name="Note 2 5 2 2" xfId="20451"/>
    <cellStyle name="Note 2 5 2 2 2" xfId="21169"/>
    <cellStyle name="Note 2 5 2 2 2 2" xfId="22044"/>
    <cellStyle name="Note 2 5 2 2 2 3" xfId="22924"/>
    <cellStyle name="Note 2 5 2 2 2 4" xfId="23815"/>
    <cellStyle name="Note 2 5 2 2 3" xfId="21635"/>
    <cellStyle name="Note 2 5 2 2 4" xfId="22509"/>
    <cellStyle name="Note 2 5 2 2 5" xfId="23400"/>
    <cellStyle name="Note 2 5 3" xfId="20452"/>
    <cellStyle name="Note 2 5 3 2" xfId="20453"/>
    <cellStyle name="Note 2 5 3 2 2" xfId="21168"/>
    <cellStyle name="Note 2 5 3 2 2 2" xfId="22043"/>
    <cellStyle name="Note 2 5 3 2 2 3" xfId="22923"/>
    <cellStyle name="Note 2 5 3 2 2 4" xfId="23814"/>
    <cellStyle name="Note 2 5 3 2 3" xfId="21636"/>
    <cellStyle name="Note 2 5 3 2 4" xfId="22510"/>
    <cellStyle name="Note 2 5 3 2 5" xfId="23401"/>
    <cellStyle name="Note 2 5 4" xfId="20454"/>
    <cellStyle name="Note 2 5 4 2" xfId="20455"/>
    <cellStyle name="Note 2 5 4 2 2" xfId="21167"/>
    <cellStyle name="Note 2 5 4 2 2 2" xfId="22042"/>
    <cellStyle name="Note 2 5 4 2 2 3" xfId="22922"/>
    <cellStyle name="Note 2 5 4 2 2 4" xfId="23813"/>
    <cellStyle name="Note 2 5 4 2 3" xfId="21637"/>
    <cellStyle name="Note 2 5 4 2 4" xfId="22511"/>
    <cellStyle name="Note 2 5 4 2 5" xfId="23402"/>
    <cellStyle name="Note 2 5 5" xfId="20456"/>
    <cellStyle name="Note 2 5 6" xfId="20457"/>
    <cellStyle name="Note 2 5 7" xfId="20458"/>
    <cellStyle name="Note 2 5 7 2" xfId="21166"/>
    <cellStyle name="Note 2 5 7 2 2" xfId="22041"/>
    <cellStyle name="Note 2 5 7 2 3" xfId="22921"/>
    <cellStyle name="Note 2 5 7 2 4" xfId="23812"/>
    <cellStyle name="Note 2 5 7 3" xfId="21638"/>
    <cellStyle name="Note 2 5 7 4" xfId="22512"/>
    <cellStyle name="Note 2 5 7 5" xfId="23403"/>
    <cellStyle name="Note 2 6" xfId="20459"/>
    <cellStyle name="Note 2 6 2" xfId="20460"/>
    <cellStyle name="Note 2 6 2 2" xfId="20461"/>
    <cellStyle name="Note 2 6 2 2 2" xfId="21165"/>
    <cellStyle name="Note 2 6 2 2 2 2" xfId="22040"/>
    <cellStyle name="Note 2 6 2 2 2 3" xfId="22920"/>
    <cellStyle name="Note 2 6 2 2 2 4" xfId="23811"/>
    <cellStyle name="Note 2 6 2 2 3" xfId="21639"/>
    <cellStyle name="Note 2 6 2 2 4" xfId="22513"/>
    <cellStyle name="Note 2 6 2 2 5" xfId="23404"/>
    <cellStyle name="Note 2 6 3" xfId="20462"/>
    <cellStyle name="Note 2 6 3 2" xfId="20463"/>
    <cellStyle name="Note 2 6 3 2 2" xfId="21164"/>
    <cellStyle name="Note 2 6 3 2 2 2" xfId="22039"/>
    <cellStyle name="Note 2 6 3 2 2 3" xfId="22919"/>
    <cellStyle name="Note 2 6 3 2 2 4" xfId="23810"/>
    <cellStyle name="Note 2 6 3 2 3" xfId="21640"/>
    <cellStyle name="Note 2 6 3 2 4" xfId="22514"/>
    <cellStyle name="Note 2 6 3 2 5" xfId="23405"/>
    <cellStyle name="Note 2 6 4" xfId="20464"/>
    <cellStyle name="Note 2 6 4 2" xfId="20465"/>
    <cellStyle name="Note 2 6 4 2 2" xfId="21163"/>
    <cellStyle name="Note 2 6 4 2 2 2" xfId="22038"/>
    <cellStyle name="Note 2 6 4 2 2 3" xfId="22918"/>
    <cellStyle name="Note 2 6 4 2 2 4" xfId="23809"/>
    <cellStyle name="Note 2 6 4 2 3" xfId="21641"/>
    <cellStyle name="Note 2 6 4 2 4" xfId="22515"/>
    <cellStyle name="Note 2 6 4 2 5" xfId="23406"/>
    <cellStyle name="Note 2 6 5" xfId="20466"/>
    <cellStyle name="Note 2 6 6" xfId="20467"/>
    <cellStyle name="Note 2 6 7" xfId="20468"/>
    <cellStyle name="Note 2 6 7 2" xfId="21162"/>
    <cellStyle name="Note 2 6 7 2 2" xfId="22037"/>
    <cellStyle name="Note 2 6 7 2 3" xfId="22917"/>
    <cellStyle name="Note 2 6 7 2 4" xfId="23808"/>
    <cellStyle name="Note 2 6 7 3" xfId="21642"/>
    <cellStyle name="Note 2 6 7 4" xfId="22516"/>
    <cellStyle name="Note 2 6 7 5" xfId="23407"/>
    <cellStyle name="Note 2 7" xfId="20469"/>
    <cellStyle name="Note 2 7 2" xfId="20470"/>
    <cellStyle name="Note 2 7 2 2" xfId="20471"/>
    <cellStyle name="Note 2 7 2 2 2" xfId="21161"/>
    <cellStyle name="Note 2 7 2 2 2 2" xfId="22036"/>
    <cellStyle name="Note 2 7 2 2 2 3" xfId="22916"/>
    <cellStyle name="Note 2 7 2 2 2 4" xfId="23807"/>
    <cellStyle name="Note 2 7 2 2 3" xfId="21643"/>
    <cellStyle name="Note 2 7 2 2 4" xfId="22517"/>
    <cellStyle name="Note 2 7 2 2 5" xfId="23408"/>
    <cellStyle name="Note 2 7 3" xfId="20472"/>
    <cellStyle name="Note 2 7 3 2" xfId="20473"/>
    <cellStyle name="Note 2 7 3 2 2" xfId="21160"/>
    <cellStyle name="Note 2 7 3 2 2 2" xfId="22035"/>
    <cellStyle name="Note 2 7 3 2 2 3" xfId="22915"/>
    <cellStyle name="Note 2 7 3 2 2 4" xfId="23806"/>
    <cellStyle name="Note 2 7 3 2 3" xfId="21644"/>
    <cellStyle name="Note 2 7 3 2 4" xfId="22518"/>
    <cellStyle name="Note 2 7 3 2 5" xfId="23409"/>
    <cellStyle name="Note 2 7 4" xfId="20474"/>
    <cellStyle name="Note 2 7 4 2" xfId="20475"/>
    <cellStyle name="Note 2 7 4 2 2" xfId="21159"/>
    <cellStyle name="Note 2 7 4 2 2 2" xfId="22034"/>
    <cellStyle name="Note 2 7 4 2 2 3" xfId="22914"/>
    <cellStyle name="Note 2 7 4 2 2 4" xfId="23805"/>
    <cellStyle name="Note 2 7 4 2 3" xfId="21645"/>
    <cellStyle name="Note 2 7 4 2 4" xfId="22519"/>
    <cellStyle name="Note 2 7 4 2 5" xfId="23410"/>
    <cellStyle name="Note 2 7 5" xfId="20476"/>
    <cellStyle name="Note 2 7 6" xfId="20477"/>
    <cellStyle name="Note 2 7 7" xfId="20478"/>
    <cellStyle name="Note 2 7 7 2" xfId="21158"/>
    <cellStyle name="Note 2 7 7 2 2" xfId="22033"/>
    <cellStyle name="Note 2 7 7 2 3" xfId="22913"/>
    <cellStyle name="Note 2 7 7 2 4" xfId="23804"/>
    <cellStyle name="Note 2 7 7 3" xfId="21646"/>
    <cellStyle name="Note 2 7 7 4" xfId="22520"/>
    <cellStyle name="Note 2 7 7 5" xfId="23411"/>
    <cellStyle name="Note 2 8" xfId="20479"/>
    <cellStyle name="Note 2 8 2" xfId="20480"/>
    <cellStyle name="Note 2 8 2 2" xfId="21157"/>
    <cellStyle name="Note 2 8 2 2 2" xfId="22032"/>
    <cellStyle name="Note 2 8 2 2 3" xfId="22912"/>
    <cellStyle name="Note 2 8 2 2 4" xfId="23803"/>
    <cellStyle name="Note 2 8 2 3" xfId="21647"/>
    <cellStyle name="Note 2 8 2 4" xfId="22521"/>
    <cellStyle name="Note 2 8 2 5" xfId="23412"/>
    <cellStyle name="Note 2 8 3" xfId="20481"/>
    <cellStyle name="Note 2 8 3 2" xfId="21156"/>
    <cellStyle name="Note 2 8 3 2 2" xfId="22031"/>
    <cellStyle name="Note 2 8 3 2 3" xfId="22911"/>
    <cellStyle name="Note 2 8 3 2 4" xfId="23802"/>
    <cellStyle name="Note 2 8 3 3" xfId="21648"/>
    <cellStyle name="Note 2 8 3 4" xfId="22522"/>
    <cellStyle name="Note 2 8 3 5" xfId="23413"/>
    <cellStyle name="Note 2 8 4" xfId="20482"/>
    <cellStyle name="Note 2 8 4 2" xfId="21155"/>
    <cellStyle name="Note 2 8 4 2 2" xfId="22030"/>
    <cellStyle name="Note 2 8 4 2 3" xfId="22910"/>
    <cellStyle name="Note 2 8 4 2 4" xfId="23801"/>
    <cellStyle name="Note 2 8 4 3" xfId="21649"/>
    <cellStyle name="Note 2 8 4 4" xfId="22523"/>
    <cellStyle name="Note 2 8 4 5" xfId="23414"/>
    <cellStyle name="Note 2 8 5" xfId="20483"/>
    <cellStyle name="Note 2 8 5 2" xfId="21154"/>
    <cellStyle name="Note 2 8 5 2 2" xfId="22029"/>
    <cellStyle name="Note 2 8 5 2 3" xfId="22909"/>
    <cellStyle name="Note 2 8 5 2 4" xfId="23800"/>
    <cellStyle name="Note 2 8 5 3" xfId="21650"/>
    <cellStyle name="Note 2 8 5 4" xfId="22524"/>
    <cellStyle name="Note 2 8 5 5" xfId="23415"/>
    <cellStyle name="Note 2 9" xfId="20484"/>
    <cellStyle name="Note 2 9 2" xfId="20485"/>
    <cellStyle name="Note 2 9 2 2" xfId="21153"/>
    <cellStyle name="Note 2 9 2 2 2" xfId="22028"/>
    <cellStyle name="Note 2 9 2 2 3" xfId="22908"/>
    <cellStyle name="Note 2 9 2 2 4" xfId="23799"/>
    <cellStyle name="Note 2 9 2 3" xfId="21651"/>
    <cellStyle name="Note 2 9 2 4" xfId="22525"/>
    <cellStyle name="Note 2 9 2 5" xfId="23416"/>
    <cellStyle name="Note 2 9 3" xfId="20486"/>
    <cellStyle name="Note 2 9 3 2" xfId="21152"/>
    <cellStyle name="Note 2 9 3 2 2" xfId="22027"/>
    <cellStyle name="Note 2 9 3 2 3" xfId="22907"/>
    <cellStyle name="Note 2 9 3 2 4" xfId="23798"/>
    <cellStyle name="Note 2 9 3 3" xfId="21652"/>
    <cellStyle name="Note 2 9 3 4" xfId="22526"/>
    <cellStyle name="Note 2 9 3 5" xfId="23417"/>
    <cellStyle name="Note 2 9 4" xfId="20487"/>
    <cellStyle name="Note 2 9 4 2" xfId="21151"/>
    <cellStyle name="Note 2 9 4 2 2" xfId="22026"/>
    <cellStyle name="Note 2 9 4 2 3" xfId="22906"/>
    <cellStyle name="Note 2 9 4 2 4" xfId="23797"/>
    <cellStyle name="Note 2 9 4 3" xfId="21653"/>
    <cellStyle name="Note 2 9 4 4" xfId="22527"/>
    <cellStyle name="Note 2 9 4 5" xfId="23418"/>
    <cellStyle name="Note 2 9 5" xfId="20488"/>
    <cellStyle name="Note 2 9 5 2" xfId="21150"/>
    <cellStyle name="Note 2 9 5 2 2" xfId="22025"/>
    <cellStyle name="Note 2 9 5 2 3" xfId="22905"/>
    <cellStyle name="Note 2 9 5 2 4" xfId="23796"/>
    <cellStyle name="Note 2 9 5 3" xfId="21654"/>
    <cellStyle name="Note 2 9 5 4" xfId="22528"/>
    <cellStyle name="Note 2 9 5 5" xfId="23419"/>
    <cellStyle name="Note 3 2" xfId="20489"/>
    <cellStyle name="Note 3 2 2" xfId="20490"/>
    <cellStyle name="Note 3 2 2 2" xfId="21148"/>
    <cellStyle name="Note 3 2 2 2 2" xfId="22023"/>
    <cellStyle name="Note 3 2 2 2 3" xfId="22903"/>
    <cellStyle name="Note 3 2 2 2 4" xfId="23794"/>
    <cellStyle name="Note 3 2 2 3" xfId="21656"/>
    <cellStyle name="Note 3 2 2 4" xfId="22530"/>
    <cellStyle name="Note 3 2 2 5" xfId="23421"/>
    <cellStyle name="Note 3 2 3" xfId="20491"/>
    <cellStyle name="Note 3 2 4" xfId="21149"/>
    <cellStyle name="Note 3 2 4 2" xfId="22024"/>
    <cellStyle name="Note 3 2 4 3" xfId="22904"/>
    <cellStyle name="Note 3 2 4 4" xfId="23795"/>
    <cellStyle name="Note 3 2 5" xfId="21655"/>
    <cellStyle name="Note 3 2 6" xfId="22529"/>
    <cellStyle name="Note 3 2 7" xfId="23420"/>
    <cellStyle name="Note 3 3" xfId="20492"/>
    <cellStyle name="Note 3 3 2" xfId="20493"/>
    <cellStyle name="Note 3 3 3" xfId="21147"/>
    <cellStyle name="Note 3 3 3 2" xfId="22022"/>
    <cellStyle name="Note 3 3 3 3" xfId="22902"/>
    <cellStyle name="Note 3 3 3 4" xfId="23793"/>
    <cellStyle name="Note 3 3 4" xfId="21657"/>
    <cellStyle name="Note 3 3 5" xfId="22531"/>
    <cellStyle name="Note 3 3 6" xfId="23422"/>
    <cellStyle name="Note 3 4" xfId="20494"/>
    <cellStyle name="Note 3 4 2" xfId="21146"/>
    <cellStyle name="Note 3 4 2 2" xfId="22021"/>
    <cellStyle name="Note 3 4 2 3" xfId="22901"/>
    <cellStyle name="Note 3 4 2 4" xfId="23792"/>
    <cellStyle name="Note 3 4 3" xfId="21658"/>
    <cellStyle name="Note 3 4 4" xfId="22532"/>
    <cellStyle name="Note 3 4 5" xfId="23423"/>
    <cellStyle name="Note 3 5" xfId="20495"/>
    <cellStyle name="Note 4 2" xfId="20496"/>
    <cellStyle name="Note 4 2 2" xfId="20497"/>
    <cellStyle name="Note 4 2 2 2" xfId="21144"/>
    <cellStyle name="Note 4 2 2 2 2" xfId="22019"/>
    <cellStyle name="Note 4 2 2 2 3" xfId="22899"/>
    <cellStyle name="Note 4 2 2 2 4" xfId="23790"/>
    <cellStyle name="Note 4 2 2 3" xfId="21660"/>
    <cellStyle name="Note 4 2 2 4" xfId="22534"/>
    <cellStyle name="Note 4 2 2 5" xfId="23425"/>
    <cellStyle name="Note 4 2 3" xfId="20498"/>
    <cellStyle name="Note 4 2 4" xfId="21145"/>
    <cellStyle name="Note 4 2 4 2" xfId="22020"/>
    <cellStyle name="Note 4 2 4 3" xfId="22900"/>
    <cellStyle name="Note 4 2 4 4" xfId="23791"/>
    <cellStyle name="Note 4 2 5" xfId="21659"/>
    <cellStyle name="Note 4 2 6" xfId="22533"/>
    <cellStyle name="Note 4 2 7" xfId="23424"/>
    <cellStyle name="Note 4 3" xfId="20499"/>
    <cellStyle name="Note 4 4" xfId="20500"/>
    <cellStyle name="Note 4 4 2" xfId="21143"/>
    <cellStyle name="Note 4 4 2 2" xfId="22018"/>
    <cellStyle name="Note 4 4 2 3" xfId="22898"/>
    <cellStyle name="Note 4 4 2 4" xfId="23789"/>
    <cellStyle name="Note 4 4 3" xfId="21661"/>
    <cellStyle name="Note 4 4 4" xfId="22535"/>
    <cellStyle name="Note 4 4 5" xfId="23426"/>
    <cellStyle name="Note 4 5" xfId="20501"/>
    <cellStyle name="Note 5" xfId="20502"/>
    <cellStyle name="Note 5 2" xfId="20503"/>
    <cellStyle name="Note 5 2 2" xfId="20504"/>
    <cellStyle name="Note 5 2 3" xfId="21141"/>
    <cellStyle name="Note 5 2 3 2" xfId="22016"/>
    <cellStyle name="Note 5 2 3 3" xfId="22896"/>
    <cellStyle name="Note 5 2 3 4" xfId="23787"/>
    <cellStyle name="Note 5 2 4" xfId="21663"/>
    <cellStyle name="Note 5 2 5" xfId="22537"/>
    <cellStyle name="Note 5 2 6" xfId="23428"/>
    <cellStyle name="Note 5 3" xfId="20505"/>
    <cellStyle name="Note 5 3 2" xfId="20506"/>
    <cellStyle name="Note 5 3 3" xfId="21140"/>
    <cellStyle name="Note 5 3 3 2" xfId="22015"/>
    <cellStyle name="Note 5 3 3 3" xfId="22895"/>
    <cellStyle name="Note 5 3 3 4" xfId="23786"/>
    <cellStyle name="Note 5 3 4" xfId="21664"/>
    <cellStyle name="Note 5 3 5" xfId="22538"/>
    <cellStyle name="Note 5 3 6" xfId="23429"/>
    <cellStyle name="Note 5 4" xfId="20507"/>
    <cellStyle name="Note 5 4 2" xfId="21139"/>
    <cellStyle name="Note 5 4 2 2" xfId="22014"/>
    <cellStyle name="Note 5 4 2 3" xfId="22894"/>
    <cellStyle name="Note 5 4 2 4" xfId="23785"/>
    <cellStyle name="Note 5 4 3" xfId="21665"/>
    <cellStyle name="Note 5 4 4" xfId="22539"/>
    <cellStyle name="Note 5 4 5" xfId="23430"/>
    <cellStyle name="Note 5 5" xfId="20508"/>
    <cellStyle name="Note 5 6" xfId="21142"/>
    <cellStyle name="Note 5 6 2" xfId="22017"/>
    <cellStyle name="Note 5 6 3" xfId="22897"/>
    <cellStyle name="Note 5 6 4" xfId="23788"/>
    <cellStyle name="Note 5 7" xfId="21662"/>
    <cellStyle name="Note 5 8" xfId="22536"/>
    <cellStyle name="Note 5 9" xfId="23427"/>
    <cellStyle name="Note 6" xfId="20509"/>
    <cellStyle name="Note 6 2" xfId="20510"/>
    <cellStyle name="Note 6 2 2" xfId="20511"/>
    <cellStyle name="Note 6 2 3" xfId="21137"/>
    <cellStyle name="Note 6 2 3 2" xfId="22012"/>
    <cellStyle name="Note 6 2 3 3" xfId="22892"/>
    <cellStyle name="Note 6 2 3 4" xfId="23783"/>
    <cellStyle name="Note 6 2 4" xfId="21667"/>
    <cellStyle name="Note 6 2 5" xfId="22541"/>
    <cellStyle name="Note 6 2 6" xfId="23432"/>
    <cellStyle name="Note 6 3" xfId="20512"/>
    <cellStyle name="Note 6 4" xfId="20513"/>
    <cellStyle name="Note 6 5" xfId="21138"/>
    <cellStyle name="Note 6 5 2" xfId="22013"/>
    <cellStyle name="Note 6 5 3" xfId="22893"/>
    <cellStyle name="Note 6 5 4" xfId="23784"/>
    <cellStyle name="Note 6 6" xfId="21666"/>
    <cellStyle name="Note 6 7" xfId="22540"/>
    <cellStyle name="Note 6 8" xfId="23431"/>
    <cellStyle name="Note 7" xfId="20514"/>
    <cellStyle name="Note 7 2" xfId="21136"/>
    <cellStyle name="Note 7 2 2" xfId="22011"/>
    <cellStyle name="Note 7 2 3" xfId="22891"/>
    <cellStyle name="Note 7 2 4" xfId="23782"/>
    <cellStyle name="Note 7 3" xfId="21668"/>
    <cellStyle name="Note 7 4" xfId="22542"/>
    <cellStyle name="Note 7 5" xfId="23433"/>
    <cellStyle name="Note 8" xfId="20515"/>
    <cellStyle name="Note 8 2" xfId="20516"/>
    <cellStyle name="Note 8 2 2" xfId="21134"/>
    <cellStyle name="Note 8 2 2 2" xfId="22009"/>
    <cellStyle name="Note 8 2 2 3" xfId="22889"/>
    <cellStyle name="Note 8 2 2 4" xfId="23780"/>
    <cellStyle name="Note 8 2 3" xfId="21670"/>
    <cellStyle name="Note 8 2 4" xfId="22544"/>
    <cellStyle name="Note 8 2 5" xfId="23435"/>
    <cellStyle name="Note 8 3" xfId="21135"/>
    <cellStyle name="Note 8 3 2" xfId="22010"/>
    <cellStyle name="Note 8 3 3" xfId="22890"/>
    <cellStyle name="Note 8 3 4" xfId="23781"/>
    <cellStyle name="Note 8 4" xfId="21669"/>
    <cellStyle name="Note 8 5" xfId="22543"/>
    <cellStyle name="Note 8 6" xfId="23434"/>
    <cellStyle name="Note 9" xfId="20517"/>
    <cellStyle name="Note 9 2" xfId="21133"/>
    <cellStyle name="Note 9 2 2" xfId="22008"/>
    <cellStyle name="Note 9 2 3" xfId="22888"/>
    <cellStyle name="Note 9 2 4" xfId="23779"/>
    <cellStyle name="Note 9 3" xfId="21671"/>
    <cellStyle name="Note 9 4" xfId="22545"/>
    <cellStyle name="Note 9 5" xfId="23436"/>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887"/>
    <cellStyle name="optionalExposure 2 3" xfId="23778"/>
    <cellStyle name="optionalExposure 3" xfId="22546"/>
    <cellStyle name="optionalExposure 4" xfId="23437"/>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006"/>
    <cellStyle name="Output 2 10 2 2 3" xfId="22885"/>
    <cellStyle name="Output 2 10 2 2 4" xfId="23776"/>
    <cellStyle name="Output 2 10 2 3" xfId="21673"/>
    <cellStyle name="Output 2 10 2 4" xfId="22548"/>
    <cellStyle name="Output 2 10 2 5" xfId="23439"/>
    <cellStyle name="Output 2 10 3" xfId="20531"/>
    <cellStyle name="Output 2 10 3 2" xfId="21129"/>
    <cellStyle name="Output 2 10 3 2 2" xfId="22005"/>
    <cellStyle name="Output 2 10 3 2 3" xfId="22884"/>
    <cellStyle name="Output 2 10 3 2 4" xfId="23775"/>
    <cellStyle name="Output 2 10 3 3" xfId="21674"/>
    <cellStyle name="Output 2 10 3 4" xfId="22549"/>
    <cellStyle name="Output 2 10 3 5" xfId="23440"/>
    <cellStyle name="Output 2 10 4" xfId="20532"/>
    <cellStyle name="Output 2 10 4 2" xfId="21128"/>
    <cellStyle name="Output 2 10 4 2 2" xfId="22004"/>
    <cellStyle name="Output 2 10 4 2 3" xfId="22883"/>
    <cellStyle name="Output 2 10 4 2 4" xfId="23774"/>
    <cellStyle name="Output 2 10 4 3" xfId="21675"/>
    <cellStyle name="Output 2 10 4 4" xfId="22550"/>
    <cellStyle name="Output 2 10 4 5" xfId="23441"/>
    <cellStyle name="Output 2 10 5" xfId="20533"/>
    <cellStyle name="Output 2 10 5 2" xfId="21127"/>
    <cellStyle name="Output 2 10 5 2 2" xfId="22003"/>
    <cellStyle name="Output 2 10 5 2 3" xfId="22882"/>
    <cellStyle name="Output 2 10 5 2 4" xfId="23773"/>
    <cellStyle name="Output 2 10 5 3" xfId="21676"/>
    <cellStyle name="Output 2 10 5 4" xfId="22551"/>
    <cellStyle name="Output 2 10 5 5" xfId="23442"/>
    <cellStyle name="Output 2 11" xfId="20534"/>
    <cellStyle name="Output 2 11 2" xfId="20535"/>
    <cellStyle name="Output 2 11 2 2" xfId="21125"/>
    <cellStyle name="Output 2 11 2 2 2" xfId="22001"/>
    <cellStyle name="Output 2 11 2 2 3" xfId="22880"/>
    <cellStyle name="Output 2 11 2 2 4" xfId="23771"/>
    <cellStyle name="Output 2 11 2 3" xfId="21678"/>
    <cellStyle name="Output 2 11 2 4" xfId="22553"/>
    <cellStyle name="Output 2 11 2 5" xfId="23444"/>
    <cellStyle name="Output 2 11 3" xfId="20536"/>
    <cellStyle name="Output 2 11 3 2" xfId="21124"/>
    <cellStyle name="Output 2 11 3 2 2" xfId="22000"/>
    <cellStyle name="Output 2 11 3 2 3" xfId="22879"/>
    <cellStyle name="Output 2 11 3 2 4" xfId="23770"/>
    <cellStyle name="Output 2 11 3 3" xfId="21679"/>
    <cellStyle name="Output 2 11 3 4" xfId="22554"/>
    <cellStyle name="Output 2 11 3 5" xfId="23445"/>
    <cellStyle name="Output 2 11 4" xfId="20537"/>
    <cellStyle name="Output 2 11 4 2" xfId="21123"/>
    <cellStyle name="Output 2 11 4 2 2" xfId="21999"/>
    <cellStyle name="Output 2 11 4 2 3" xfId="22878"/>
    <cellStyle name="Output 2 11 4 2 4" xfId="23769"/>
    <cellStyle name="Output 2 11 4 3" xfId="21680"/>
    <cellStyle name="Output 2 11 4 4" xfId="22555"/>
    <cellStyle name="Output 2 11 4 5" xfId="23446"/>
    <cellStyle name="Output 2 11 5" xfId="20538"/>
    <cellStyle name="Output 2 11 5 2" xfId="21122"/>
    <cellStyle name="Output 2 11 5 2 2" xfId="21998"/>
    <cellStyle name="Output 2 11 5 2 3" xfId="22877"/>
    <cellStyle name="Output 2 11 5 2 4" xfId="23768"/>
    <cellStyle name="Output 2 11 5 3" xfId="21681"/>
    <cellStyle name="Output 2 11 5 4" xfId="22556"/>
    <cellStyle name="Output 2 11 5 5" xfId="23447"/>
    <cellStyle name="Output 2 11 6" xfId="21126"/>
    <cellStyle name="Output 2 11 6 2" xfId="22002"/>
    <cellStyle name="Output 2 11 6 3" xfId="22881"/>
    <cellStyle name="Output 2 11 6 4" xfId="23772"/>
    <cellStyle name="Output 2 11 7" xfId="21677"/>
    <cellStyle name="Output 2 11 8" xfId="22552"/>
    <cellStyle name="Output 2 11 9" xfId="23443"/>
    <cellStyle name="Output 2 12" xfId="20539"/>
    <cellStyle name="Output 2 12 2" xfId="20540"/>
    <cellStyle name="Output 2 12 2 2" xfId="21120"/>
    <cellStyle name="Output 2 12 2 2 2" xfId="21996"/>
    <cellStyle name="Output 2 12 2 2 3" xfId="22875"/>
    <cellStyle name="Output 2 12 2 2 4" xfId="23766"/>
    <cellStyle name="Output 2 12 2 3" xfId="21683"/>
    <cellStyle name="Output 2 12 2 4" xfId="22558"/>
    <cellStyle name="Output 2 12 2 5" xfId="23449"/>
    <cellStyle name="Output 2 12 3" xfId="20541"/>
    <cellStyle name="Output 2 12 3 2" xfId="21119"/>
    <cellStyle name="Output 2 12 3 2 2" xfId="21995"/>
    <cellStyle name="Output 2 12 3 2 3" xfId="22874"/>
    <cellStyle name="Output 2 12 3 2 4" xfId="23765"/>
    <cellStyle name="Output 2 12 3 3" xfId="21684"/>
    <cellStyle name="Output 2 12 3 4" xfId="22559"/>
    <cellStyle name="Output 2 12 3 5" xfId="23450"/>
    <cellStyle name="Output 2 12 4" xfId="20542"/>
    <cellStyle name="Output 2 12 4 2" xfId="21118"/>
    <cellStyle name="Output 2 12 4 2 2" xfId="21994"/>
    <cellStyle name="Output 2 12 4 2 3" xfId="22873"/>
    <cellStyle name="Output 2 12 4 2 4" xfId="23764"/>
    <cellStyle name="Output 2 12 4 3" xfId="21685"/>
    <cellStyle name="Output 2 12 4 4" xfId="22560"/>
    <cellStyle name="Output 2 12 4 5" xfId="23451"/>
    <cellStyle name="Output 2 12 5" xfId="20543"/>
    <cellStyle name="Output 2 12 5 2" xfId="21117"/>
    <cellStyle name="Output 2 12 5 2 2" xfId="21993"/>
    <cellStyle name="Output 2 12 5 2 3" xfId="22872"/>
    <cellStyle name="Output 2 12 5 2 4" xfId="23763"/>
    <cellStyle name="Output 2 12 5 3" xfId="21686"/>
    <cellStyle name="Output 2 12 5 4" xfId="22561"/>
    <cellStyle name="Output 2 12 5 5" xfId="23452"/>
    <cellStyle name="Output 2 12 6" xfId="21121"/>
    <cellStyle name="Output 2 12 6 2" xfId="21997"/>
    <cellStyle name="Output 2 12 6 3" xfId="22876"/>
    <cellStyle name="Output 2 12 6 4" xfId="23767"/>
    <cellStyle name="Output 2 12 7" xfId="21682"/>
    <cellStyle name="Output 2 12 8" xfId="22557"/>
    <cellStyle name="Output 2 12 9" xfId="23448"/>
    <cellStyle name="Output 2 13" xfId="20544"/>
    <cellStyle name="Output 2 13 2" xfId="20545"/>
    <cellStyle name="Output 2 13 2 2" xfId="21115"/>
    <cellStyle name="Output 2 13 2 2 2" xfId="21991"/>
    <cellStyle name="Output 2 13 2 2 3" xfId="22870"/>
    <cellStyle name="Output 2 13 2 2 4" xfId="23761"/>
    <cellStyle name="Output 2 13 2 3" xfId="21688"/>
    <cellStyle name="Output 2 13 2 4" xfId="22563"/>
    <cellStyle name="Output 2 13 2 5" xfId="23454"/>
    <cellStyle name="Output 2 13 3" xfId="20546"/>
    <cellStyle name="Output 2 13 3 2" xfId="21114"/>
    <cellStyle name="Output 2 13 3 2 2" xfId="21990"/>
    <cellStyle name="Output 2 13 3 2 3" xfId="22869"/>
    <cellStyle name="Output 2 13 3 2 4" xfId="23760"/>
    <cellStyle name="Output 2 13 3 3" xfId="21689"/>
    <cellStyle name="Output 2 13 3 4" xfId="22564"/>
    <cellStyle name="Output 2 13 3 5" xfId="23455"/>
    <cellStyle name="Output 2 13 4" xfId="20547"/>
    <cellStyle name="Output 2 13 4 2" xfId="21113"/>
    <cellStyle name="Output 2 13 4 2 2" xfId="21989"/>
    <cellStyle name="Output 2 13 4 2 3" xfId="22868"/>
    <cellStyle name="Output 2 13 4 2 4" xfId="23759"/>
    <cellStyle name="Output 2 13 4 3" xfId="21690"/>
    <cellStyle name="Output 2 13 4 4" xfId="22565"/>
    <cellStyle name="Output 2 13 4 5" xfId="23456"/>
    <cellStyle name="Output 2 13 5" xfId="21116"/>
    <cellStyle name="Output 2 13 5 2" xfId="21992"/>
    <cellStyle name="Output 2 13 5 3" xfId="22871"/>
    <cellStyle name="Output 2 13 5 4" xfId="23762"/>
    <cellStyle name="Output 2 13 6" xfId="21687"/>
    <cellStyle name="Output 2 13 7" xfId="22562"/>
    <cellStyle name="Output 2 13 8" xfId="23453"/>
    <cellStyle name="Output 2 14" xfId="20548"/>
    <cellStyle name="Output 2 14 2" xfId="21112"/>
    <cellStyle name="Output 2 14 2 2" xfId="21988"/>
    <cellStyle name="Output 2 14 2 3" xfId="22867"/>
    <cellStyle name="Output 2 14 2 4" xfId="23758"/>
    <cellStyle name="Output 2 14 3" xfId="21691"/>
    <cellStyle name="Output 2 14 4" xfId="22566"/>
    <cellStyle name="Output 2 14 5" xfId="23457"/>
    <cellStyle name="Output 2 15" xfId="20549"/>
    <cellStyle name="Output 2 15 2" xfId="21111"/>
    <cellStyle name="Output 2 15 2 2" xfId="21987"/>
    <cellStyle name="Output 2 15 2 3" xfId="22866"/>
    <cellStyle name="Output 2 15 2 4" xfId="23757"/>
    <cellStyle name="Output 2 15 3" xfId="21692"/>
    <cellStyle name="Output 2 15 4" xfId="22567"/>
    <cellStyle name="Output 2 15 5" xfId="23458"/>
    <cellStyle name="Output 2 16" xfId="20550"/>
    <cellStyle name="Output 2 16 2" xfId="21110"/>
    <cellStyle name="Output 2 16 2 2" xfId="21986"/>
    <cellStyle name="Output 2 16 2 3" xfId="22865"/>
    <cellStyle name="Output 2 16 2 4" xfId="23756"/>
    <cellStyle name="Output 2 16 3" xfId="21693"/>
    <cellStyle name="Output 2 16 4" xfId="22568"/>
    <cellStyle name="Output 2 16 5" xfId="23459"/>
    <cellStyle name="Output 2 17" xfId="21131"/>
    <cellStyle name="Output 2 17 2" xfId="22007"/>
    <cellStyle name="Output 2 17 3" xfId="22886"/>
    <cellStyle name="Output 2 17 4" xfId="23777"/>
    <cellStyle name="Output 2 18" xfId="21672"/>
    <cellStyle name="Output 2 19" xfId="22547"/>
    <cellStyle name="Output 2 2" xfId="20551"/>
    <cellStyle name="Output 2 2 10" xfId="21109"/>
    <cellStyle name="Output 2 2 10 2" xfId="21985"/>
    <cellStyle name="Output 2 2 10 3" xfId="22864"/>
    <cellStyle name="Output 2 2 10 4" xfId="23755"/>
    <cellStyle name="Output 2 2 11" xfId="21694"/>
    <cellStyle name="Output 2 2 12" xfId="22569"/>
    <cellStyle name="Output 2 2 13" xfId="23460"/>
    <cellStyle name="Output 2 2 2" xfId="20552"/>
    <cellStyle name="Output 2 2 2 2" xfId="20553"/>
    <cellStyle name="Output 2 2 2 2 2" xfId="21107"/>
    <cellStyle name="Output 2 2 2 2 2 2" xfId="21983"/>
    <cellStyle name="Output 2 2 2 2 2 3" xfId="22862"/>
    <cellStyle name="Output 2 2 2 2 2 4" xfId="23753"/>
    <cellStyle name="Output 2 2 2 2 3" xfId="21696"/>
    <cellStyle name="Output 2 2 2 2 4" xfId="22571"/>
    <cellStyle name="Output 2 2 2 2 5" xfId="23462"/>
    <cellStyle name="Output 2 2 2 3" xfId="20554"/>
    <cellStyle name="Output 2 2 2 3 2" xfId="21106"/>
    <cellStyle name="Output 2 2 2 3 2 2" xfId="21982"/>
    <cellStyle name="Output 2 2 2 3 2 3" xfId="22861"/>
    <cellStyle name="Output 2 2 2 3 2 4" xfId="23752"/>
    <cellStyle name="Output 2 2 2 3 3" xfId="21697"/>
    <cellStyle name="Output 2 2 2 3 4" xfId="22572"/>
    <cellStyle name="Output 2 2 2 3 5" xfId="23463"/>
    <cellStyle name="Output 2 2 2 4" xfId="20555"/>
    <cellStyle name="Output 2 2 2 4 2" xfId="21105"/>
    <cellStyle name="Output 2 2 2 4 2 2" xfId="21981"/>
    <cellStyle name="Output 2 2 2 4 2 3" xfId="22860"/>
    <cellStyle name="Output 2 2 2 4 2 4" xfId="23751"/>
    <cellStyle name="Output 2 2 2 4 3" xfId="21698"/>
    <cellStyle name="Output 2 2 2 4 4" xfId="22573"/>
    <cellStyle name="Output 2 2 2 4 5" xfId="23464"/>
    <cellStyle name="Output 2 2 2 5" xfId="21108"/>
    <cellStyle name="Output 2 2 2 5 2" xfId="21984"/>
    <cellStyle name="Output 2 2 2 5 3" xfId="22863"/>
    <cellStyle name="Output 2 2 2 5 4" xfId="23754"/>
    <cellStyle name="Output 2 2 2 6" xfId="21695"/>
    <cellStyle name="Output 2 2 2 7" xfId="22570"/>
    <cellStyle name="Output 2 2 2 8" xfId="23461"/>
    <cellStyle name="Output 2 2 3" xfId="20556"/>
    <cellStyle name="Output 2 2 3 2" xfId="20557"/>
    <cellStyle name="Output 2 2 3 2 2" xfId="21103"/>
    <cellStyle name="Output 2 2 3 2 2 2" xfId="21979"/>
    <cellStyle name="Output 2 2 3 2 2 3" xfId="22858"/>
    <cellStyle name="Output 2 2 3 2 2 4" xfId="23749"/>
    <cellStyle name="Output 2 2 3 2 3" xfId="21700"/>
    <cellStyle name="Output 2 2 3 2 4" xfId="22575"/>
    <cellStyle name="Output 2 2 3 2 5" xfId="23466"/>
    <cellStyle name="Output 2 2 3 3" xfId="20558"/>
    <cellStyle name="Output 2 2 3 3 2" xfId="21102"/>
    <cellStyle name="Output 2 2 3 3 2 2" xfId="21978"/>
    <cellStyle name="Output 2 2 3 3 2 3" xfId="22857"/>
    <cellStyle name="Output 2 2 3 3 2 4" xfId="23748"/>
    <cellStyle name="Output 2 2 3 3 3" xfId="21701"/>
    <cellStyle name="Output 2 2 3 3 4" xfId="22576"/>
    <cellStyle name="Output 2 2 3 3 5" xfId="23467"/>
    <cellStyle name="Output 2 2 3 4" xfId="20559"/>
    <cellStyle name="Output 2 2 3 4 2" xfId="21101"/>
    <cellStyle name="Output 2 2 3 4 2 2" xfId="21977"/>
    <cellStyle name="Output 2 2 3 4 2 3" xfId="22856"/>
    <cellStyle name="Output 2 2 3 4 2 4" xfId="23747"/>
    <cellStyle name="Output 2 2 3 4 3" xfId="21702"/>
    <cellStyle name="Output 2 2 3 4 4" xfId="22577"/>
    <cellStyle name="Output 2 2 3 4 5" xfId="23468"/>
    <cellStyle name="Output 2 2 3 5" xfId="21104"/>
    <cellStyle name="Output 2 2 3 5 2" xfId="21980"/>
    <cellStyle name="Output 2 2 3 5 3" xfId="22859"/>
    <cellStyle name="Output 2 2 3 5 4" xfId="23750"/>
    <cellStyle name="Output 2 2 3 6" xfId="21699"/>
    <cellStyle name="Output 2 2 3 7" xfId="22574"/>
    <cellStyle name="Output 2 2 3 8" xfId="23465"/>
    <cellStyle name="Output 2 2 4" xfId="20560"/>
    <cellStyle name="Output 2 2 4 2" xfId="20561"/>
    <cellStyle name="Output 2 2 4 2 2" xfId="21099"/>
    <cellStyle name="Output 2 2 4 2 2 2" xfId="21975"/>
    <cellStyle name="Output 2 2 4 2 2 3" xfId="22854"/>
    <cellStyle name="Output 2 2 4 2 2 4" xfId="23745"/>
    <cellStyle name="Output 2 2 4 2 3" xfId="21704"/>
    <cellStyle name="Output 2 2 4 2 4" xfId="22579"/>
    <cellStyle name="Output 2 2 4 2 5" xfId="23470"/>
    <cellStyle name="Output 2 2 4 3" xfId="20562"/>
    <cellStyle name="Output 2 2 4 3 2" xfId="21098"/>
    <cellStyle name="Output 2 2 4 3 2 2" xfId="21974"/>
    <cellStyle name="Output 2 2 4 3 2 3" xfId="22853"/>
    <cellStyle name="Output 2 2 4 3 2 4" xfId="23744"/>
    <cellStyle name="Output 2 2 4 3 3" xfId="21705"/>
    <cellStyle name="Output 2 2 4 3 4" xfId="22580"/>
    <cellStyle name="Output 2 2 4 3 5" xfId="23471"/>
    <cellStyle name="Output 2 2 4 4" xfId="20563"/>
    <cellStyle name="Output 2 2 4 4 2" xfId="21097"/>
    <cellStyle name="Output 2 2 4 4 2 2" xfId="21973"/>
    <cellStyle name="Output 2 2 4 4 2 3" xfId="22852"/>
    <cellStyle name="Output 2 2 4 4 2 4" xfId="23743"/>
    <cellStyle name="Output 2 2 4 4 3" xfId="21706"/>
    <cellStyle name="Output 2 2 4 4 4" xfId="22581"/>
    <cellStyle name="Output 2 2 4 4 5" xfId="23472"/>
    <cellStyle name="Output 2 2 4 5" xfId="21100"/>
    <cellStyle name="Output 2 2 4 5 2" xfId="21976"/>
    <cellStyle name="Output 2 2 4 5 3" xfId="22855"/>
    <cellStyle name="Output 2 2 4 5 4" xfId="23746"/>
    <cellStyle name="Output 2 2 4 6" xfId="21703"/>
    <cellStyle name="Output 2 2 4 7" xfId="22578"/>
    <cellStyle name="Output 2 2 4 8" xfId="23469"/>
    <cellStyle name="Output 2 2 5" xfId="20564"/>
    <cellStyle name="Output 2 2 5 2" xfId="20565"/>
    <cellStyle name="Output 2 2 5 2 2" xfId="21095"/>
    <cellStyle name="Output 2 2 5 2 2 2" xfId="21971"/>
    <cellStyle name="Output 2 2 5 2 2 3" xfId="22850"/>
    <cellStyle name="Output 2 2 5 2 2 4" xfId="23741"/>
    <cellStyle name="Output 2 2 5 2 3" xfId="21708"/>
    <cellStyle name="Output 2 2 5 2 4" xfId="22583"/>
    <cellStyle name="Output 2 2 5 2 5" xfId="23474"/>
    <cellStyle name="Output 2 2 5 3" xfId="20566"/>
    <cellStyle name="Output 2 2 5 3 2" xfId="21094"/>
    <cellStyle name="Output 2 2 5 3 2 2" xfId="21970"/>
    <cellStyle name="Output 2 2 5 3 2 3" xfId="22849"/>
    <cellStyle name="Output 2 2 5 3 2 4" xfId="23740"/>
    <cellStyle name="Output 2 2 5 3 3" xfId="21709"/>
    <cellStyle name="Output 2 2 5 3 4" xfId="22584"/>
    <cellStyle name="Output 2 2 5 3 5" xfId="23475"/>
    <cellStyle name="Output 2 2 5 4" xfId="20567"/>
    <cellStyle name="Output 2 2 5 4 2" xfId="21093"/>
    <cellStyle name="Output 2 2 5 4 2 2" xfId="21969"/>
    <cellStyle name="Output 2 2 5 4 2 3" xfId="22848"/>
    <cellStyle name="Output 2 2 5 4 2 4" xfId="23739"/>
    <cellStyle name="Output 2 2 5 4 3" xfId="21710"/>
    <cellStyle name="Output 2 2 5 4 4" xfId="22585"/>
    <cellStyle name="Output 2 2 5 4 5" xfId="23476"/>
    <cellStyle name="Output 2 2 5 5" xfId="21096"/>
    <cellStyle name="Output 2 2 5 5 2" xfId="21972"/>
    <cellStyle name="Output 2 2 5 5 3" xfId="22851"/>
    <cellStyle name="Output 2 2 5 5 4" xfId="23742"/>
    <cellStyle name="Output 2 2 5 6" xfId="21707"/>
    <cellStyle name="Output 2 2 5 7" xfId="22582"/>
    <cellStyle name="Output 2 2 5 8" xfId="23473"/>
    <cellStyle name="Output 2 2 6" xfId="20568"/>
    <cellStyle name="Output 2 2 6 2" xfId="21092"/>
    <cellStyle name="Output 2 2 6 2 2" xfId="21968"/>
    <cellStyle name="Output 2 2 6 2 3" xfId="22847"/>
    <cellStyle name="Output 2 2 6 2 4" xfId="23738"/>
    <cellStyle name="Output 2 2 6 3" xfId="21711"/>
    <cellStyle name="Output 2 2 6 4" xfId="22586"/>
    <cellStyle name="Output 2 2 6 5" xfId="23477"/>
    <cellStyle name="Output 2 2 7" xfId="20569"/>
    <cellStyle name="Output 2 2 7 2" xfId="21091"/>
    <cellStyle name="Output 2 2 7 2 2" xfId="21967"/>
    <cellStyle name="Output 2 2 7 2 3" xfId="22846"/>
    <cellStyle name="Output 2 2 7 2 4" xfId="23737"/>
    <cellStyle name="Output 2 2 7 3" xfId="21712"/>
    <cellStyle name="Output 2 2 7 4" xfId="22587"/>
    <cellStyle name="Output 2 2 7 5" xfId="23478"/>
    <cellStyle name="Output 2 2 8" xfId="20570"/>
    <cellStyle name="Output 2 2 8 2" xfId="21090"/>
    <cellStyle name="Output 2 2 8 2 2" xfId="21966"/>
    <cellStyle name="Output 2 2 8 2 3" xfId="22845"/>
    <cellStyle name="Output 2 2 8 2 4" xfId="23736"/>
    <cellStyle name="Output 2 2 8 3" xfId="21713"/>
    <cellStyle name="Output 2 2 8 4" xfId="22588"/>
    <cellStyle name="Output 2 2 8 5" xfId="23479"/>
    <cellStyle name="Output 2 2 9" xfId="20571"/>
    <cellStyle name="Output 2 2 9 2" xfId="21089"/>
    <cellStyle name="Output 2 2 9 2 2" xfId="21965"/>
    <cellStyle name="Output 2 2 9 2 3" xfId="22844"/>
    <cellStyle name="Output 2 2 9 2 4" xfId="23735"/>
    <cellStyle name="Output 2 2 9 3" xfId="21714"/>
    <cellStyle name="Output 2 2 9 4" xfId="22589"/>
    <cellStyle name="Output 2 2 9 5" xfId="23480"/>
    <cellStyle name="Output 2 20" xfId="23438"/>
    <cellStyle name="Output 2 3" xfId="20572"/>
    <cellStyle name="Output 2 3 2" xfId="20573"/>
    <cellStyle name="Output 2 3 2 2" xfId="21088"/>
    <cellStyle name="Output 2 3 2 2 2" xfId="21964"/>
    <cellStyle name="Output 2 3 2 2 3" xfId="22843"/>
    <cellStyle name="Output 2 3 2 2 4" xfId="23734"/>
    <cellStyle name="Output 2 3 2 3" xfId="21715"/>
    <cellStyle name="Output 2 3 2 4" xfId="22590"/>
    <cellStyle name="Output 2 3 2 5" xfId="23481"/>
    <cellStyle name="Output 2 3 3" xfId="20574"/>
    <cellStyle name="Output 2 3 3 2" xfId="21087"/>
    <cellStyle name="Output 2 3 3 2 2" xfId="21963"/>
    <cellStyle name="Output 2 3 3 2 3" xfId="22842"/>
    <cellStyle name="Output 2 3 3 2 4" xfId="23733"/>
    <cellStyle name="Output 2 3 3 3" xfId="21716"/>
    <cellStyle name="Output 2 3 3 4" xfId="22591"/>
    <cellStyle name="Output 2 3 3 5" xfId="23482"/>
    <cellStyle name="Output 2 3 4" xfId="20575"/>
    <cellStyle name="Output 2 3 4 2" xfId="21086"/>
    <cellStyle name="Output 2 3 4 2 2" xfId="21962"/>
    <cellStyle name="Output 2 3 4 2 3" xfId="22841"/>
    <cellStyle name="Output 2 3 4 2 4" xfId="23732"/>
    <cellStyle name="Output 2 3 4 3" xfId="21717"/>
    <cellStyle name="Output 2 3 4 4" xfId="22592"/>
    <cellStyle name="Output 2 3 4 5" xfId="23483"/>
    <cellStyle name="Output 2 3 5" xfId="20576"/>
    <cellStyle name="Output 2 3 5 2" xfId="21085"/>
    <cellStyle name="Output 2 3 5 2 2" xfId="21961"/>
    <cellStyle name="Output 2 3 5 2 3" xfId="22840"/>
    <cellStyle name="Output 2 3 5 2 4" xfId="23731"/>
    <cellStyle name="Output 2 3 5 3" xfId="21718"/>
    <cellStyle name="Output 2 3 5 4" xfId="22593"/>
    <cellStyle name="Output 2 3 5 5" xfId="23484"/>
    <cellStyle name="Output 2 4" xfId="20577"/>
    <cellStyle name="Output 2 4 2" xfId="20578"/>
    <cellStyle name="Output 2 4 2 2" xfId="21084"/>
    <cellStyle name="Output 2 4 2 2 2" xfId="21960"/>
    <cellStyle name="Output 2 4 2 2 3" xfId="22839"/>
    <cellStyle name="Output 2 4 2 2 4" xfId="23730"/>
    <cellStyle name="Output 2 4 2 3" xfId="21719"/>
    <cellStyle name="Output 2 4 2 4" xfId="22594"/>
    <cellStyle name="Output 2 4 2 5" xfId="23485"/>
    <cellStyle name="Output 2 4 3" xfId="20579"/>
    <cellStyle name="Output 2 4 3 2" xfId="21083"/>
    <cellStyle name="Output 2 4 3 2 2" xfId="21959"/>
    <cellStyle name="Output 2 4 3 2 3" xfId="22838"/>
    <cellStyle name="Output 2 4 3 2 4" xfId="23729"/>
    <cellStyle name="Output 2 4 3 3" xfId="21720"/>
    <cellStyle name="Output 2 4 3 4" xfId="22595"/>
    <cellStyle name="Output 2 4 3 5" xfId="23486"/>
    <cellStyle name="Output 2 4 4" xfId="20580"/>
    <cellStyle name="Output 2 4 4 2" xfId="21082"/>
    <cellStyle name="Output 2 4 4 2 2" xfId="21958"/>
    <cellStyle name="Output 2 4 4 2 3" xfId="22837"/>
    <cellStyle name="Output 2 4 4 2 4" xfId="23728"/>
    <cellStyle name="Output 2 4 4 3" xfId="21721"/>
    <cellStyle name="Output 2 4 4 4" xfId="22596"/>
    <cellStyle name="Output 2 4 4 5" xfId="23487"/>
    <cellStyle name="Output 2 4 5" xfId="20581"/>
    <cellStyle name="Output 2 4 5 2" xfId="21081"/>
    <cellStyle name="Output 2 4 5 2 2" xfId="21957"/>
    <cellStyle name="Output 2 4 5 2 3" xfId="22836"/>
    <cellStyle name="Output 2 4 5 2 4" xfId="23727"/>
    <cellStyle name="Output 2 4 5 3" xfId="21722"/>
    <cellStyle name="Output 2 4 5 4" xfId="22597"/>
    <cellStyle name="Output 2 4 5 5" xfId="23488"/>
    <cellStyle name="Output 2 5" xfId="20582"/>
    <cellStyle name="Output 2 5 2" xfId="20583"/>
    <cellStyle name="Output 2 5 2 2" xfId="21080"/>
    <cellStyle name="Output 2 5 2 2 2" xfId="21956"/>
    <cellStyle name="Output 2 5 2 2 3" xfId="22835"/>
    <cellStyle name="Output 2 5 2 2 4" xfId="23726"/>
    <cellStyle name="Output 2 5 2 3" xfId="21723"/>
    <cellStyle name="Output 2 5 2 4" xfId="22598"/>
    <cellStyle name="Output 2 5 2 5" xfId="23489"/>
    <cellStyle name="Output 2 5 3" xfId="20584"/>
    <cellStyle name="Output 2 5 3 2" xfId="21079"/>
    <cellStyle name="Output 2 5 3 2 2" xfId="21955"/>
    <cellStyle name="Output 2 5 3 2 3" xfId="22834"/>
    <cellStyle name="Output 2 5 3 2 4" xfId="23725"/>
    <cellStyle name="Output 2 5 3 3" xfId="21724"/>
    <cellStyle name="Output 2 5 3 4" xfId="22599"/>
    <cellStyle name="Output 2 5 3 5" xfId="23490"/>
    <cellStyle name="Output 2 5 4" xfId="20585"/>
    <cellStyle name="Output 2 5 4 2" xfId="21078"/>
    <cellStyle name="Output 2 5 4 2 2" xfId="21954"/>
    <cellStyle name="Output 2 5 4 2 3" xfId="22833"/>
    <cellStyle name="Output 2 5 4 2 4" xfId="23724"/>
    <cellStyle name="Output 2 5 4 3" xfId="21725"/>
    <cellStyle name="Output 2 5 4 4" xfId="22600"/>
    <cellStyle name="Output 2 5 4 5" xfId="23491"/>
    <cellStyle name="Output 2 5 5" xfId="20586"/>
    <cellStyle name="Output 2 5 5 2" xfId="21077"/>
    <cellStyle name="Output 2 5 5 2 2" xfId="21953"/>
    <cellStyle name="Output 2 5 5 2 3" xfId="22832"/>
    <cellStyle name="Output 2 5 5 2 4" xfId="23723"/>
    <cellStyle name="Output 2 5 5 3" xfId="21726"/>
    <cellStyle name="Output 2 5 5 4" xfId="22601"/>
    <cellStyle name="Output 2 5 5 5" xfId="23492"/>
    <cellStyle name="Output 2 6" xfId="20587"/>
    <cellStyle name="Output 2 6 2" xfId="20588"/>
    <cellStyle name="Output 2 6 2 2" xfId="21076"/>
    <cellStyle name="Output 2 6 2 2 2" xfId="21952"/>
    <cellStyle name="Output 2 6 2 2 3" xfId="22831"/>
    <cellStyle name="Output 2 6 2 2 4" xfId="23722"/>
    <cellStyle name="Output 2 6 2 3" xfId="21727"/>
    <cellStyle name="Output 2 6 2 4" xfId="22602"/>
    <cellStyle name="Output 2 6 2 5" xfId="23493"/>
    <cellStyle name="Output 2 6 3" xfId="20589"/>
    <cellStyle name="Output 2 6 3 2" xfId="21075"/>
    <cellStyle name="Output 2 6 3 2 2" xfId="21951"/>
    <cellStyle name="Output 2 6 3 2 3" xfId="22830"/>
    <cellStyle name="Output 2 6 3 2 4" xfId="23721"/>
    <cellStyle name="Output 2 6 3 3" xfId="21728"/>
    <cellStyle name="Output 2 6 3 4" xfId="22603"/>
    <cellStyle name="Output 2 6 3 5" xfId="23494"/>
    <cellStyle name="Output 2 6 4" xfId="20590"/>
    <cellStyle name="Output 2 6 4 2" xfId="21074"/>
    <cellStyle name="Output 2 6 4 2 2" xfId="21950"/>
    <cellStyle name="Output 2 6 4 2 3" xfId="22829"/>
    <cellStyle name="Output 2 6 4 2 4" xfId="23720"/>
    <cellStyle name="Output 2 6 4 3" xfId="21729"/>
    <cellStyle name="Output 2 6 4 4" xfId="22604"/>
    <cellStyle name="Output 2 6 4 5" xfId="23495"/>
    <cellStyle name="Output 2 6 5" xfId="20591"/>
    <cellStyle name="Output 2 6 5 2" xfId="21073"/>
    <cellStyle name="Output 2 6 5 2 2" xfId="21949"/>
    <cellStyle name="Output 2 6 5 2 3" xfId="22828"/>
    <cellStyle name="Output 2 6 5 2 4" xfId="23719"/>
    <cellStyle name="Output 2 6 5 3" xfId="21730"/>
    <cellStyle name="Output 2 6 5 4" xfId="22605"/>
    <cellStyle name="Output 2 6 5 5" xfId="23496"/>
    <cellStyle name="Output 2 7" xfId="20592"/>
    <cellStyle name="Output 2 7 2" xfId="20593"/>
    <cellStyle name="Output 2 7 2 2" xfId="21072"/>
    <cellStyle name="Output 2 7 2 2 2" xfId="21948"/>
    <cellStyle name="Output 2 7 2 2 3" xfId="22827"/>
    <cellStyle name="Output 2 7 2 2 4" xfId="23718"/>
    <cellStyle name="Output 2 7 2 3" xfId="21731"/>
    <cellStyle name="Output 2 7 2 4" xfId="22606"/>
    <cellStyle name="Output 2 7 2 5" xfId="23497"/>
    <cellStyle name="Output 2 7 3" xfId="20594"/>
    <cellStyle name="Output 2 7 3 2" xfId="21071"/>
    <cellStyle name="Output 2 7 3 2 2" xfId="21947"/>
    <cellStyle name="Output 2 7 3 2 3" xfId="22826"/>
    <cellStyle name="Output 2 7 3 2 4" xfId="23717"/>
    <cellStyle name="Output 2 7 3 3" xfId="21732"/>
    <cellStyle name="Output 2 7 3 4" xfId="22607"/>
    <cellStyle name="Output 2 7 3 5" xfId="23498"/>
    <cellStyle name="Output 2 7 4" xfId="20595"/>
    <cellStyle name="Output 2 7 4 2" xfId="21070"/>
    <cellStyle name="Output 2 7 4 2 2" xfId="21946"/>
    <cellStyle name="Output 2 7 4 2 3" xfId="22825"/>
    <cellStyle name="Output 2 7 4 2 4" xfId="23716"/>
    <cellStyle name="Output 2 7 4 3" xfId="21733"/>
    <cellStyle name="Output 2 7 4 4" xfId="22608"/>
    <cellStyle name="Output 2 7 4 5" xfId="23499"/>
    <cellStyle name="Output 2 7 5" xfId="20596"/>
    <cellStyle name="Output 2 7 5 2" xfId="21069"/>
    <cellStyle name="Output 2 7 5 2 2" xfId="21945"/>
    <cellStyle name="Output 2 7 5 2 3" xfId="22824"/>
    <cellStyle name="Output 2 7 5 2 4" xfId="23715"/>
    <cellStyle name="Output 2 7 5 3" xfId="21734"/>
    <cellStyle name="Output 2 7 5 4" xfId="22609"/>
    <cellStyle name="Output 2 7 5 5" xfId="23500"/>
    <cellStyle name="Output 2 8" xfId="20597"/>
    <cellStyle name="Output 2 8 2" xfId="20598"/>
    <cellStyle name="Output 2 8 2 2" xfId="21068"/>
    <cellStyle name="Output 2 8 2 2 2" xfId="21944"/>
    <cellStyle name="Output 2 8 2 2 3" xfId="22823"/>
    <cellStyle name="Output 2 8 2 2 4" xfId="23714"/>
    <cellStyle name="Output 2 8 2 3" xfId="21735"/>
    <cellStyle name="Output 2 8 2 4" xfId="22610"/>
    <cellStyle name="Output 2 8 2 5" xfId="23501"/>
    <cellStyle name="Output 2 8 3" xfId="20599"/>
    <cellStyle name="Output 2 8 3 2" xfId="21067"/>
    <cellStyle name="Output 2 8 3 2 2" xfId="21943"/>
    <cellStyle name="Output 2 8 3 2 3" xfId="22822"/>
    <cellStyle name="Output 2 8 3 2 4" xfId="23713"/>
    <cellStyle name="Output 2 8 3 3" xfId="21736"/>
    <cellStyle name="Output 2 8 3 4" xfId="22611"/>
    <cellStyle name="Output 2 8 3 5" xfId="23502"/>
    <cellStyle name="Output 2 8 4" xfId="20600"/>
    <cellStyle name="Output 2 8 4 2" xfId="21066"/>
    <cellStyle name="Output 2 8 4 2 2" xfId="21942"/>
    <cellStyle name="Output 2 8 4 2 3" xfId="22821"/>
    <cellStyle name="Output 2 8 4 2 4" xfId="23712"/>
    <cellStyle name="Output 2 8 4 3" xfId="21737"/>
    <cellStyle name="Output 2 8 4 4" xfId="22612"/>
    <cellStyle name="Output 2 8 4 5" xfId="23503"/>
    <cellStyle name="Output 2 8 5" xfId="20601"/>
    <cellStyle name="Output 2 8 5 2" xfId="21065"/>
    <cellStyle name="Output 2 8 5 2 2" xfId="21941"/>
    <cellStyle name="Output 2 8 5 2 3" xfId="22820"/>
    <cellStyle name="Output 2 8 5 2 4" xfId="23711"/>
    <cellStyle name="Output 2 8 5 3" xfId="21738"/>
    <cellStyle name="Output 2 8 5 4" xfId="22613"/>
    <cellStyle name="Output 2 8 5 5" xfId="23504"/>
    <cellStyle name="Output 2 9" xfId="20602"/>
    <cellStyle name="Output 2 9 2" xfId="20603"/>
    <cellStyle name="Output 2 9 2 2" xfId="21064"/>
    <cellStyle name="Output 2 9 2 2 2" xfId="21940"/>
    <cellStyle name="Output 2 9 2 2 3" xfId="22819"/>
    <cellStyle name="Output 2 9 2 2 4" xfId="23710"/>
    <cellStyle name="Output 2 9 2 3" xfId="21739"/>
    <cellStyle name="Output 2 9 2 4" xfId="22614"/>
    <cellStyle name="Output 2 9 2 5" xfId="23505"/>
    <cellStyle name="Output 2 9 3" xfId="20604"/>
    <cellStyle name="Output 2 9 3 2" xfId="21063"/>
    <cellStyle name="Output 2 9 3 2 2" xfId="21939"/>
    <cellStyle name="Output 2 9 3 2 3" xfId="22818"/>
    <cellStyle name="Output 2 9 3 2 4" xfId="23709"/>
    <cellStyle name="Output 2 9 3 3" xfId="21740"/>
    <cellStyle name="Output 2 9 3 4" xfId="22615"/>
    <cellStyle name="Output 2 9 3 5" xfId="23506"/>
    <cellStyle name="Output 2 9 4" xfId="20605"/>
    <cellStyle name="Output 2 9 4 2" xfId="21062"/>
    <cellStyle name="Output 2 9 4 2 2" xfId="21938"/>
    <cellStyle name="Output 2 9 4 2 3" xfId="22817"/>
    <cellStyle name="Output 2 9 4 2 4" xfId="23708"/>
    <cellStyle name="Output 2 9 4 3" xfId="21741"/>
    <cellStyle name="Output 2 9 4 4" xfId="22616"/>
    <cellStyle name="Output 2 9 4 5" xfId="23507"/>
    <cellStyle name="Output 2 9 5" xfId="20606"/>
    <cellStyle name="Output 2 9 5 2" xfId="21061"/>
    <cellStyle name="Output 2 9 5 2 2" xfId="21937"/>
    <cellStyle name="Output 2 9 5 2 3" xfId="22816"/>
    <cellStyle name="Output 2 9 5 2 4" xfId="23707"/>
    <cellStyle name="Output 2 9 5 3" xfId="21742"/>
    <cellStyle name="Output 2 9 5 4" xfId="22617"/>
    <cellStyle name="Output 2 9 5 5" xfId="23508"/>
    <cellStyle name="Output 3" xfId="20607"/>
    <cellStyle name="Output 3 2" xfId="20608"/>
    <cellStyle name="Output 3 2 2" xfId="21059"/>
    <cellStyle name="Output 3 2 2 2" xfId="21935"/>
    <cellStyle name="Output 3 2 2 3" xfId="22814"/>
    <cellStyle name="Output 3 2 2 4" xfId="23705"/>
    <cellStyle name="Output 3 2 3" xfId="21744"/>
    <cellStyle name="Output 3 2 4" xfId="22619"/>
    <cellStyle name="Output 3 2 5" xfId="23510"/>
    <cellStyle name="Output 3 3" xfId="20609"/>
    <cellStyle name="Output 3 3 2" xfId="21058"/>
    <cellStyle name="Output 3 3 2 2" xfId="21934"/>
    <cellStyle name="Output 3 3 2 3" xfId="22813"/>
    <cellStyle name="Output 3 3 2 4" xfId="23704"/>
    <cellStyle name="Output 3 3 3" xfId="21745"/>
    <cellStyle name="Output 3 3 4" xfId="22620"/>
    <cellStyle name="Output 3 3 5" xfId="23511"/>
    <cellStyle name="Output 3 4" xfId="21060"/>
    <cellStyle name="Output 3 4 2" xfId="21936"/>
    <cellStyle name="Output 3 4 3" xfId="22815"/>
    <cellStyle name="Output 3 4 4" xfId="23706"/>
    <cellStyle name="Output 3 5" xfId="21743"/>
    <cellStyle name="Output 3 6" xfId="22618"/>
    <cellStyle name="Output 3 7" xfId="23509"/>
    <cellStyle name="Output 4" xfId="20610"/>
    <cellStyle name="Output 4 2" xfId="20611"/>
    <cellStyle name="Output 4 2 2" xfId="21056"/>
    <cellStyle name="Output 4 2 2 2" xfId="21932"/>
    <cellStyle name="Output 4 2 2 3" xfId="22811"/>
    <cellStyle name="Output 4 2 2 4" xfId="23702"/>
    <cellStyle name="Output 4 2 3" xfId="21747"/>
    <cellStyle name="Output 4 2 4" xfId="22622"/>
    <cellStyle name="Output 4 2 5" xfId="23513"/>
    <cellStyle name="Output 4 3" xfId="20612"/>
    <cellStyle name="Output 4 3 2" xfId="21055"/>
    <cellStyle name="Output 4 3 2 2" xfId="21931"/>
    <cellStyle name="Output 4 3 2 3" xfId="22810"/>
    <cellStyle name="Output 4 3 2 4" xfId="23701"/>
    <cellStyle name="Output 4 3 3" xfId="21748"/>
    <cellStyle name="Output 4 3 4" xfId="22623"/>
    <cellStyle name="Output 4 3 5" xfId="23514"/>
    <cellStyle name="Output 4 4" xfId="21057"/>
    <cellStyle name="Output 4 4 2" xfId="21933"/>
    <cellStyle name="Output 4 4 3" xfId="22812"/>
    <cellStyle name="Output 4 4 4" xfId="23703"/>
    <cellStyle name="Output 4 5" xfId="21746"/>
    <cellStyle name="Output 4 6" xfId="22621"/>
    <cellStyle name="Output 4 7" xfId="23512"/>
    <cellStyle name="Output 5" xfId="20613"/>
    <cellStyle name="Output 5 2" xfId="20614"/>
    <cellStyle name="Output 5 2 2" xfId="21053"/>
    <cellStyle name="Output 5 2 2 2" xfId="21929"/>
    <cellStyle name="Output 5 2 2 3" xfId="22808"/>
    <cellStyle name="Output 5 2 2 4" xfId="23699"/>
    <cellStyle name="Output 5 2 3" xfId="21750"/>
    <cellStyle name="Output 5 2 4" xfId="22625"/>
    <cellStyle name="Output 5 2 5" xfId="23516"/>
    <cellStyle name="Output 5 3" xfId="20615"/>
    <cellStyle name="Output 5 3 2" xfId="21052"/>
    <cellStyle name="Output 5 3 2 2" xfId="21928"/>
    <cellStyle name="Output 5 3 2 3" xfId="22807"/>
    <cellStyle name="Output 5 3 2 4" xfId="23698"/>
    <cellStyle name="Output 5 3 3" xfId="21751"/>
    <cellStyle name="Output 5 3 4" xfId="22626"/>
    <cellStyle name="Output 5 3 5" xfId="23517"/>
    <cellStyle name="Output 5 4" xfId="21054"/>
    <cellStyle name="Output 5 4 2" xfId="21930"/>
    <cellStyle name="Output 5 4 3" xfId="22809"/>
    <cellStyle name="Output 5 4 4" xfId="23700"/>
    <cellStyle name="Output 5 5" xfId="21749"/>
    <cellStyle name="Output 5 6" xfId="22624"/>
    <cellStyle name="Output 5 7" xfId="23515"/>
    <cellStyle name="Output 6" xfId="20616"/>
    <cellStyle name="Output 6 2" xfId="20617"/>
    <cellStyle name="Output 6 2 2" xfId="21050"/>
    <cellStyle name="Output 6 2 2 2" xfId="21926"/>
    <cellStyle name="Output 6 2 2 3" xfId="22805"/>
    <cellStyle name="Output 6 2 2 4" xfId="23696"/>
    <cellStyle name="Output 6 2 3" xfId="21753"/>
    <cellStyle name="Output 6 2 4" xfId="22628"/>
    <cellStyle name="Output 6 2 5" xfId="23519"/>
    <cellStyle name="Output 6 3" xfId="20618"/>
    <cellStyle name="Output 6 3 2" xfId="21049"/>
    <cellStyle name="Output 6 3 2 2" xfId="21925"/>
    <cellStyle name="Output 6 3 2 3" xfId="22804"/>
    <cellStyle name="Output 6 3 2 4" xfId="23695"/>
    <cellStyle name="Output 6 3 3" xfId="21754"/>
    <cellStyle name="Output 6 3 4" xfId="22629"/>
    <cellStyle name="Output 6 3 5" xfId="23520"/>
    <cellStyle name="Output 6 4" xfId="21051"/>
    <cellStyle name="Output 6 4 2" xfId="21927"/>
    <cellStyle name="Output 6 4 3" xfId="22806"/>
    <cellStyle name="Output 6 4 4" xfId="23697"/>
    <cellStyle name="Output 6 5" xfId="21752"/>
    <cellStyle name="Output 6 6" xfId="22627"/>
    <cellStyle name="Output 6 7" xfId="23518"/>
    <cellStyle name="Output 7" xfId="20619"/>
    <cellStyle name="Output 7 2" xfId="21048"/>
    <cellStyle name="Output 7 2 2" xfId="21924"/>
    <cellStyle name="Output 7 2 3" xfId="22803"/>
    <cellStyle name="Output 7 2 4" xfId="23694"/>
    <cellStyle name="Output 7 3" xfId="21755"/>
    <cellStyle name="Output 7 4" xfId="22630"/>
    <cellStyle name="Output 7 5" xfId="23521"/>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2802"/>
    <cellStyle name="showExposure 2 3" xfId="23693"/>
    <cellStyle name="showExposure 3" xfId="22631"/>
    <cellStyle name="showExposure 4" xfId="23522"/>
    <cellStyle name="showParameterE" xfId="20787"/>
    <cellStyle name="showParameterE 2" xfId="21046"/>
    <cellStyle name="showParameterE 2 2" xfId="22801"/>
    <cellStyle name="showParameterE 2 3" xfId="23692"/>
    <cellStyle name="showParameterE 3" xfId="22632"/>
    <cellStyle name="showParameterE 4" xfId="23523"/>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1922"/>
    <cellStyle name="Total 2 10 2 2 3" xfId="22799"/>
    <cellStyle name="Total 2 10 2 2 4" xfId="23690"/>
    <cellStyle name="Total 2 10 2 3" xfId="21757"/>
    <cellStyle name="Total 2 10 2 4" xfId="22634"/>
    <cellStyle name="Total 2 10 2 5" xfId="23525"/>
    <cellStyle name="Total 2 10 3" xfId="20826"/>
    <cellStyle name="Total 2 10 3 2" xfId="21043"/>
    <cellStyle name="Total 2 10 3 2 2" xfId="21921"/>
    <cellStyle name="Total 2 10 3 2 3" xfId="22798"/>
    <cellStyle name="Total 2 10 3 2 4" xfId="23689"/>
    <cellStyle name="Total 2 10 3 3" xfId="21758"/>
    <cellStyle name="Total 2 10 3 4" xfId="22635"/>
    <cellStyle name="Total 2 10 3 5" xfId="23526"/>
    <cellStyle name="Total 2 10 4" xfId="20827"/>
    <cellStyle name="Total 2 10 4 2" xfId="21042"/>
    <cellStyle name="Total 2 10 4 2 2" xfId="21920"/>
    <cellStyle name="Total 2 10 4 2 3" xfId="22797"/>
    <cellStyle name="Total 2 10 4 2 4" xfId="23688"/>
    <cellStyle name="Total 2 10 4 3" xfId="21759"/>
    <cellStyle name="Total 2 10 4 4" xfId="22636"/>
    <cellStyle name="Total 2 10 4 5" xfId="23527"/>
    <cellStyle name="Total 2 10 5" xfId="20828"/>
    <cellStyle name="Total 2 10 5 2" xfId="21041"/>
    <cellStyle name="Total 2 10 5 2 2" xfId="21919"/>
    <cellStyle name="Total 2 10 5 2 3" xfId="22796"/>
    <cellStyle name="Total 2 10 5 2 4" xfId="23687"/>
    <cellStyle name="Total 2 10 5 3" xfId="21760"/>
    <cellStyle name="Total 2 10 5 4" xfId="22637"/>
    <cellStyle name="Total 2 10 5 5" xfId="23528"/>
    <cellStyle name="Total 2 11" xfId="20829"/>
    <cellStyle name="Total 2 11 2" xfId="20830"/>
    <cellStyle name="Total 2 11 2 2" xfId="21039"/>
    <cellStyle name="Total 2 11 2 2 2" xfId="21917"/>
    <cellStyle name="Total 2 11 2 2 3" xfId="22794"/>
    <cellStyle name="Total 2 11 2 2 4" xfId="23685"/>
    <cellStyle name="Total 2 11 2 3" xfId="21762"/>
    <cellStyle name="Total 2 11 2 4" xfId="22639"/>
    <cellStyle name="Total 2 11 2 5" xfId="23530"/>
    <cellStyle name="Total 2 11 3" xfId="20831"/>
    <cellStyle name="Total 2 11 3 2" xfId="21038"/>
    <cellStyle name="Total 2 11 3 2 2" xfId="21916"/>
    <cellStyle name="Total 2 11 3 2 3" xfId="22793"/>
    <cellStyle name="Total 2 11 3 2 4" xfId="23684"/>
    <cellStyle name="Total 2 11 3 3" xfId="21763"/>
    <cellStyle name="Total 2 11 3 4" xfId="22640"/>
    <cellStyle name="Total 2 11 3 5" xfId="23531"/>
    <cellStyle name="Total 2 11 4" xfId="20832"/>
    <cellStyle name="Total 2 11 4 2" xfId="21037"/>
    <cellStyle name="Total 2 11 4 2 2" xfId="21915"/>
    <cellStyle name="Total 2 11 4 2 3" xfId="22792"/>
    <cellStyle name="Total 2 11 4 2 4" xfId="23683"/>
    <cellStyle name="Total 2 11 4 3" xfId="21764"/>
    <cellStyle name="Total 2 11 4 4" xfId="22641"/>
    <cellStyle name="Total 2 11 4 5" xfId="23532"/>
    <cellStyle name="Total 2 11 5" xfId="20833"/>
    <cellStyle name="Total 2 11 5 2" xfId="21036"/>
    <cellStyle name="Total 2 11 5 2 2" xfId="21914"/>
    <cellStyle name="Total 2 11 5 2 3" xfId="22791"/>
    <cellStyle name="Total 2 11 5 2 4" xfId="23682"/>
    <cellStyle name="Total 2 11 5 3" xfId="21765"/>
    <cellStyle name="Total 2 11 5 4" xfId="22642"/>
    <cellStyle name="Total 2 11 5 5" xfId="23533"/>
    <cellStyle name="Total 2 11 6" xfId="21040"/>
    <cellStyle name="Total 2 11 6 2" xfId="21918"/>
    <cellStyle name="Total 2 11 6 3" xfId="22795"/>
    <cellStyle name="Total 2 11 6 4" xfId="23686"/>
    <cellStyle name="Total 2 11 7" xfId="21761"/>
    <cellStyle name="Total 2 11 8" xfId="22638"/>
    <cellStyle name="Total 2 11 9" xfId="23529"/>
    <cellStyle name="Total 2 12" xfId="20834"/>
    <cellStyle name="Total 2 12 2" xfId="20835"/>
    <cellStyle name="Total 2 12 2 2" xfId="21034"/>
    <cellStyle name="Total 2 12 2 2 2" xfId="21912"/>
    <cellStyle name="Total 2 12 2 2 3" xfId="22789"/>
    <cellStyle name="Total 2 12 2 2 4" xfId="23680"/>
    <cellStyle name="Total 2 12 2 3" xfId="21767"/>
    <cellStyle name="Total 2 12 2 4" xfId="22644"/>
    <cellStyle name="Total 2 12 2 5" xfId="23535"/>
    <cellStyle name="Total 2 12 3" xfId="20836"/>
    <cellStyle name="Total 2 12 3 2" xfId="21033"/>
    <cellStyle name="Total 2 12 3 2 2" xfId="21911"/>
    <cellStyle name="Total 2 12 3 2 3" xfId="22788"/>
    <cellStyle name="Total 2 12 3 2 4" xfId="23679"/>
    <cellStyle name="Total 2 12 3 3" xfId="21768"/>
    <cellStyle name="Total 2 12 3 4" xfId="22645"/>
    <cellStyle name="Total 2 12 3 5" xfId="23536"/>
    <cellStyle name="Total 2 12 4" xfId="20837"/>
    <cellStyle name="Total 2 12 4 2" xfId="21032"/>
    <cellStyle name="Total 2 12 4 2 2" xfId="21910"/>
    <cellStyle name="Total 2 12 4 2 3" xfId="22787"/>
    <cellStyle name="Total 2 12 4 2 4" xfId="23678"/>
    <cellStyle name="Total 2 12 4 3" xfId="21769"/>
    <cellStyle name="Total 2 12 4 4" xfId="22646"/>
    <cellStyle name="Total 2 12 4 5" xfId="23537"/>
    <cellStyle name="Total 2 12 5" xfId="20838"/>
    <cellStyle name="Total 2 12 5 2" xfId="21031"/>
    <cellStyle name="Total 2 12 5 2 2" xfId="21909"/>
    <cellStyle name="Total 2 12 5 2 3" xfId="22786"/>
    <cellStyle name="Total 2 12 5 2 4" xfId="23677"/>
    <cellStyle name="Total 2 12 5 3" xfId="21770"/>
    <cellStyle name="Total 2 12 5 4" xfId="22647"/>
    <cellStyle name="Total 2 12 5 5" xfId="23538"/>
    <cellStyle name="Total 2 12 6" xfId="21035"/>
    <cellStyle name="Total 2 12 6 2" xfId="21913"/>
    <cellStyle name="Total 2 12 6 3" xfId="22790"/>
    <cellStyle name="Total 2 12 6 4" xfId="23681"/>
    <cellStyle name="Total 2 12 7" xfId="21766"/>
    <cellStyle name="Total 2 12 8" xfId="22643"/>
    <cellStyle name="Total 2 12 9" xfId="23534"/>
    <cellStyle name="Total 2 13" xfId="20839"/>
    <cellStyle name="Total 2 13 2" xfId="20840"/>
    <cellStyle name="Total 2 13 2 2" xfId="21029"/>
    <cellStyle name="Total 2 13 2 2 2" xfId="21907"/>
    <cellStyle name="Total 2 13 2 2 3" xfId="22784"/>
    <cellStyle name="Total 2 13 2 2 4" xfId="23675"/>
    <cellStyle name="Total 2 13 2 3" xfId="21772"/>
    <cellStyle name="Total 2 13 2 4" xfId="22649"/>
    <cellStyle name="Total 2 13 2 5" xfId="23540"/>
    <cellStyle name="Total 2 13 3" xfId="20841"/>
    <cellStyle name="Total 2 13 3 2" xfId="21028"/>
    <cellStyle name="Total 2 13 3 2 2" xfId="21906"/>
    <cellStyle name="Total 2 13 3 2 3" xfId="22783"/>
    <cellStyle name="Total 2 13 3 2 4" xfId="23674"/>
    <cellStyle name="Total 2 13 3 3" xfId="21773"/>
    <cellStyle name="Total 2 13 3 4" xfId="22650"/>
    <cellStyle name="Total 2 13 3 5" xfId="23541"/>
    <cellStyle name="Total 2 13 4" xfId="20842"/>
    <cellStyle name="Total 2 13 4 2" xfId="21027"/>
    <cellStyle name="Total 2 13 4 2 2" xfId="21905"/>
    <cellStyle name="Total 2 13 4 2 3" xfId="22782"/>
    <cellStyle name="Total 2 13 4 2 4" xfId="23673"/>
    <cellStyle name="Total 2 13 4 3" xfId="21774"/>
    <cellStyle name="Total 2 13 4 4" xfId="22651"/>
    <cellStyle name="Total 2 13 4 5" xfId="23542"/>
    <cellStyle name="Total 2 13 5" xfId="21030"/>
    <cellStyle name="Total 2 13 5 2" xfId="21908"/>
    <cellStyle name="Total 2 13 5 3" xfId="22785"/>
    <cellStyle name="Total 2 13 5 4" xfId="23676"/>
    <cellStyle name="Total 2 13 6" xfId="21771"/>
    <cellStyle name="Total 2 13 7" xfId="22648"/>
    <cellStyle name="Total 2 13 8" xfId="23539"/>
    <cellStyle name="Total 2 14" xfId="20843"/>
    <cellStyle name="Total 2 14 2" xfId="21026"/>
    <cellStyle name="Total 2 14 2 2" xfId="21904"/>
    <cellStyle name="Total 2 14 2 3" xfId="22781"/>
    <cellStyle name="Total 2 14 2 4" xfId="23672"/>
    <cellStyle name="Total 2 14 3" xfId="21775"/>
    <cellStyle name="Total 2 14 4" xfId="22652"/>
    <cellStyle name="Total 2 14 5" xfId="23543"/>
    <cellStyle name="Total 2 15" xfId="20844"/>
    <cellStyle name="Total 2 15 2" xfId="21025"/>
    <cellStyle name="Total 2 15 2 2" xfId="21903"/>
    <cellStyle name="Total 2 15 2 3" xfId="22780"/>
    <cellStyle name="Total 2 15 2 4" xfId="23671"/>
    <cellStyle name="Total 2 15 3" xfId="21776"/>
    <cellStyle name="Total 2 15 4" xfId="22653"/>
    <cellStyle name="Total 2 15 5" xfId="23544"/>
    <cellStyle name="Total 2 16" xfId="20845"/>
    <cellStyle name="Total 2 16 2" xfId="21024"/>
    <cellStyle name="Total 2 16 2 2" xfId="21902"/>
    <cellStyle name="Total 2 16 2 3" xfId="22779"/>
    <cellStyle name="Total 2 16 2 4" xfId="23670"/>
    <cellStyle name="Total 2 16 3" xfId="21777"/>
    <cellStyle name="Total 2 16 4" xfId="22654"/>
    <cellStyle name="Total 2 16 5" xfId="23545"/>
    <cellStyle name="Total 2 17" xfId="21045"/>
    <cellStyle name="Total 2 17 2" xfId="21923"/>
    <cellStyle name="Total 2 17 3" xfId="22800"/>
    <cellStyle name="Total 2 17 4" xfId="23691"/>
    <cellStyle name="Total 2 18" xfId="21756"/>
    <cellStyle name="Total 2 19" xfId="22633"/>
    <cellStyle name="Total 2 2" xfId="20846"/>
    <cellStyle name="Total 2 2 10" xfId="21023"/>
    <cellStyle name="Total 2 2 10 2" xfId="21901"/>
    <cellStyle name="Total 2 2 10 3" xfId="22778"/>
    <cellStyle name="Total 2 2 10 4" xfId="23669"/>
    <cellStyle name="Total 2 2 11" xfId="21778"/>
    <cellStyle name="Total 2 2 12" xfId="22655"/>
    <cellStyle name="Total 2 2 13" xfId="23546"/>
    <cellStyle name="Total 2 2 2" xfId="20847"/>
    <cellStyle name="Total 2 2 2 2" xfId="20848"/>
    <cellStyle name="Total 2 2 2 2 2" xfId="21021"/>
    <cellStyle name="Total 2 2 2 2 2 2" xfId="21899"/>
    <cellStyle name="Total 2 2 2 2 2 3" xfId="22776"/>
    <cellStyle name="Total 2 2 2 2 2 4" xfId="23667"/>
    <cellStyle name="Total 2 2 2 2 3" xfId="21780"/>
    <cellStyle name="Total 2 2 2 2 4" xfId="22657"/>
    <cellStyle name="Total 2 2 2 2 5" xfId="23548"/>
    <cellStyle name="Total 2 2 2 3" xfId="20849"/>
    <cellStyle name="Total 2 2 2 3 2" xfId="21020"/>
    <cellStyle name="Total 2 2 2 3 2 2" xfId="21898"/>
    <cellStyle name="Total 2 2 2 3 2 3" xfId="22775"/>
    <cellStyle name="Total 2 2 2 3 2 4" xfId="23666"/>
    <cellStyle name="Total 2 2 2 3 3" xfId="21781"/>
    <cellStyle name="Total 2 2 2 3 4" xfId="22658"/>
    <cellStyle name="Total 2 2 2 3 5" xfId="23549"/>
    <cellStyle name="Total 2 2 2 4" xfId="20850"/>
    <cellStyle name="Total 2 2 2 4 2" xfId="21019"/>
    <cellStyle name="Total 2 2 2 4 2 2" xfId="21897"/>
    <cellStyle name="Total 2 2 2 4 2 3" xfId="22774"/>
    <cellStyle name="Total 2 2 2 4 2 4" xfId="23665"/>
    <cellStyle name="Total 2 2 2 4 3" xfId="21782"/>
    <cellStyle name="Total 2 2 2 4 4" xfId="22659"/>
    <cellStyle name="Total 2 2 2 4 5" xfId="23550"/>
    <cellStyle name="Total 2 2 2 5" xfId="21022"/>
    <cellStyle name="Total 2 2 2 5 2" xfId="21900"/>
    <cellStyle name="Total 2 2 2 5 3" xfId="22777"/>
    <cellStyle name="Total 2 2 2 5 4" xfId="23668"/>
    <cellStyle name="Total 2 2 2 6" xfId="21779"/>
    <cellStyle name="Total 2 2 2 7" xfId="22656"/>
    <cellStyle name="Total 2 2 2 8" xfId="23547"/>
    <cellStyle name="Total 2 2 3" xfId="20851"/>
    <cellStyle name="Total 2 2 3 2" xfId="20852"/>
    <cellStyle name="Total 2 2 3 2 2" xfId="21017"/>
    <cellStyle name="Total 2 2 3 2 2 2" xfId="21895"/>
    <cellStyle name="Total 2 2 3 2 2 3" xfId="22772"/>
    <cellStyle name="Total 2 2 3 2 2 4" xfId="23663"/>
    <cellStyle name="Total 2 2 3 2 3" xfId="21784"/>
    <cellStyle name="Total 2 2 3 2 4" xfId="22661"/>
    <cellStyle name="Total 2 2 3 2 5" xfId="23552"/>
    <cellStyle name="Total 2 2 3 3" xfId="20853"/>
    <cellStyle name="Total 2 2 3 3 2" xfId="21016"/>
    <cellStyle name="Total 2 2 3 3 2 2" xfId="21894"/>
    <cellStyle name="Total 2 2 3 3 2 3" xfId="22771"/>
    <cellStyle name="Total 2 2 3 3 2 4" xfId="23662"/>
    <cellStyle name="Total 2 2 3 3 3" xfId="21785"/>
    <cellStyle name="Total 2 2 3 3 4" xfId="22662"/>
    <cellStyle name="Total 2 2 3 3 5" xfId="23553"/>
    <cellStyle name="Total 2 2 3 4" xfId="20854"/>
    <cellStyle name="Total 2 2 3 4 2" xfId="21015"/>
    <cellStyle name="Total 2 2 3 4 2 2" xfId="21893"/>
    <cellStyle name="Total 2 2 3 4 2 3" xfId="22770"/>
    <cellStyle name="Total 2 2 3 4 2 4" xfId="23661"/>
    <cellStyle name="Total 2 2 3 4 3" xfId="21786"/>
    <cellStyle name="Total 2 2 3 4 4" xfId="22663"/>
    <cellStyle name="Total 2 2 3 4 5" xfId="23554"/>
    <cellStyle name="Total 2 2 3 5" xfId="21018"/>
    <cellStyle name="Total 2 2 3 5 2" xfId="21896"/>
    <cellStyle name="Total 2 2 3 5 3" xfId="22773"/>
    <cellStyle name="Total 2 2 3 5 4" xfId="23664"/>
    <cellStyle name="Total 2 2 3 6" xfId="21783"/>
    <cellStyle name="Total 2 2 3 7" xfId="22660"/>
    <cellStyle name="Total 2 2 3 8" xfId="23551"/>
    <cellStyle name="Total 2 2 4" xfId="20855"/>
    <cellStyle name="Total 2 2 4 2" xfId="20856"/>
    <cellStyle name="Total 2 2 4 2 2" xfId="21013"/>
    <cellStyle name="Total 2 2 4 2 2 2" xfId="21891"/>
    <cellStyle name="Total 2 2 4 2 2 3" xfId="22768"/>
    <cellStyle name="Total 2 2 4 2 2 4" xfId="23659"/>
    <cellStyle name="Total 2 2 4 2 3" xfId="21788"/>
    <cellStyle name="Total 2 2 4 2 4" xfId="22665"/>
    <cellStyle name="Total 2 2 4 2 5" xfId="23556"/>
    <cellStyle name="Total 2 2 4 3" xfId="20857"/>
    <cellStyle name="Total 2 2 4 3 2" xfId="21012"/>
    <cellStyle name="Total 2 2 4 3 2 2" xfId="21890"/>
    <cellStyle name="Total 2 2 4 3 2 3" xfId="22767"/>
    <cellStyle name="Total 2 2 4 3 2 4" xfId="23658"/>
    <cellStyle name="Total 2 2 4 3 3" xfId="21789"/>
    <cellStyle name="Total 2 2 4 3 4" xfId="22666"/>
    <cellStyle name="Total 2 2 4 3 5" xfId="23557"/>
    <cellStyle name="Total 2 2 4 4" xfId="20858"/>
    <cellStyle name="Total 2 2 4 4 2" xfId="21011"/>
    <cellStyle name="Total 2 2 4 4 2 2" xfId="21889"/>
    <cellStyle name="Total 2 2 4 4 2 3" xfId="22766"/>
    <cellStyle name="Total 2 2 4 4 2 4" xfId="23657"/>
    <cellStyle name="Total 2 2 4 4 3" xfId="21790"/>
    <cellStyle name="Total 2 2 4 4 4" xfId="22667"/>
    <cellStyle name="Total 2 2 4 4 5" xfId="23558"/>
    <cellStyle name="Total 2 2 4 5" xfId="21014"/>
    <cellStyle name="Total 2 2 4 5 2" xfId="21892"/>
    <cellStyle name="Total 2 2 4 5 3" xfId="22769"/>
    <cellStyle name="Total 2 2 4 5 4" xfId="23660"/>
    <cellStyle name="Total 2 2 4 6" xfId="21787"/>
    <cellStyle name="Total 2 2 4 7" xfId="22664"/>
    <cellStyle name="Total 2 2 4 8" xfId="23555"/>
    <cellStyle name="Total 2 2 5" xfId="20859"/>
    <cellStyle name="Total 2 2 5 2" xfId="20860"/>
    <cellStyle name="Total 2 2 5 2 2" xfId="21009"/>
    <cellStyle name="Total 2 2 5 2 2 2" xfId="21887"/>
    <cellStyle name="Total 2 2 5 2 2 3" xfId="22764"/>
    <cellStyle name="Total 2 2 5 2 2 4" xfId="23655"/>
    <cellStyle name="Total 2 2 5 2 3" xfId="21792"/>
    <cellStyle name="Total 2 2 5 2 4" xfId="22669"/>
    <cellStyle name="Total 2 2 5 2 5" xfId="23560"/>
    <cellStyle name="Total 2 2 5 3" xfId="20861"/>
    <cellStyle name="Total 2 2 5 3 2" xfId="21008"/>
    <cellStyle name="Total 2 2 5 3 2 2" xfId="21886"/>
    <cellStyle name="Total 2 2 5 3 2 3" xfId="22763"/>
    <cellStyle name="Total 2 2 5 3 2 4" xfId="23654"/>
    <cellStyle name="Total 2 2 5 3 3" xfId="21793"/>
    <cellStyle name="Total 2 2 5 3 4" xfId="22670"/>
    <cellStyle name="Total 2 2 5 3 5" xfId="23561"/>
    <cellStyle name="Total 2 2 5 4" xfId="20862"/>
    <cellStyle name="Total 2 2 5 4 2" xfId="21007"/>
    <cellStyle name="Total 2 2 5 4 2 2" xfId="21885"/>
    <cellStyle name="Total 2 2 5 4 2 3" xfId="22762"/>
    <cellStyle name="Total 2 2 5 4 2 4" xfId="23653"/>
    <cellStyle name="Total 2 2 5 4 3" xfId="21794"/>
    <cellStyle name="Total 2 2 5 4 4" xfId="22671"/>
    <cellStyle name="Total 2 2 5 4 5" xfId="23562"/>
    <cellStyle name="Total 2 2 5 5" xfId="21010"/>
    <cellStyle name="Total 2 2 5 5 2" xfId="21888"/>
    <cellStyle name="Total 2 2 5 5 3" xfId="22765"/>
    <cellStyle name="Total 2 2 5 5 4" xfId="23656"/>
    <cellStyle name="Total 2 2 5 6" xfId="21791"/>
    <cellStyle name="Total 2 2 5 7" xfId="22668"/>
    <cellStyle name="Total 2 2 5 8" xfId="23559"/>
    <cellStyle name="Total 2 2 6" xfId="20863"/>
    <cellStyle name="Total 2 2 6 2" xfId="21006"/>
    <cellStyle name="Total 2 2 6 2 2" xfId="21884"/>
    <cellStyle name="Total 2 2 6 2 3" xfId="22761"/>
    <cellStyle name="Total 2 2 6 2 4" xfId="23652"/>
    <cellStyle name="Total 2 2 6 3" xfId="21795"/>
    <cellStyle name="Total 2 2 6 4" xfId="22672"/>
    <cellStyle name="Total 2 2 6 5" xfId="23563"/>
    <cellStyle name="Total 2 2 7" xfId="20864"/>
    <cellStyle name="Total 2 2 7 2" xfId="21005"/>
    <cellStyle name="Total 2 2 7 2 2" xfId="21883"/>
    <cellStyle name="Total 2 2 7 2 3" xfId="22760"/>
    <cellStyle name="Total 2 2 7 2 4" xfId="23651"/>
    <cellStyle name="Total 2 2 7 3" xfId="21796"/>
    <cellStyle name="Total 2 2 7 4" xfId="22673"/>
    <cellStyle name="Total 2 2 7 5" xfId="23564"/>
    <cellStyle name="Total 2 2 8" xfId="20865"/>
    <cellStyle name="Total 2 2 8 2" xfId="21004"/>
    <cellStyle name="Total 2 2 8 2 2" xfId="21882"/>
    <cellStyle name="Total 2 2 8 2 3" xfId="22759"/>
    <cellStyle name="Total 2 2 8 2 4" xfId="23650"/>
    <cellStyle name="Total 2 2 8 3" xfId="21797"/>
    <cellStyle name="Total 2 2 8 4" xfId="22674"/>
    <cellStyle name="Total 2 2 8 5" xfId="23565"/>
    <cellStyle name="Total 2 2 9" xfId="20866"/>
    <cellStyle name="Total 2 2 9 2" xfId="21003"/>
    <cellStyle name="Total 2 2 9 2 2" xfId="21881"/>
    <cellStyle name="Total 2 2 9 2 3" xfId="22758"/>
    <cellStyle name="Total 2 2 9 2 4" xfId="23649"/>
    <cellStyle name="Total 2 2 9 3" xfId="21798"/>
    <cellStyle name="Total 2 2 9 4" xfId="22675"/>
    <cellStyle name="Total 2 2 9 5" xfId="23566"/>
    <cellStyle name="Total 2 20" xfId="23524"/>
    <cellStyle name="Total 2 3" xfId="20867"/>
    <cellStyle name="Total 2 3 2" xfId="20868"/>
    <cellStyle name="Total 2 3 2 2" xfId="21002"/>
    <cellStyle name="Total 2 3 2 2 2" xfId="21880"/>
    <cellStyle name="Total 2 3 2 2 3" xfId="22757"/>
    <cellStyle name="Total 2 3 2 2 4" xfId="23648"/>
    <cellStyle name="Total 2 3 2 3" xfId="21799"/>
    <cellStyle name="Total 2 3 2 4" xfId="22676"/>
    <cellStyle name="Total 2 3 2 5" xfId="23567"/>
    <cellStyle name="Total 2 3 3" xfId="20869"/>
    <cellStyle name="Total 2 3 3 2" xfId="21001"/>
    <cellStyle name="Total 2 3 3 2 2" xfId="21879"/>
    <cellStyle name="Total 2 3 3 2 3" xfId="22756"/>
    <cellStyle name="Total 2 3 3 2 4" xfId="23647"/>
    <cellStyle name="Total 2 3 3 3" xfId="21800"/>
    <cellStyle name="Total 2 3 3 4" xfId="22677"/>
    <cellStyle name="Total 2 3 3 5" xfId="23568"/>
    <cellStyle name="Total 2 3 4" xfId="20870"/>
    <cellStyle name="Total 2 3 4 2" xfId="21000"/>
    <cellStyle name="Total 2 3 4 2 2" xfId="21878"/>
    <cellStyle name="Total 2 3 4 2 3" xfId="22755"/>
    <cellStyle name="Total 2 3 4 2 4" xfId="23646"/>
    <cellStyle name="Total 2 3 4 3" xfId="21801"/>
    <cellStyle name="Total 2 3 4 4" xfId="22678"/>
    <cellStyle name="Total 2 3 4 5" xfId="23569"/>
    <cellStyle name="Total 2 3 5" xfId="20871"/>
    <cellStyle name="Total 2 3 5 2" xfId="20999"/>
    <cellStyle name="Total 2 3 5 2 2" xfId="21877"/>
    <cellStyle name="Total 2 3 5 2 3" xfId="22754"/>
    <cellStyle name="Total 2 3 5 2 4" xfId="23645"/>
    <cellStyle name="Total 2 3 5 3" xfId="21802"/>
    <cellStyle name="Total 2 3 5 4" xfId="22679"/>
    <cellStyle name="Total 2 3 5 5" xfId="23570"/>
    <cellStyle name="Total 2 4" xfId="20872"/>
    <cellStyle name="Total 2 4 2" xfId="20873"/>
    <cellStyle name="Total 2 4 2 2" xfId="20998"/>
    <cellStyle name="Total 2 4 2 2 2" xfId="21876"/>
    <cellStyle name="Total 2 4 2 2 3" xfId="22753"/>
    <cellStyle name="Total 2 4 2 2 4" xfId="23644"/>
    <cellStyle name="Total 2 4 2 3" xfId="21803"/>
    <cellStyle name="Total 2 4 2 4" xfId="22680"/>
    <cellStyle name="Total 2 4 2 5" xfId="23571"/>
    <cellStyle name="Total 2 4 3" xfId="20874"/>
    <cellStyle name="Total 2 4 3 2" xfId="20997"/>
    <cellStyle name="Total 2 4 3 2 2" xfId="21875"/>
    <cellStyle name="Total 2 4 3 2 3" xfId="22752"/>
    <cellStyle name="Total 2 4 3 2 4" xfId="23643"/>
    <cellStyle name="Total 2 4 3 3" xfId="21804"/>
    <cellStyle name="Total 2 4 3 4" xfId="22681"/>
    <cellStyle name="Total 2 4 3 5" xfId="23572"/>
    <cellStyle name="Total 2 4 4" xfId="20875"/>
    <cellStyle name="Total 2 4 4 2" xfId="20996"/>
    <cellStyle name="Total 2 4 4 2 2" xfId="21874"/>
    <cellStyle name="Total 2 4 4 2 3" xfId="22751"/>
    <cellStyle name="Total 2 4 4 2 4" xfId="23642"/>
    <cellStyle name="Total 2 4 4 3" xfId="21805"/>
    <cellStyle name="Total 2 4 4 4" xfId="22682"/>
    <cellStyle name="Total 2 4 4 5" xfId="23573"/>
    <cellStyle name="Total 2 4 5" xfId="20876"/>
    <cellStyle name="Total 2 4 5 2" xfId="20995"/>
    <cellStyle name="Total 2 4 5 2 2" xfId="21873"/>
    <cellStyle name="Total 2 4 5 2 3" xfId="22750"/>
    <cellStyle name="Total 2 4 5 2 4" xfId="23641"/>
    <cellStyle name="Total 2 4 5 3" xfId="21806"/>
    <cellStyle name="Total 2 4 5 4" xfId="22683"/>
    <cellStyle name="Total 2 4 5 5" xfId="23574"/>
    <cellStyle name="Total 2 5" xfId="20877"/>
    <cellStyle name="Total 2 5 2" xfId="20878"/>
    <cellStyle name="Total 2 5 2 2" xfId="20994"/>
    <cellStyle name="Total 2 5 2 2 2" xfId="21872"/>
    <cellStyle name="Total 2 5 2 2 3" xfId="22749"/>
    <cellStyle name="Total 2 5 2 2 4" xfId="23640"/>
    <cellStyle name="Total 2 5 2 3" xfId="21807"/>
    <cellStyle name="Total 2 5 2 4" xfId="22684"/>
    <cellStyle name="Total 2 5 2 5" xfId="23575"/>
    <cellStyle name="Total 2 5 3" xfId="20879"/>
    <cellStyle name="Total 2 5 3 2" xfId="20993"/>
    <cellStyle name="Total 2 5 3 2 2" xfId="21871"/>
    <cellStyle name="Total 2 5 3 2 3" xfId="22748"/>
    <cellStyle name="Total 2 5 3 2 4" xfId="23639"/>
    <cellStyle name="Total 2 5 3 3" xfId="21808"/>
    <cellStyle name="Total 2 5 3 4" xfId="22685"/>
    <cellStyle name="Total 2 5 3 5" xfId="23576"/>
    <cellStyle name="Total 2 5 4" xfId="20880"/>
    <cellStyle name="Total 2 5 4 2" xfId="20992"/>
    <cellStyle name="Total 2 5 4 2 2" xfId="21870"/>
    <cellStyle name="Total 2 5 4 2 3" xfId="22747"/>
    <cellStyle name="Total 2 5 4 2 4" xfId="23638"/>
    <cellStyle name="Total 2 5 4 3" xfId="21809"/>
    <cellStyle name="Total 2 5 4 4" xfId="22686"/>
    <cellStyle name="Total 2 5 4 5" xfId="23577"/>
    <cellStyle name="Total 2 5 5" xfId="20881"/>
    <cellStyle name="Total 2 5 5 2" xfId="20991"/>
    <cellStyle name="Total 2 5 5 2 2" xfId="21869"/>
    <cellStyle name="Total 2 5 5 2 3" xfId="22746"/>
    <cellStyle name="Total 2 5 5 2 4" xfId="23637"/>
    <cellStyle name="Total 2 5 5 3" xfId="21810"/>
    <cellStyle name="Total 2 5 5 4" xfId="22687"/>
    <cellStyle name="Total 2 5 5 5" xfId="23578"/>
    <cellStyle name="Total 2 6" xfId="20882"/>
    <cellStyle name="Total 2 6 2" xfId="20883"/>
    <cellStyle name="Total 2 6 2 2" xfId="20990"/>
    <cellStyle name="Total 2 6 2 2 2" xfId="21868"/>
    <cellStyle name="Total 2 6 2 2 3" xfId="22745"/>
    <cellStyle name="Total 2 6 2 2 4" xfId="23636"/>
    <cellStyle name="Total 2 6 2 3" xfId="21811"/>
    <cellStyle name="Total 2 6 2 4" xfId="22688"/>
    <cellStyle name="Total 2 6 2 5" xfId="23579"/>
    <cellStyle name="Total 2 6 3" xfId="20884"/>
    <cellStyle name="Total 2 6 3 2" xfId="20989"/>
    <cellStyle name="Total 2 6 3 2 2" xfId="21867"/>
    <cellStyle name="Total 2 6 3 2 3" xfId="22744"/>
    <cellStyle name="Total 2 6 3 2 4" xfId="23635"/>
    <cellStyle name="Total 2 6 3 3" xfId="21812"/>
    <cellStyle name="Total 2 6 3 4" xfId="22689"/>
    <cellStyle name="Total 2 6 3 5" xfId="23580"/>
    <cellStyle name="Total 2 6 4" xfId="20885"/>
    <cellStyle name="Total 2 6 4 2" xfId="20988"/>
    <cellStyle name="Total 2 6 4 2 2" xfId="21866"/>
    <cellStyle name="Total 2 6 4 2 3" xfId="22743"/>
    <cellStyle name="Total 2 6 4 2 4" xfId="23634"/>
    <cellStyle name="Total 2 6 4 3" xfId="21813"/>
    <cellStyle name="Total 2 6 4 4" xfId="22690"/>
    <cellStyle name="Total 2 6 4 5" xfId="23581"/>
    <cellStyle name="Total 2 6 5" xfId="20886"/>
    <cellStyle name="Total 2 6 5 2" xfId="20987"/>
    <cellStyle name="Total 2 6 5 2 2" xfId="21865"/>
    <cellStyle name="Total 2 6 5 2 3" xfId="22742"/>
    <cellStyle name="Total 2 6 5 2 4" xfId="23633"/>
    <cellStyle name="Total 2 6 5 3" xfId="21814"/>
    <cellStyle name="Total 2 6 5 4" xfId="22691"/>
    <cellStyle name="Total 2 6 5 5" xfId="23582"/>
    <cellStyle name="Total 2 7" xfId="20887"/>
    <cellStyle name="Total 2 7 2" xfId="20888"/>
    <cellStyle name="Total 2 7 2 2" xfId="20986"/>
    <cellStyle name="Total 2 7 2 2 2" xfId="21864"/>
    <cellStyle name="Total 2 7 2 2 3" xfId="22741"/>
    <cellStyle name="Total 2 7 2 2 4" xfId="23632"/>
    <cellStyle name="Total 2 7 2 3" xfId="21815"/>
    <cellStyle name="Total 2 7 2 4" xfId="22692"/>
    <cellStyle name="Total 2 7 2 5" xfId="23583"/>
    <cellStyle name="Total 2 7 3" xfId="20889"/>
    <cellStyle name="Total 2 7 3 2" xfId="20985"/>
    <cellStyle name="Total 2 7 3 2 2" xfId="21863"/>
    <cellStyle name="Total 2 7 3 2 3" xfId="22740"/>
    <cellStyle name="Total 2 7 3 2 4" xfId="23631"/>
    <cellStyle name="Total 2 7 3 3" xfId="21816"/>
    <cellStyle name="Total 2 7 3 4" xfId="22693"/>
    <cellStyle name="Total 2 7 3 5" xfId="23584"/>
    <cellStyle name="Total 2 7 4" xfId="20890"/>
    <cellStyle name="Total 2 7 4 2" xfId="20984"/>
    <cellStyle name="Total 2 7 4 2 2" xfId="21862"/>
    <cellStyle name="Total 2 7 4 2 3" xfId="22739"/>
    <cellStyle name="Total 2 7 4 2 4" xfId="23630"/>
    <cellStyle name="Total 2 7 4 3" xfId="21817"/>
    <cellStyle name="Total 2 7 4 4" xfId="22694"/>
    <cellStyle name="Total 2 7 4 5" xfId="23585"/>
    <cellStyle name="Total 2 7 5" xfId="20891"/>
    <cellStyle name="Total 2 7 5 2" xfId="20983"/>
    <cellStyle name="Total 2 7 5 2 2" xfId="21861"/>
    <cellStyle name="Total 2 7 5 2 3" xfId="22738"/>
    <cellStyle name="Total 2 7 5 2 4" xfId="23629"/>
    <cellStyle name="Total 2 7 5 3" xfId="21818"/>
    <cellStyle name="Total 2 7 5 4" xfId="22695"/>
    <cellStyle name="Total 2 7 5 5" xfId="23586"/>
    <cellStyle name="Total 2 8" xfId="20892"/>
    <cellStyle name="Total 2 8 2" xfId="20893"/>
    <cellStyle name="Total 2 8 2 2" xfId="20982"/>
    <cellStyle name="Total 2 8 2 2 2" xfId="21860"/>
    <cellStyle name="Total 2 8 2 2 3" xfId="22737"/>
    <cellStyle name="Total 2 8 2 2 4" xfId="23628"/>
    <cellStyle name="Total 2 8 2 3" xfId="21819"/>
    <cellStyle name="Total 2 8 2 4" xfId="22696"/>
    <cellStyle name="Total 2 8 2 5" xfId="23587"/>
    <cellStyle name="Total 2 8 3" xfId="20894"/>
    <cellStyle name="Total 2 8 3 2" xfId="20981"/>
    <cellStyle name="Total 2 8 3 2 2" xfId="21859"/>
    <cellStyle name="Total 2 8 3 2 3" xfId="22736"/>
    <cellStyle name="Total 2 8 3 2 4" xfId="23627"/>
    <cellStyle name="Total 2 8 3 3" xfId="21820"/>
    <cellStyle name="Total 2 8 3 4" xfId="22697"/>
    <cellStyle name="Total 2 8 3 5" xfId="23588"/>
    <cellStyle name="Total 2 8 4" xfId="20895"/>
    <cellStyle name="Total 2 8 4 2" xfId="20980"/>
    <cellStyle name="Total 2 8 4 2 2" xfId="21858"/>
    <cellStyle name="Total 2 8 4 2 3" xfId="22735"/>
    <cellStyle name="Total 2 8 4 2 4" xfId="23626"/>
    <cellStyle name="Total 2 8 4 3" xfId="21821"/>
    <cellStyle name="Total 2 8 4 4" xfId="22698"/>
    <cellStyle name="Total 2 8 4 5" xfId="23589"/>
    <cellStyle name="Total 2 8 5" xfId="20896"/>
    <cellStyle name="Total 2 8 5 2" xfId="20979"/>
    <cellStyle name="Total 2 8 5 2 2" xfId="21857"/>
    <cellStyle name="Total 2 8 5 2 3" xfId="22734"/>
    <cellStyle name="Total 2 8 5 2 4" xfId="23625"/>
    <cellStyle name="Total 2 8 5 3" xfId="21822"/>
    <cellStyle name="Total 2 8 5 4" xfId="22699"/>
    <cellStyle name="Total 2 8 5 5" xfId="23590"/>
    <cellStyle name="Total 2 9" xfId="20897"/>
    <cellStyle name="Total 2 9 2" xfId="20898"/>
    <cellStyle name="Total 2 9 2 2" xfId="20978"/>
    <cellStyle name="Total 2 9 2 2 2" xfId="21856"/>
    <cellStyle name="Total 2 9 2 2 3" xfId="22733"/>
    <cellStyle name="Total 2 9 2 2 4" xfId="23624"/>
    <cellStyle name="Total 2 9 2 3" xfId="21823"/>
    <cellStyle name="Total 2 9 2 4" xfId="22700"/>
    <cellStyle name="Total 2 9 2 5" xfId="23591"/>
    <cellStyle name="Total 2 9 3" xfId="20899"/>
    <cellStyle name="Total 2 9 3 2" xfId="20977"/>
    <cellStyle name="Total 2 9 3 2 2" xfId="21855"/>
    <cellStyle name="Total 2 9 3 2 3" xfId="22732"/>
    <cellStyle name="Total 2 9 3 2 4" xfId="23623"/>
    <cellStyle name="Total 2 9 3 3" xfId="21824"/>
    <cellStyle name="Total 2 9 3 4" xfId="22701"/>
    <cellStyle name="Total 2 9 3 5" xfId="23592"/>
    <cellStyle name="Total 2 9 4" xfId="20900"/>
    <cellStyle name="Total 2 9 4 2" xfId="20976"/>
    <cellStyle name="Total 2 9 4 2 2" xfId="21854"/>
    <cellStyle name="Total 2 9 4 2 3" xfId="22731"/>
    <cellStyle name="Total 2 9 4 2 4" xfId="23622"/>
    <cellStyle name="Total 2 9 4 3" xfId="21825"/>
    <cellStyle name="Total 2 9 4 4" xfId="22702"/>
    <cellStyle name="Total 2 9 4 5" xfId="23593"/>
    <cellStyle name="Total 2 9 5" xfId="20901"/>
    <cellStyle name="Total 2 9 5 2" xfId="20975"/>
    <cellStyle name="Total 2 9 5 2 2" xfId="21853"/>
    <cellStyle name="Total 2 9 5 2 3" xfId="22730"/>
    <cellStyle name="Total 2 9 5 2 4" xfId="23621"/>
    <cellStyle name="Total 2 9 5 3" xfId="21826"/>
    <cellStyle name="Total 2 9 5 4" xfId="22703"/>
    <cellStyle name="Total 2 9 5 5" xfId="23594"/>
    <cellStyle name="Total 3" xfId="20902"/>
    <cellStyle name="Total 3 2" xfId="20903"/>
    <cellStyle name="Total 3 2 2" xfId="20973"/>
    <cellStyle name="Total 3 2 2 2" xfId="21851"/>
    <cellStyle name="Total 3 2 2 3" xfId="22728"/>
    <cellStyle name="Total 3 2 2 4" xfId="23619"/>
    <cellStyle name="Total 3 2 3" xfId="21828"/>
    <cellStyle name="Total 3 2 4" xfId="22705"/>
    <cellStyle name="Total 3 2 5" xfId="23596"/>
    <cellStyle name="Total 3 3" xfId="20904"/>
    <cellStyle name="Total 3 3 2" xfId="20972"/>
    <cellStyle name="Total 3 3 2 2" xfId="21850"/>
    <cellStyle name="Total 3 3 2 3" xfId="22727"/>
    <cellStyle name="Total 3 3 2 4" xfId="23618"/>
    <cellStyle name="Total 3 3 3" xfId="21829"/>
    <cellStyle name="Total 3 3 4" xfId="22706"/>
    <cellStyle name="Total 3 3 5" xfId="23597"/>
    <cellStyle name="Total 3 4" xfId="20974"/>
    <cellStyle name="Total 3 4 2" xfId="21852"/>
    <cellStyle name="Total 3 4 3" xfId="22729"/>
    <cellStyle name="Total 3 4 4" xfId="23620"/>
    <cellStyle name="Total 3 5" xfId="21827"/>
    <cellStyle name="Total 3 6" xfId="22704"/>
    <cellStyle name="Total 3 7" xfId="23595"/>
    <cellStyle name="Total 4" xfId="20905"/>
    <cellStyle name="Total 4 2" xfId="20906"/>
    <cellStyle name="Total 4 2 2" xfId="20970"/>
    <cellStyle name="Total 4 2 2 2" xfId="21848"/>
    <cellStyle name="Total 4 2 2 3" xfId="22725"/>
    <cellStyle name="Total 4 2 2 4" xfId="23616"/>
    <cellStyle name="Total 4 2 3" xfId="21831"/>
    <cellStyle name="Total 4 2 4" xfId="22708"/>
    <cellStyle name="Total 4 2 5" xfId="23599"/>
    <cellStyle name="Total 4 3" xfId="20907"/>
    <cellStyle name="Total 4 3 2" xfId="20969"/>
    <cellStyle name="Total 4 3 2 2" xfId="21847"/>
    <cellStyle name="Total 4 3 2 3" xfId="22724"/>
    <cellStyle name="Total 4 3 2 4" xfId="23615"/>
    <cellStyle name="Total 4 3 3" xfId="21832"/>
    <cellStyle name="Total 4 3 4" xfId="22709"/>
    <cellStyle name="Total 4 3 5" xfId="23600"/>
    <cellStyle name="Total 4 4" xfId="20971"/>
    <cellStyle name="Total 4 4 2" xfId="21849"/>
    <cellStyle name="Total 4 4 3" xfId="22726"/>
    <cellStyle name="Total 4 4 4" xfId="23617"/>
    <cellStyle name="Total 4 5" xfId="21830"/>
    <cellStyle name="Total 4 6" xfId="22707"/>
    <cellStyle name="Total 4 7" xfId="23598"/>
    <cellStyle name="Total 5" xfId="20908"/>
    <cellStyle name="Total 5 2" xfId="20909"/>
    <cellStyle name="Total 5 2 2" xfId="20967"/>
    <cellStyle name="Total 5 2 2 2" xfId="21845"/>
    <cellStyle name="Total 5 2 2 3" xfId="22722"/>
    <cellStyle name="Total 5 2 2 4" xfId="23613"/>
    <cellStyle name="Total 5 2 3" xfId="21834"/>
    <cellStyle name="Total 5 2 4" xfId="22711"/>
    <cellStyle name="Total 5 2 5" xfId="23602"/>
    <cellStyle name="Total 5 3" xfId="20910"/>
    <cellStyle name="Total 5 3 2" xfId="20966"/>
    <cellStyle name="Total 5 3 2 2" xfId="21844"/>
    <cellStyle name="Total 5 3 2 3" xfId="22721"/>
    <cellStyle name="Total 5 3 2 4" xfId="23612"/>
    <cellStyle name="Total 5 3 3" xfId="21835"/>
    <cellStyle name="Total 5 3 4" xfId="22712"/>
    <cellStyle name="Total 5 3 5" xfId="23603"/>
    <cellStyle name="Total 5 4" xfId="20968"/>
    <cellStyle name="Total 5 4 2" xfId="21846"/>
    <cellStyle name="Total 5 4 3" xfId="22723"/>
    <cellStyle name="Total 5 4 4" xfId="23614"/>
    <cellStyle name="Total 5 5" xfId="21833"/>
    <cellStyle name="Total 5 6" xfId="22710"/>
    <cellStyle name="Total 5 7" xfId="23601"/>
    <cellStyle name="Total 6" xfId="20911"/>
    <cellStyle name="Total 6 2" xfId="20912"/>
    <cellStyle name="Total 6 2 2" xfId="20964"/>
    <cellStyle name="Total 6 2 2 2" xfId="21842"/>
    <cellStyle name="Total 6 2 2 3" xfId="22719"/>
    <cellStyle name="Total 6 2 2 4" xfId="23610"/>
    <cellStyle name="Total 6 2 3" xfId="21837"/>
    <cellStyle name="Total 6 2 4" xfId="22714"/>
    <cellStyle name="Total 6 2 5" xfId="23605"/>
    <cellStyle name="Total 6 3" xfId="20913"/>
    <cellStyle name="Total 6 3 2" xfId="20963"/>
    <cellStyle name="Total 6 3 2 2" xfId="21841"/>
    <cellStyle name="Total 6 3 2 3" xfId="22718"/>
    <cellStyle name="Total 6 3 2 4" xfId="23609"/>
    <cellStyle name="Total 6 3 3" xfId="21838"/>
    <cellStyle name="Total 6 3 4" xfId="22715"/>
    <cellStyle name="Total 6 3 5" xfId="23606"/>
    <cellStyle name="Total 6 4" xfId="20965"/>
    <cellStyle name="Total 6 4 2" xfId="21843"/>
    <cellStyle name="Total 6 4 3" xfId="22720"/>
    <cellStyle name="Total 6 4 4" xfId="23611"/>
    <cellStyle name="Total 6 5" xfId="21836"/>
    <cellStyle name="Total 6 6" xfId="22713"/>
    <cellStyle name="Total 6 7" xfId="23604"/>
    <cellStyle name="Total 7" xfId="20914"/>
    <cellStyle name="Total 7 2" xfId="20962"/>
    <cellStyle name="Total 7 2 2" xfId="21840"/>
    <cellStyle name="Total 7 2 3" xfId="22717"/>
    <cellStyle name="Total 7 2 4" xfId="23608"/>
    <cellStyle name="Total 7 3" xfId="21839"/>
    <cellStyle name="Total 7 4" xfId="22716"/>
    <cellStyle name="Total 7 5" xfId="23607"/>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eb_Report/03.%20NBG/01.%20FRM%20Reports/FRM-BBG-MM-20220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C (2)"/>
      <sheetName val="RC"/>
      <sheetName val="RC-C"/>
      <sheetName val="RC-S"/>
      <sheetName val="RC-L"/>
      <sheetName val="RC-A"/>
      <sheetName val="RC-I"/>
      <sheetName val="RC-D"/>
      <sheetName val="RC-B"/>
      <sheetName val="RC-B (2)"/>
      <sheetName val="RC-SD"/>
      <sheetName val="RC-O"/>
      <sheetName val="RC-P"/>
      <sheetName val="RI"/>
      <sheetName val="RI-C"/>
      <sheetName val="RI-AC"/>
      <sheetName val="RI-AC (2)"/>
      <sheetName val="RI-A"/>
      <sheetName val="A-L"/>
      <sheetName val="A-G"/>
      <sheetName val="A-CP"/>
      <sheetName val="A-D"/>
      <sheetName val="A_CI"/>
      <sheetName val="A-CI (OLD)"/>
      <sheetName val="FXD"/>
      <sheetName val="FX"/>
      <sheetName val="A-LD"/>
      <sheetName val="A-LS"/>
      <sheetName val="A"/>
      <sheetName val="Capital"/>
      <sheetName val="Capital Requirements"/>
      <sheetName val="Risk Weighted Risk Exposures"/>
      <sheetName val="CR-RWA"/>
      <sheetName val="CR-RWA new"/>
      <sheetName val="CICR Buffer"/>
      <sheetName val="HHI Buffer"/>
      <sheetName val="CRM"/>
      <sheetName val="LCR"/>
      <sheetName val="LR"/>
      <sheetName val="LCR (2)"/>
    </sheetNames>
    <sheetDataSet>
      <sheetData sheetId="0" refreshError="1"/>
      <sheetData sheetId="1" refreshError="1"/>
      <sheetData sheetId="2">
        <row r="7">
          <cell r="C7">
            <v>243442651.52000001</v>
          </cell>
        </row>
        <row r="11">
          <cell r="E11">
            <v>3033041026.822</v>
          </cell>
        </row>
      </sheetData>
      <sheetData sheetId="3">
        <row r="9">
          <cell r="C9">
            <v>31224347.34</v>
          </cell>
        </row>
      </sheetData>
      <sheetData sheetId="4">
        <row r="69">
          <cell r="E69">
            <v>3033041026.822</v>
          </cell>
        </row>
      </sheetData>
      <sheetData sheetId="5">
        <row r="7">
          <cell r="L7">
            <v>0</v>
          </cell>
        </row>
        <row r="18">
          <cell r="L18">
            <v>14967746025.2635</v>
          </cell>
        </row>
      </sheetData>
      <sheetData sheetId="6">
        <row r="7">
          <cell r="E7">
            <v>154513052.68180001</v>
          </cell>
        </row>
      </sheetData>
      <sheetData sheetId="7">
        <row r="10">
          <cell r="G10">
            <v>590364.26800000004</v>
          </cell>
        </row>
      </sheetData>
      <sheetData sheetId="8">
        <row r="10">
          <cell r="E10">
            <v>277478390.75999999</v>
          </cell>
        </row>
      </sheetData>
      <sheetData sheetId="9">
        <row r="36">
          <cell r="C36">
            <v>1771700000</v>
          </cell>
        </row>
      </sheetData>
      <sheetData sheetId="10" refreshError="1"/>
      <sheetData sheetId="11">
        <row r="24">
          <cell r="E24">
            <v>217091000</v>
          </cell>
        </row>
      </sheetData>
      <sheetData sheetId="12">
        <row r="9">
          <cell r="C9">
            <v>884232149.38999999</v>
          </cell>
        </row>
      </sheetData>
      <sheetData sheetId="13">
        <row r="7">
          <cell r="E7">
            <v>5030351.91</v>
          </cell>
        </row>
      </sheetData>
      <sheetData sheetId="14">
        <row r="8">
          <cell r="C8">
            <v>5710184.9199999999</v>
          </cell>
        </row>
      </sheetData>
      <sheetData sheetId="15" refreshError="1"/>
      <sheetData sheetId="16">
        <row r="11">
          <cell r="E11">
            <v>-686304.598</v>
          </cell>
        </row>
      </sheetData>
      <sheetData sheetId="17" refreshError="1"/>
      <sheetData sheetId="18">
        <row r="10">
          <cell r="H10">
            <v>33935037.480000019</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39">
          <cell r="U39">
            <v>4702613380.0092688</v>
          </cell>
        </row>
      </sheetData>
      <sheetData sheetId="28" refreshError="1"/>
      <sheetData sheetId="29" refreshError="1"/>
      <sheetData sheetId="30">
        <row r="6">
          <cell r="C6">
            <v>3614845661.5376267</v>
          </cell>
        </row>
      </sheetData>
      <sheetData sheetId="31">
        <row r="16">
          <cell r="D16">
            <v>2.2871640659394146E-2</v>
          </cell>
        </row>
      </sheetData>
      <sheetData sheetId="32">
        <row r="8">
          <cell r="D8">
            <v>15529354004.181189</v>
          </cell>
        </row>
        <row r="46">
          <cell r="D46">
            <v>151490435.32340002</v>
          </cell>
          <cell r="O46">
            <v>15749265866.754589</v>
          </cell>
          <cell r="Q46">
            <v>15529354004.181189</v>
          </cell>
        </row>
        <row r="75">
          <cell r="N75">
            <v>1005352911.318975</v>
          </cell>
          <cell r="P75">
            <v>775317326.52577496</v>
          </cell>
        </row>
      </sheetData>
      <sheetData sheetId="33" refreshError="1"/>
      <sheetData sheetId="34" refreshError="1"/>
      <sheetData sheetId="35" refreshError="1"/>
      <sheetData sheetId="36" refreshError="1"/>
      <sheetData sheetId="37">
        <row r="16">
          <cell r="D16">
            <v>76173550.340200007</v>
          </cell>
        </row>
      </sheetData>
      <sheetData sheetId="38" refreshError="1"/>
      <sheetData sheetId="39">
        <row r="3">
          <cell r="C3">
            <v>23147148419.444004</v>
          </cell>
        </row>
      </sheetData>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5"/>
  <sheetViews>
    <sheetView workbookViewId="0">
      <pane xSplit="1" ySplit="7" topLeftCell="B8" activePane="bottomRight" state="frozen"/>
      <selection activeCell="B61" sqref="B61"/>
      <selection pane="topRight" activeCell="B61" sqref="B61"/>
      <selection pane="bottomLeft" activeCell="B61" sqref="B61"/>
      <selection pane="bottomRight" activeCell="E17" sqref="E17"/>
    </sheetView>
  </sheetViews>
  <sheetFormatPr defaultRowHeight="15"/>
  <cols>
    <col min="1" max="1" width="10.28515625" style="1" customWidth="1"/>
    <col min="2" max="2" width="153" bestFit="1" customWidth="1"/>
    <col min="3" max="3" width="39.42578125" customWidth="1"/>
    <col min="7" max="7" width="25" customWidth="1"/>
  </cols>
  <sheetData>
    <row r="1" spans="1:3" ht="15.75">
      <c r="A1" s="6"/>
      <c r="B1" s="155" t="s">
        <v>254</v>
      </c>
      <c r="C1" s="73"/>
    </row>
    <row r="2" spans="1:3" s="152" customFormat="1" ht="15.75">
      <c r="A2" s="185">
        <v>1</v>
      </c>
      <c r="B2" s="153" t="s">
        <v>255</v>
      </c>
      <c r="C2" s="503" t="s">
        <v>988</v>
      </c>
    </row>
    <row r="3" spans="1:3" s="152" customFormat="1" ht="15.75">
      <c r="A3" s="185">
        <v>2</v>
      </c>
      <c r="B3" s="154" t="s">
        <v>256</v>
      </c>
      <c r="C3" s="503" t="s">
        <v>957</v>
      </c>
    </row>
    <row r="4" spans="1:3" s="152" customFormat="1" ht="15.75">
      <c r="A4" s="185">
        <v>3</v>
      </c>
      <c r="B4" s="154" t="s">
        <v>257</v>
      </c>
      <c r="C4" s="503" t="s">
        <v>989</v>
      </c>
    </row>
    <row r="5" spans="1:3" s="152" customFormat="1" ht="15.75">
      <c r="A5" s="186">
        <v>4</v>
      </c>
      <c r="B5" s="157" t="s">
        <v>258</v>
      </c>
      <c r="C5" s="503" t="s">
        <v>990</v>
      </c>
    </row>
    <row r="6" spans="1:3" s="156" customFormat="1" ht="65.25" customHeight="1">
      <c r="A6" s="762" t="s">
        <v>488</v>
      </c>
      <c r="B6" s="763"/>
      <c r="C6" s="763"/>
    </row>
    <row r="7" spans="1:3">
      <c r="A7" s="755" t="s">
        <v>402</v>
      </c>
      <c r="B7" s="753" t="s">
        <v>259</v>
      </c>
      <c r="C7" s="750"/>
    </row>
    <row r="8" spans="1:3">
      <c r="A8" s="751">
        <v>1</v>
      </c>
      <c r="B8" s="754" t="s">
        <v>223</v>
      </c>
      <c r="C8" s="750"/>
    </row>
    <row r="9" spans="1:3">
      <c r="A9" s="751">
        <v>2</v>
      </c>
      <c r="B9" s="754" t="s">
        <v>260</v>
      </c>
      <c r="C9" s="750"/>
    </row>
    <row r="10" spans="1:3">
      <c r="A10" s="751">
        <v>3</v>
      </c>
      <c r="B10" s="754" t="s">
        <v>261</v>
      </c>
      <c r="C10" s="750"/>
    </row>
    <row r="11" spans="1:3">
      <c r="A11" s="751">
        <v>4</v>
      </c>
      <c r="B11" s="754" t="s">
        <v>262</v>
      </c>
      <c r="C11" s="752"/>
    </row>
    <row r="12" spans="1:3">
      <c r="A12" s="751">
        <v>5</v>
      </c>
      <c r="B12" s="754" t="s">
        <v>187</v>
      </c>
      <c r="C12" s="750"/>
    </row>
    <row r="13" spans="1:3">
      <c r="A13" s="751">
        <v>6</v>
      </c>
      <c r="B13" s="756" t="s">
        <v>149</v>
      </c>
      <c r="C13" s="750"/>
    </row>
    <row r="14" spans="1:3">
      <c r="A14" s="751">
        <v>7</v>
      </c>
      <c r="B14" s="754" t="s">
        <v>263</v>
      </c>
      <c r="C14" s="750"/>
    </row>
    <row r="15" spans="1:3">
      <c r="A15" s="751">
        <v>8</v>
      </c>
      <c r="B15" s="754" t="s">
        <v>266</v>
      </c>
      <c r="C15" s="750"/>
    </row>
    <row r="16" spans="1:3">
      <c r="A16" s="751">
        <v>9</v>
      </c>
      <c r="B16" s="754" t="s">
        <v>88</v>
      </c>
      <c r="C16" s="750"/>
    </row>
    <row r="17" spans="1:9">
      <c r="A17" s="757" t="s">
        <v>544</v>
      </c>
      <c r="B17" s="754" t="s">
        <v>524</v>
      </c>
      <c r="C17" s="691"/>
      <c r="I17">
        <v>12278346.110400001</v>
      </c>
    </row>
    <row r="18" spans="1:9">
      <c r="A18" s="751">
        <v>10</v>
      </c>
      <c r="B18" s="754" t="s">
        <v>269</v>
      </c>
      <c r="C18" s="691"/>
    </row>
    <row r="19" spans="1:9">
      <c r="A19" s="751">
        <v>11</v>
      </c>
      <c r="B19" s="756" t="s">
        <v>250</v>
      </c>
      <c r="C19" s="691"/>
    </row>
    <row r="20" spans="1:9">
      <c r="A20" s="751">
        <v>12</v>
      </c>
      <c r="B20" s="756" t="s">
        <v>247</v>
      </c>
      <c r="C20" s="691"/>
    </row>
    <row r="21" spans="1:9">
      <c r="A21" s="751">
        <v>13</v>
      </c>
      <c r="B21" s="758" t="s">
        <v>458</v>
      </c>
      <c r="C21" s="691"/>
    </row>
    <row r="22" spans="1:9">
      <c r="A22" s="751">
        <v>14</v>
      </c>
      <c r="B22" s="759" t="s">
        <v>518</v>
      </c>
      <c r="C22" s="691"/>
    </row>
    <row r="23" spans="1:9">
      <c r="A23" s="760">
        <v>15</v>
      </c>
      <c r="B23" s="756" t="s">
        <v>77</v>
      </c>
      <c r="C23" s="691"/>
    </row>
    <row r="24" spans="1:9">
      <c r="A24" s="760">
        <v>15.1</v>
      </c>
      <c r="B24" s="754" t="s">
        <v>553</v>
      </c>
      <c r="C24" s="691"/>
    </row>
    <row r="25" spans="1:9">
      <c r="A25" s="760">
        <v>16</v>
      </c>
      <c r="B25" s="754" t="s">
        <v>619</v>
      </c>
      <c r="C25" s="691"/>
    </row>
    <row r="26" spans="1:9">
      <c r="A26" s="760">
        <v>17</v>
      </c>
      <c r="B26" s="754" t="s">
        <v>931</v>
      </c>
      <c r="C26" s="691"/>
    </row>
    <row r="27" spans="1:9">
      <c r="A27" s="760">
        <v>18</v>
      </c>
      <c r="B27" s="754" t="s">
        <v>949</v>
      </c>
      <c r="C27" s="691"/>
    </row>
    <row r="28" spans="1:9">
      <c r="A28" s="760">
        <v>19</v>
      </c>
      <c r="B28" s="754" t="s">
        <v>950</v>
      </c>
      <c r="C28" s="691"/>
    </row>
    <row r="29" spans="1:9">
      <c r="A29" s="760">
        <v>20</v>
      </c>
      <c r="B29" s="759" t="s">
        <v>718</v>
      </c>
      <c r="C29" s="691"/>
    </row>
    <row r="30" spans="1:9">
      <c r="A30" s="760">
        <v>21</v>
      </c>
      <c r="B30" s="754" t="s">
        <v>736</v>
      </c>
      <c r="C30" s="691"/>
    </row>
    <row r="31" spans="1:9">
      <c r="A31" s="760">
        <v>22</v>
      </c>
      <c r="B31" s="761" t="s">
        <v>753</v>
      </c>
      <c r="C31" s="691"/>
    </row>
    <row r="32" spans="1:9" ht="26.25">
      <c r="A32" s="760">
        <v>23</v>
      </c>
      <c r="B32" s="761" t="s">
        <v>932</v>
      </c>
      <c r="C32" s="691"/>
    </row>
    <row r="33" spans="1:3">
      <c r="A33" s="760">
        <v>24</v>
      </c>
      <c r="B33" s="754" t="s">
        <v>933</v>
      </c>
      <c r="C33" s="691"/>
    </row>
    <row r="34" spans="1:3">
      <c r="A34" s="760">
        <v>25</v>
      </c>
      <c r="B34" s="754" t="s">
        <v>934</v>
      </c>
      <c r="C34" s="691"/>
    </row>
    <row r="35" spans="1:3">
      <c r="A35" s="751">
        <v>26</v>
      </c>
      <c r="B35" s="759" t="s">
        <v>1046</v>
      </c>
      <c r="C35" s="691"/>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3"/>
  <sheetViews>
    <sheetView workbookViewId="0"/>
  </sheetViews>
  <sheetFormatPr defaultColWidth="9.140625" defaultRowHeight="12.75"/>
  <cols>
    <col min="1" max="1" width="10.85546875" style="240" bestFit="1" customWidth="1"/>
    <col min="2" max="2" width="59" style="240" customWidth="1"/>
    <col min="3" max="3" width="16.7109375" style="240" bestFit="1" customWidth="1"/>
    <col min="4" max="4" width="22.140625" style="495" customWidth="1"/>
    <col min="5" max="16384" width="9.140625" style="240"/>
  </cols>
  <sheetData>
    <row r="1" spans="1:4" ht="15">
      <c r="A1" s="10" t="s">
        <v>188</v>
      </c>
      <c r="B1" s="9" t="str">
        <f>Info!C2</f>
        <v>სს ”საქართველოს ბანკი”</v>
      </c>
    </row>
    <row r="2" spans="1:4" s="14" customFormat="1" ht="15.75" customHeight="1">
      <c r="A2" s="14" t="s">
        <v>189</v>
      </c>
      <c r="B2" s="324">
        <f>'1. key ratios'!B2</f>
        <v>44651</v>
      </c>
      <c r="D2" s="494"/>
    </row>
    <row r="3" spans="1:4" s="14" customFormat="1" ht="15.75" customHeight="1">
      <c r="D3" s="494"/>
    </row>
    <row r="4" spans="1:4" ht="13.5" thickBot="1">
      <c r="A4" s="241" t="s">
        <v>523</v>
      </c>
      <c r="B4" s="265" t="s">
        <v>524</v>
      </c>
    </row>
    <row r="5" spans="1:4" s="266" customFormat="1">
      <c r="A5" s="786" t="s">
        <v>525</v>
      </c>
      <c r="B5" s="787"/>
      <c r="C5" s="257" t="s">
        <v>526</v>
      </c>
      <c r="D5" s="493" t="s">
        <v>527</v>
      </c>
    </row>
    <row r="6" spans="1:4" s="267" customFormat="1">
      <c r="A6" s="258">
        <v>1</v>
      </c>
      <c r="B6" s="259" t="s">
        <v>528</v>
      </c>
      <c r="C6" s="259"/>
      <c r="D6" s="492"/>
    </row>
    <row r="7" spans="1:4" s="267" customFormat="1">
      <c r="A7" s="260" t="s">
        <v>529</v>
      </c>
      <c r="B7" s="261" t="s">
        <v>530</v>
      </c>
      <c r="C7" s="304">
        <v>4.4999999999999998E-2</v>
      </c>
      <c r="D7" s="491">
        <f>C7*'5. RWA'!$C$13</f>
        <v>826734952.42127001</v>
      </c>
    </row>
    <row r="8" spans="1:4" s="267" customFormat="1">
      <c r="A8" s="260" t="s">
        <v>531</v>
      </c>
      <c r="B8" s="261" t="s">
        <v>532</v>
      </c>
      <c r="C8" s="305">
        <v>0.06</v>
      </c>
      <c r="D8" s="491">
        <f>C8*'5. RWA'!$C$13</f>
        <v>1102313269.8950267</v>
      </c>
    </row>
    <row r="9" spans="1:4" s="267" customFormat="1">
      <c r="A9" s="260" t="s">
        <v>533</v>
      </c>
      <c r="B9" s="261" t="s">
        <v>534</v>
      </c>
      <c r="C9" s="305">
        <v>0.08</v>
      </c>
      <c r="D9" s="491">
        <f>C9*'5. RWA'!$C$13</f>
        <v>1469751026.5267024</v>
      </c>
    </row>
    <row r="10" spans="1:4" s="267" customFormat="1">
      <c r="A10" s="258" t="s">
        <v>535</v>
      </c>
      <c r="B10" s="259" t="s">
        <v>536</v>
      </c>
      <c r="C10" s="306"/>
      <c r="D10" s="490"/>
    </row>
    <row r="11" spans="1:4" s="268" customFormat="1">
      <c r="A11" s="262" t="s">
        <v>537</v>
      </c>
      <c r="B11" s="263" t="s">
        <v>599</v>
      </c>
      <c r="C11" s="508">
        <v>2.5000000000000001E-2</v>
      </c>
      <c r="D11" s="489">
        <f>C11*'5. RWA'!$C$13</f>
        <v>459297195.78959447</v>
      </c>
    </row>
    <row r="12" spans="1:4" s="268" customFormat="1">
      <c r="A12" s="262" t="s">
        <v>538</v>
      </c>
      <c r="B12" s="263" t="s">
        <v>539</v>
      </c>
      <c r="C12" s="307">
        <v>0</v>
      </c>
      <c r="D12" s="489">
        <f>C12*'5. RWA'!$C$13</f>
        <v>0</v>
      </c>
    </row>
    <row r="13" spans="1:4" s="268" customFormat="1">
      <c r="A13" s="262" t="s">
        <v>540</v>
      </c>
      <c r="B13" s="263" t="s">
        <v>541</v>
      </c>
      <c r="C13" s="307">
        <v>2.5000000000000001E-2</v>
      </c>
      <c r="D13" s="489">
        <f>C13*'5. RWA'!$C$13</f>
        <v>459297195.78959447</v>
      </c>
    </row>
    <row r="14" spans="1:4" s="267" customFormat="1">
      <c r="A14" s="258" t="s">
        <v>542</v>
      </c>
      <c r="B14" s="259" t="s">
        <v>597</v>
      </c>
      <c r="C14" s="308"/>
      <c r="D14" s="490"/>
    </row>
    <row r="15" spans="1:4" s="267" customFormat="1">
      <c r="A15" s="277" t="s">
        <v>545</v>
      </c>
      <c r="B15" s="263" t="s">
        <v>598</v>
      </c>
      <c r="C15" s="307">
        <v>2.2871640659394146E-2</v>
      </c>
      <c r="D15" s="489">
        <f>C15*'5. RWA'!$C$13</f>
        <v>420195216.71868008</v>
      </c>
    </row>
    <row r="16" spans="1:4" s="267" customFormat="1">
      <c r="A16" s="277" t="s">
        <v>546</v>
      </c>
      <c r="B16" s="263" t="s">
        <v>548</v>
      </c>
      <c r="C16" s="307">
        <v>3.0567171301330007E-2</v>
      </c>
      <c r="D16" s="489">
        <f>C16*'5. RWA'!$C$13</f>
        <v>561576642.47684169</v>
      </c>
    </row>
    <row r="17" spans="1:9" s="267" customFormat="1">
      <c r="A17" s="277" t="s">
        <v>547</v>
      </c>
      <c r="B17" s="263" t="s">
        <v>595</v>
      </c>
      <c r="C17" s="307">
        <v>4.5571503841880204E-2</v>
      </c>
      <c r="D17" s="489">
        <f>C17*'5. RWA'!$C$13</f>
        <v>837234556.89961231</v>
      </c>
      <c r="I17" s="431"/>
    </row>
    <row r="18" spans="1:9" s="266" customFormat="1">
      <c r="A18" s="788" t="s">
        <v>596</v>
      </c>
      <c r="B18" s="789"/>
      <c r="C18" s="309" t="s">
        <v>526</v>
      </c>
      <c r="D18" s="488" t="s">
        <v>527</v>
      </c>
    </row>
    <row r="19" spans="1:9" s="267" customFormat="1">
      <c r="A19" s="264">
        <v>4</v>
      </c>
      <c r="B19" s="263" t="s">
        <v>23</v>
      </c>
      <c r="C19" s="307">
        <f>C7+C11+C12+C13+C15</f>
        <v>0.11787164065939415</v>
      </c>
      <c r="D19" s="491">
        <f>C19*'5. RWA'!$C$13</f>
        <v>2165524560.7191391</v>
      </c>
      <c r="E19" s="430"/>
      <c r="F19" s="431"/>
    </row>
    <row r="20" spans="1:9" s="267" customFormat="1">
      <c r="A20" s="264">
        <v>5</v>
      </c>
      <c r="B20" s="263" t="s">
        <v>89</v>
      </c>
      <c r="C20" s="307">
        <f>C8+C11+C12+C13+C16</f>
        <v>0.14056717130133001</v>
      </c>
      <c r="D20" s="491">
        <f>C20*'5. RWA'!$C$13</f>
        <v>2582484303.9510574</v>
      </c>
      <c r="E20" s="430"/>
      <c r="F20" s="431"/>
    </row>
    <row r="21" spans="1:9" s="267" customFormat="1" ht="13.5" thickBot="1">
      <c r="A21" s="269" t="s">
        <v>543</v>
      </c>
      <c r="B21" s="270" t="s">
        <v>88</v>
      </c>
      <c r="C21" s="310">
        <f>C9+C11+C12+C13+C17</f>
        <v>0.17557150384188019</v>
      </c>
      <c r="D21" s="487">
        <f>C21*'5. RWA'!$C$13</f>
        <v>3225579975.0055032</v>
      </c>
      <c r="E21" s="430"/>
      <c r="F21" s="431"/>
    </row>
    <row r="22" spans="1:9">
      <c r="F22" s="241"/>
    </row>
    <row r="23" spans="1:9">
      <c r="B23" s="16"/>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55"/>
  <sheetViews>
    <sheetView zoomScaleNormal="100" workbookViewId="0">
      <pane xSplit="1" ySplit="5" topLeftCell="B6" activePane="bottomRight" state="frozen"/>
      <selection activeCell="B61" sqref="B61"/>
      <selection pane="topRight" activeCell="B61" sqref="B61"/>
      <selection pane="bottomLeft" activeCell="B61" sqref="B61"/>
      <selection pane="bottomRight" activeCell="B6" sqref="B6"/>
    </sheetView>
  </sheetViews>
  <sheetFormatPr defaultRowHeight="15"/>
  <cols>
    <col min="1" max="1" width="9.5703125" style="4" bestFit="1" customWidth="1"/>
    <col min="2" max="2" width="132.42578125" style="1" customWidth="1"/>
    <col min="3" max="3" width="18.42578125" style="1" customWidth="1"/>
    <col min="4" max="4" width="14.140625" customWidth="1"/>
  </cols>
  <sheetData>
    <row r="1" spans="1:5" ht="15.75">
      <c r="A1" s="10" t="s">
        <v>188</v>
      </c>
      <c r="B1" s="9" t="str">
        <f>Info!C2</f>
        <v>სს ”საქართველოს ბანკი”</v>
      </c>
      <c r="D1" s="1"/>
      <c r="E1" s="1"/>
    </row>
    <row r="2" spans="1:5" s="14" customFormat="1" ht="15.75" customHeight="1">
      <c r="A2" s="14" t="s">
        <v>189</v>
      </c>
      <c r="B2" s="324">
        <f>'1. key ratios'!B2</f>
        <v>44651</v>
      </c>
    </row>
    <row r="3" spans="1:5" s="14" customFormat="1" ht="15.75" customHeight="1"/>
    <row r="4" spans="1:5" ht="15.75" thickBot="1">
      <c r="A4" s="4" t="s">
        <v>411</v>
      </c>
      <c r="B4" s="51" t="s">
        <v>88</v>
      </c>
    </row>
    <row r="5" spans="1:5">
      <c r="A5" s="110" t="s">
        <v>26</v>
      </c>
      <c r="B5" s="111"/>
      <c r="C5" s="112" t="s">
        <v>27</v>
      </c>
    </row>
    <row r="6" spans="1:5">
      <c r="A6" s="113">
        <v>1</v>
      </c>
      <c r="B6" s="69" t="s">
        <v>28</v>
      </c>
      <c r="C6" s="422">
        <f>SUM(C7:C11)</f>
        <v>2645831500.8200002</v>
      </c>
      <c r="D6" s="423"/>
    </row>
    <row r="7" spans="1:5">
      <c r="A7" s="113">
        <v>2</v>
      </c>
      <c r="B7" s="66" t="s">
        <v>29</v>
      </c>
      <c r="C7" s="424">
        <f>'2. RC'!E33</f>
        <v>27993660.18</v>
      </c>
    </row>
    <row r="8" spans="1:5">
      <c r="A8" s="113">
        <v>3</v>
      </c>
      <c r="B8" s="60" t="s">
        <v>30</v>
      </c>
      <c r="C8" s="424">
        <f>'2. RC'!E36</f>
        <v>175290463.64000002</v>
      </c>
    </row>
    <row r="9" spans="1:5">
      <c r="A9" s="113">
        <v>4</v>
      </c>
      <c r="B9" s="60" t="s">
        <v>31</v>
      </c>
      <c r="C9" s="424">
        <v>-21571629</v>
      </c>
    </row>
    <row r="10" spans="1:5">
      <c r="A10" s="113">
        <v>5</v>
      </c>
      <c r="B10" s="60" t="s">
        <v>32</v>
      </c>
      <c r="C10" s="424"/>
    </row>
    <row r="11" spans="1:5">
      <c r="A11" s="113">
        <v>6</v>
      </c>
      <c r="B11" s="67" t="s">
        <v>33</v>
      </c>
      <c r="C11" s="424">
        <v>2464119006</v>
      </c>
    </row>
    <row r="12" spans="1:5" s="3" customFormat="1">
      <c r="A12" s="113">
        <v>7</v>
      </c>
      <c r="B12" s="69" t="s">
        <v>34</v>
      </c>
      <c r="C12" s="425">
        <f>SUM(C13:C27)</f>
        <v>131310664.0034</v>
      </c>
      <c r="D12" s="426"/>
    </row>
    <row r="13" spans="1:5" s="3" customFormat="1">
      <c r="A13" s="113">
        <v>8</v>
      </c>
      <c r="B13" s="68" t="s">
        <v>35</v>
      </c>
      <c r="C13" s="427">
        <v>-21571629</v>
      </c>
    </row>
    <row r="14" spans="1:5" s="3" customFormat="1" ht="25.5">
      <c r="A14" s="113">
        <v>9</v>
      </c>
      <c r="B14" s="61" t="s">
        <v>36</v>
      </c>
      <c r="C14" s="427">
        <v>0</v>
      </c>
    </row>
    <row r="15" spans="1:5" s="3" customFormat="1">
      <c r="A15" s="113">
        <v>10</v>
      </c>
      <c r="B15" s="62" t="s">
        <v>37</v>
      </c>
      <c r="C15" s="427">
        <v>140246775.19</v>
      </c>
    </row>
    <row r="16" spans="1:5" s="3" customFormat="1">
      <c r="A16" s="113">
        <v>11</v>
      </c>
      <c r="B16" s="63" t="s">
        <v>38</v>
      </c>
      <c r="C16" s="427">
        <v>0</v>
      </c>
    </row>
    <row r="17" spans="1:4" s="3" customFormat="1">
      <c r="A17" s="113">
        <v>12</v>
      </c>
      <c r="B17" s="62" t="s">
        <v>39</v>
      </c>
      <c r="C17" s="427">
        <v>3750525.85</v>
      </c>
    </row>
    <row r="18" spans="1:4" s="3" customFormat="1">
      <c r="A18" s="113">
        <v>13</v>
      </c>
      <c r="B18" s="62" t="s">
        <v>40</v>
      </c>
      <c r="C18" s="427">
        <v>3564627.7834000001</v>
      </c>
    </row>
    <row r="19" spans="1:4" s="3" customFormat="1">
      <c r="A19" s="113">
        <v>14</v>
      </c>
      <c r="B19" s="62" t="s">
        <v>41</v>
      </c>
      <c r="C19" s="427">
        <v>0</v>
      </c>
    </row>
    <row r="20" spans="1:4" s="3" customFormat="1" ht="25.5">
      <c r="A20" s="113">
        <v>15</v>
      </c>
      <c r="B20" s="62" t="s">
        <v>42</v>
      </c>
      <c r="C20" s="427">
        <v>0</v>
      </c>
    </row>
    <row r="21" spans="1:4" s="3" customFormat="1" ht="25.5">
      <c r="A21" s="113">
        <v>16</v>
      </c>
      <c r="B21" s="61" t="s">
        <v>43</v>
      </c>
      <c r="C21" s="427">
        <v>0</v>
      </c>
    </row>
    <row r="22" spans="1:4" s="3" customFormat="1">
      <c r="A22" s="113">
        <v>17</v>
      </c>
      <c r="B22" s="114" t="s">
        <v>44</v>
      </c>
      <c r="C22" s="427">
        <v>5320364.18</v>
      </c>
    </row>
    <row r="23" spans="1:4" s="3" customFormat="1" ht="25.5">
      <c r="A23" s="113">
        <v>18</v>
      </c>
      <c r="B23" s="61" t="s">
        <v>45</v>
      </c>
      <c r="C23" s="427">
        <v>0</v>
      </c>
    </row>
    <row r="24" spans="1:4" s="3" customFormat="1" ht="25.5">
      <c r="A24" s="113">
        <v>19</v>
      </c>
      <c r="B24" s="61" t="s">
        <v>46</v>
      </c>
      <c r="C24" s="427">
        <v>0</v>
      </c>
    </row>
    <row r="25" spans="1:4" s="3" customFormat="1" ht="25.5">
      <c r="A25" s="113">
        <v>20</v>
      </c>
      <c r="B25" s="64" t="s">
        <v>47</v>
      </c>
      <c r="C25" s="427">
        <v>0</v>
      </c>
    </row>
    <row r="26" spans="1:4" s="3" customFormat="1">
      <c r="A26" s="113">
        <v>21</v>
      </c>
      <c r="B26" s="64" t="s">
        <v>48</v>
      </c>
      <c r="C26" s="427">
        <v>0</v>
      </c>
    </row>
    <row r="27" spans="1:4" s="3" customFormat="1" ht="25.5">
      <c r="A27" s="113">
        <v>22</v>
      </c>
      <c r="B27" s="64" t="s">
        <v>49</v>
      </c>
      <c r="C27" s="427">
        <v>0</v>
      </c>
    </row>
    <row r="28" spans="1:4" s="3" customFormat="1">
      <c r="A28" s="113">
        <v>23</v>
      </c>
      <c r="B28" s="70" t="s">
        <v>23</v>
      </c>
      <c r="C28" s="425">
        <f>C6-C12</f>
        <v>2514520836.8166003</v>
      </c>
      <c r="D28" s="428"/>
    </row>
    <row r="29" spans="1:4" s="3" customFormat="1">
      <c r="A29" s="115"/>
      <c r="B29" s="65"/>
      <c r="C29" s="427"/>
    </row>
    <row r="30" spans="1:4" s="3" customFormat="1">
      <c r="A30" s="115">
        <v>24</v>
      </c>
      <c r="B30" s="70" t="s">
        <v>50</v>
      </c>
      <c r="C30" s="425">
        <f>C31+C34</f>
        <v>310130000</v>
      </c>
      <c r="D30" s="428"/>
    </row>
    <row r="31" spans="1:4" s="3" customFormat="1">
      <c r="A31" s="115">
        <v>25</v>
      </c>
      <c r="B31" s="60" t="s">
        <v>51</v>
      </c>
      <c r="C31" s="429">
        <f>C32+C33</f>
        <v>0</v>
      </c>
    </row>
    <row r="32" spans="1:4" s="3" customFormat="1">
      <c r="A32" s="115">
        <v>26</v>
      </c>
      <c r="B32" s="149" t="s">
        <v>52</v>
      </c>
      <c r="C32" s="427"/>
    </row>
    <row r="33" spans="1:3" s="3" customFormat="1">
      <c r="A33" s="115">
        <v>27</v>
      </c>
      <c r="B33" s="149" t="s">
        <v>53</v>
      </c>
      <c r="C33" s="427"/>
    </row>
    <row r="34" spans="1:3" s="3" customFormat="1">
      <c r="A34" s="115">
        <v>28</v>
      </c>
      <c r="B34" s="60" t="s">
        <v>54</v>
      </c>
      <c r="C34" s="427">
        <v>310130000</v>
      </c>
    </row>
    <row r="35" spans="1:3" s="3" customFormat="1">
      <c r="A35" s="115">
        <v>29</v>
      </c>
      <c r="B35" s="70" t="s">
        <v>55</v>
      </c>
      <c r="C35" s="425">
        <f>SUM(C36:C40)</f>
        <v>0</v>
      </c>
    </row>
    <row r="36" spans="1:3" s="3" customFormat="1">
      <c r="A36" s="115">
        <v>30</v>
      </c>
      <c r="B36" s="61" t="s">
        <v>56</v>
      </c>
      <c r="C36" s="427"/>
    </row>
    <row r="37" spans="1:3" s="3" customFormat="1">
      <c r="A37" s="115">
        <v>31</v>
      </c>
      <c r="B37" s="62" t="s">
        <v>57</v>
      </c>
      <c r="C37" s="427"/>
    </row>
    <row r="38" spans="1:3" s="3" customFormat="1" ht="25.5">
      <c r="A38" s="115">
        <v>32</v>
      </c>
      <c r="B38" s="61" t="s">
        <v>58</v>
      </c>
      <c r="C38" s="427"/>
    </row>
    <row r="39" spans="1:3" s="3" customFormat="1" ht="25.5">
      <c r="A39" s="115">
        <v>33</v>
      </c>
      <c r="B39" s="61" t="s">
        <v>46</v>
      </c>
      <c r="C39" s="427"/>
    </row>
    <row r="40" spans="1:3" s="3" customFormat="1" ht="25.5">
      <c r="A40" s="115">
        <v>34</v>
      </c>
      <c r="B40" s="64" t="s">
        <v>59</v>
      </c>
      <c r="C40" s="427"/>
    </row>
    <row r="41" spans="1:3" s="3" customFormat="1">
      <c r="A41" s="115">
        <v>35</v>
      </c>
      <c r="B41" s="70" t="s">
        <v>24</v>
      </c>
      <c r="C41" s="425">
        <f>C30-C35</f>
        <v>310130000</v>
      </c>
    </row>
    <row r="42" spans="1:3" s="3" customFormat="1">
      <c r="A42" s="115"/>
      <c r="B42" s="65"/>
      <c r="C42" s="427"/>
    </row>
    <row r="43" spans="1:3" s="3" customFormat="1">
      <c r="A43" s="115">
        <v>36</v>
      </c>
      <c r="B43" s="71" t="s">
        <v>60</v>
      </c>
      <c r="C43" s="425">
        <f>SUM(C44:C46)</f>
        <v>790194824.72102654</v>
      </c>
    </row>
    <row r="44" spans="1:3" s="3" customFormat="1">
      <c r="A44" s="115">
        <v>37</v>
      </c>
      <c r="B44" s="60" t="s">
        <v>61</v>
      </c>
      <c r="C44" s="427">
        <v>586145700</v>
      </c>
    </row>
    <row r="45" spans="1:3" s="3" customFormat="1">
      <c r="A45" s="115">
        <v>38</v>
      </c>
      <c r="B45" s="60" t="s">
        <v>62</v>
      </c>
      <c r="C45" s="427">
        <v>0</v>
      </c>
    </row>
    <row r="46" spans="1:3" s="3" customFormat="1">
      <c r="A46" s="115">
        <v>39</v>
      </c>
      <c r="B46" s="60" t="s">
        <v>63</v>
      </c>
      <c r="C46" s="427">
        <v>204049124.72102651</v>
      </c>
    </row>
    <row r="47" spans="1:3" s="3" customFormat="1">
      <c r="A47" s="115">
        <v>40</v>
      </c>
      <c r="B47" s="71" t="s">
        <v>64</v>
      </c>
      <c r="C47" s="425">
        <f>SUM(C48:C51)</f>
        <v>0</v>
      </c>
    </row>
    <row r="48" spans="1:3" s="3" customFormat="1">
      <c r="A48" s="115">
        <v>41</v>
      </c>
      <c r="B48" s="61" t="s">
        <v>65</v>
      </c>
      <c r="C48" s="427"/>
    </row>
    <row r="49" spans="1:4" s="3" customFormat="1">
      <c r="A49" s="115">
        <v>42</v>
      </c>
      <c r="B49" s="62" t="s">
        <v>66</v>
      </c>
      <c r="C49" s="427"/>
    </row>
    <row r="50" spans="1:4" s="3" customFormat="1" ht="25.5">
      <c r="A50" s="115">
        <v>43</v>
      </c>
      <c r="B50" s="61" t="s">
        <v>67</v>
      </c>
      <c r="C50" s="427"/>
    </row>
    <row r="51" spans="1:4" s="3" customFormat="1" ht="25.5">
      <c r="A51" s="115">
        <v>44</v>
      </c>
      <c r="B51" s="61" t="s">
        <v>46</v>
      </c>
      <c r="C51" s="427"/>
    </row>
    <row r="52" spans="1:4" s="3" customFormat="1" ht="15.75" thickBot="1">
      <c r="A52" s="116">
        <v>45</v>
      </c>
      <c r="B52" s="117" t="s">
        <v>25</v>
      </c>
      <c r="C52" s="201">
        <f>C43-C47</f>
        <v>790194824.72102654</v>
      </c>
      <c r="D52" s="428"/>
    </row>
    <row r="55" spans="1:4">
      <c r="B55" s="1" t="s">
        <v>225</v>
      </c>
    </row>
  </sheetData>
  <dataValidations count="1">
    <dataValidation operator="lessThanOrEqual" allowBlank="1" showInputMessage="1" showErrorMessage="1" errorTitle="Should be negative number" error="Should be whole negative number or 0" sqref="C13:C33 C35:C52"/>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8"/>
  <sheetViews>
    <sheetView zoomScale="84" zoomScaleNormal="84" workbookViewId="0">
      <pane xSplit="1" ySplit="5" topLeftCell="B6" activePane="bottomRight" state="frozen"/>
      <selection activeCell="B61" sqref="B61"/>
      <selection pane="topRight" activeCell="B61" sqref="B61"/>
      <selection pane="bottomLeft" activeCell="B61" sqref="B61"/>
      <selection pane="bottomRight" activeCell="B6" sqref="B6"/>
    </sheetView>
  </sheetViews>
  <sheetFormatPr defaultRowHeight="15.75"/>
  <cols>
    <col min="1" max="1" width="10.7109375" style="57" customWidth="1"/>
    <col min="2" max="2" width="91.85546875" style="450" customWidth="1"/>
    <col min="3" max="3" width="53.140625" style="57" customWidth="1"/>
    <col min="4" max="4" width="32.28515625" style="57" customWidth="1"/>
  </cols>
  <sheetData>
    <row r="1" spans="1:4" ht="17.25" customHeight="1">
      <c r="A1" s="10" t="s">
        <v>188</v>
      </c>
      <c r="B1" s="432" t="str">
        <f>Info!C2</f>
        <v>სს ”საქართველოს ბანკი”</v>
      </c>
    </row>
    <row r="2" spans="1:4" s="14" customFormat="1" ht="17.25" customHeight="1">
      <c r="A2" s="14" t="s">
        <v>189</v>
      </c>
      <c r="B2" s="433">
        <f>'1. key ratios'!B2</f>
        <v>44651</v>
      </c>
    </row>
    <row r="3" spans="1:4" s="14" customFormat="1" ht="17.25" customHeight="1">
      <c r="A3" s="19"/>
      <c r="B3" s="159"/>
    </row>
    <row r="4" spans="1:4" s="14" customFormat="1" ht="17.25" customHeight="1" thickBot="1">
      <c r="A4" s="14" t="s">
        <v>412</v>
      </c>
      <c r="B4" s="434" t="s">
        <v>269</v>
      </c>
      <c r="D4" s="173" t="s">
        <v>93</v>
      </c>
    </row>
    <row r="5" spans="1:4" ht="17.25" customHeight="1">
      <c r="A5" s="125" t="s">
        <v>26</v>
      </c>
      <c r="B5" s="435" t="s">
        <v>231</v>
      </c>
      <c r="C5" s="401" t="s">
        <v>237</v>
      </c>
      <c r="D5" s="172" t="s">
        <v>270</v>
      </c>
    </row>
    <row r="6" spans="1:4" ht="17.25" customHeight="1">
      <c r="A6" s="436">
        <v>1</v>
      </c>
      <c r="B6" s="437" t="s">
        <v>154</v>
      </c>
      <c r="C6" s="438">
        <f>'2. RC'!E7</f>
        <v>693822844.66999996</v>
      </c>
      <c r="D6" s="439"/>
    </row>
    <row r="7" spans="1:4" ht="17.25" customHeight="1">
      <c r="A7" s="436">
        <v>2</v>
      </c>
      <c r="B7" s="440" t="s">
        <v>155</v>
      </c>
      <c r="C7" s="438">
        <f>'2. RC'!E8</f>
        <v>1965781447.1499999</v>
      </c>
      <c r="D7" s="118"/>
    </row>
    <row r="8" spans="1:4" ht="17.25" customHeight="1">
      <c r="A8" s="436">
        <v>3</v>
      </c>
      <c r="B8" s="440" t="s">
        <v>156</v>
      </c>
      <c r="C8" s="438">
        <f>'2. RC'!E9</f>
        <v>922338643.06000006</v>
      </c>
      <c r="D8" s="118"/>
    </row>
    <row r="9" spans="1:4" ht="17.25" customHeight="1">
      <c r="A9" s="436">
        <v>4</v>
      </c>
      <c r="B9" s="440" t="s">
        <v>185</v>
      </c>
      <c r="C9" s="438">
        <f>'2. RC'!E10</f>
        <v>303.24</v>
      </c>
      <c r="D9" s="118"/>
    </row>
    <row r="10" spans="1:4" ht="17.25" customHeight="1">
      <c r="A10" s="436">
        <v>5</v>
      </c>
      <c r="B10" s="440" t="s">
        <v>157</v>
      </c>
      <c r="C10" s="438">
        <f>'2. RC'!E11</f>
        <v>3033041026.822</v>
      </c>
      <c r="D10" s="118"/>
    </row>
    <row r="11" spans="1:4" ht="17.25" customHeight="1">
      <c r="A11" s="436"/>
      <c r="B11" s="441" t="s">
        <v>486</v>
      </c>
      <c r="C11" s="438">
        <v>-792989.31799999997</v>
      </c>
      <c r="D11" s="187" t="s">
        <v>951</v>
      </c>
    </row>
    <row r="12" spans="1:4" ht="17.25" customHeight="1">
      <c r="A12" s="436">
        <v>6.1</v>
      </c>
      <c r="B12" s="440" t="s">
        <v>158</v>
      </c>
      <c r="C12" s="438">
        <f>'2. RC'!E12</f>
        <v>15590894615.3074</v>
      </c>
      <c r="D12" s="187"/>
    </row>
    <row r="13" spans="1:4" ht="17.25" customHeight="1">
      <c r="A13" s="436">
        <v>6.2</v>
      </c>
      <c r="B13" s="441" t="s">
        <v>159</v>
      </c>
      <c r="C13" s="203">
        <f>'2. RC'!E13</f>
        <v>-623148590.04390001</v>
      </c>
      <c r="D13" s="187"/>
    </row>
    <row r="14" spans="1:4" ht="17.25" customHeight="1">
      <c r="A14" s="436" t="s">
        <v>485</v>
      </c>
      <c r="B14" s="441" t="s">
        <v>486</v>
      </c>
      <c r="C14" s="203">
        <v>-276367837.13139999</v>
      </c>
      <c r="D14" s="187" t="s">
        <v>951</v>
      </c>
    </row>
    <row r="15" spans="1:4" ht="17.25" customHeight="1">
      <c r="A15" s="436" t="s">
        <v>617</v>
      </c>
      <c r="B15" s="441" t="s">
        <v>606</v>
      </c>
      <c r="C15" s="203">
        <v>0</v>
      </c>
      <c r="D15" s="187"/>
    </row>
    <row r="16" spans="1:4" ht="17.25" customHeight="1">
      <c r="A16" s="436">
        <v>6</v>
      </c>
      <c r="B16" s="440" t="s">
        <v>160</v>
      </c>
      <c r="C16" s="209">
        <f>C12+C13</f>
        <v>14967746025.2635</v>
      </c>
      <c r="D16" s="187"/>
    </row>
    <row r="17" spans="1:4" ht="17.25" customHeight="1">
      <c r="A17" s="436">
        <v>7</v>
      </c>
      <c r="B17" s="440" t="s">
        <v>161</v>
      </c>
      <c r="C17" s="202">
        <f>'2. RC'!E15</f>
        <v>219514400.05179998</v>
      </c>
      <c r="D17" s="187"/>
    </row>
    <row r="18" spans="1:4" ht="17.25" customHeight="1">
      <c r="A18" s="436">
        <v>8</v>
      </c>
      <c r="B18" s="440" t="s">
        <v>162</v>
      </c>
      <c r="C18" s="202">
        <f>'2. RC'!E16</f>
        <v>94859601.707000002</v>
      </c>
      <c r="D18" s="187"/>
    </row>
    <row r="19" spans="1:4" ht="17.25" customHeight="1">
      <c r="A19" s="436">
        <v>9</v>
      </c>
      <c r="B19" s="440" t="s">
        <v>163</v>
      </c>
      <c r="C19" s="202">
        <f>'2. RC'!E17</f>
        <v>94756846.706400022</v>
      </c>
      <c r="D19" s="187" t="s">
        <v>952</v>
      </c>
    </row>
    <row r="20" spans="1:4" ht="17.25" customHeight="1">
      <c r="A20" s="436">
        <v>9.1</v>
      </c>
      <c r="B20" s="441" t="s">
        <v>246</v>
      </c>
      <c r="C20" s="203">
        <v>5320364.18</v>
      </c>
      <c r="D20" s="187" t="s">
        <v>953</v>
      </c>
    </row>
    <row r="21" spans="1:4" ht="17.25" customHeight="1">
      <c r="A21" s="436">
        <v>9.1999999999999993</v>
      </c>
      <c r="B21" s="441" t="s">
        <v>236</v>
      </c>
      <c r="C21" s="203">
        <v>3564627.7834000001</v>
      </c>
      <c r="D21" s="187" t="s">
        <v>954</v>
      </c>
    </row>
    <row r="22" spans="1:4" ht="17.25" customHeight="1">
      <c r="A22" s="436">
        <v>9.3000000000000007</v>
      </c>
      <c r="B22" s="441" t="s">
        <v>235</v>
      </c>
      <c r="C22" s="203">
        <f>'9. Capital'!C24</f>
        <v>0</v>
      </c>
      <c r="D22" s="118"/>
    </row>
    <row r="23" spans="1:4" ht="17.25" customHeight="1">
      <c r="A23" s="436">
        <v>10</v>
      </c>
      <c r="B23" s="440" t="s">
        <v>164</v>
      </c>
      <c r="C23" s="202">
        <f>'2. RC'!E18</f>
        <v>525674529.07999998</v>
      </c>
      <c r="D23" s="187" t="s">
        <v>438</v>
      </c>
    </row>
    <row r="24" spans="1:4" ht="17.25" customHeight="1">
      <c r="A24" s="436">
        <v>10.1</v>
      </c>
      <c r="B24" s="441" t="s">
        <v>234</v>
      </c>
      <c r="C24" s="202">
        <f>'9. Capital'!C16</f>
        <v>0</v>
      </c>
      <c r="D24" s="119"/>
    </row>
    <row r="25" spans="1:4" ht="17.25" customHeight="1">
      <c r="A25" s="436">
        <v>11</v>
      </c>
      <c r="B25" s="442" t="s">
        <v>165</v>
      </c>
      <c r="C25" s="204">
        <f>'2. RC'!E19</f>
        <v>352210133.89639944</v>
      </c>
      <c r="D25" s="187" t="s">
        <v>955</v>
      </c>
    </row>
    <row r="26" spans="1:4" ht="17.25" customHeight="1">
      <c r="A26" s="436"/>
      <c r="B26" s="443"/>
      <c r="C26" s="444">
        <f>'9. Capital'!C21</f>
        <v>0</v>
      </c>
      <c r="D26" s="122"/>
    </row>
    <row r="27" spans="1:4" ht="17.25" customHeight="1">
      <c r="A27" s="436">
        <v>12</v>
      </c>
      <c r="B27" s="445" t="s">
        <v>166</v>
      </c>
      <c r="C27" s="205">
        <f>SUM(C6:C10,C16:C19,C23,C25)</f>
        <v>22869745801.647102</v>
      </c>
      <c r="D27" s="120"/>
    </row>
    <row r="28" spans="1:4" ht="17.25" customHeight="1">
      <c r="A28" s="436">
        <v>13</v>
      </c>
      <c r="B28" s="440" t="s">
        <v>167</v>
      </c>
      <c r="C28" s="206">
        <f>'2. RC'!E22</f>
        <v>405977369.03000003</v>
      </c>
      <c r="D28" s="121"/>
    </row>
    <row r="29" spans="1:4" ht="17.25" customHeight="1">
      <c r="A29" s="436">
        <v>14</v>
      </c>
      <c r="B29" s="440" t="s">
        <v>168</v>
      </c>
      <c r="C29" s="206">
        <f>'2. RC'!E23</f>
        <v>4077446855.5264997</v>
      </c>
      <c r="D29" s="118"/>
    </row>
    <row r="30" spans="1:4" ht="17.25" customHeight="1">
      <c r="A30" s="436">
        <v>15</v>
      </c>
      <c r="B30" s="440" t="s">
        <v>169</v>
      </c>
      <c r="C30" s="206">
        <f>'2. RC'!E24</f>
        <v>3279889480.9900002</v>
      </c>
      <c r="D30" s="118"/>
    </row>
    <row r="31" spans="1:4" ht="17.25" customHeight="1">
      <c r="A31" s="436">
        <v>16</v>
      </c>
      <c r="B31" s="440" t="s">
        <v>170</v>
      </c>
      <c r="C31" s="206">
        <f>'2. RC'!E25</f>
        <v>6627224013.9099998</v>
      </c>
      <c r="D31" s="118"/>
    </row>
    <row r="32" spans="1:4" ht="17.25" customHeight="1">
      <c r="A32" s="436">
        <v>17</v>
      </c>
      <c r="B32" s="440" t="s">
        <v>171</v>
      </c>
      <c r="C32" s="206">
        <f>'2. RC'!E26</f>
        <v>1010795831.4</v>
      </c>
      <c r="D32" s="118"/>
    </row>
    <row r="33" spans="1:4" ht="17.25" customHeight="1">
      <c r="A33" s="436">
        <v>18</v>
      </c>
      <c r="B33" s="440" t="s">
        <v>172</v>
      </c>
      <c r="C33" s="206">
        <f>'2. RC'!E27</f>
        <v>3111746102.0381002</v>
      </c>
      <c r="D33" s="118"/>
    </row>
    <row r="34" spans="1:4" ht="17.25" customHeight="1">
      <c r="A34" s="436">
        <v>19</v>
      </c>
      <c r="B34" s="440" t="s">
        <v>173</v>
      </c>
      <c r="C34" s="206">
        <f>'2. RC'!E28</f>
        <v>107362930.34</v>
      </c>
      <c r="D34" s="118"/>
    </row>
    <row r="35" spans="1:4" ht="17.25" customHeight="1">
      <c r="A35" s="436">
        <v>20</v>
      </c>
      <c r="B35" s="440" t="s">
        <v>95</v>
      </c>
      <c r="C35" s="206">
        <f>'2. RC'!E29</f>
        <v>624110143.20249999</v>
      </c>
      <c r="D35" s="118"/>
    </row>
    <row r="36" spans="1:4" ht="17.25" customHeight="1">
      <c r="A36" s="436">
        <v>20.100000000000001</v>
      </c>
      <c r="B36" s="446" t="s">
        <v>484</v>
      </c>
      <c r="C36" s="204">
        <v>31846207.967699997</v>
      </c>
      <c r="D36" s="119"/>
    </row>
    <row r="37" spans="1:4" ht="17.25" customHeight="1">
      <c r="A37" s="436">
        <v>21</v>
      </c>
      <c r="B37" s="442" t="s">
        <v>174</v>
      </c>
      <c r="C37" s="206">
        <f>'2. RC'!E30</f>
        <v>983112100</v>
      </c>
      <c r="D37" s="119"/>
    </row>
    <row r="38" spans="1:4" ht="17.25" customHeight="1">
      <c r="A38" s="436">
        <v>21.1</v>
      </c>
      <c r="B38" s="446" t="s">
        <v>233</v>
      </c>
      <c r="C38" s="207">
        <v>586145700</v>
      </c>
      <c r="D38" s="122"/>
    </row>
    <row r="39" spans="1:4" ht="17.25" customHeight="1">
      <c r="A39" s="436"/>
      <c r="B39" s="447"/>
      <c r="C39" s="448">
        <f>'9. Capital'!C34</f>
        <v>310130000</v>
      </c>
      <c r="D39" s="122"/>
    </row>
    <row r="40" spans="1:4" ht="17.25" customHeight="1">
      <c r="A40" s="436">
        <v>22</v>
      </c>
      <c r="B40" s="445" t="s">
        <v>175</v>
      </c>
      <c r="C40" s="205">
        <f>SUM(C28:C35)+C37</f>
        <v>20227664826.437099</v>
      </c>
      <c r="D40" s="120"/>
    </row>
    <row r="41" spans="1:4" ht="17.25" customHeight="1">
      <c r="A41" s="436">
        <v>23</v>
      </c>
      <c r="B41" s="442" t="s">
        <v>176</v>
      </c>
      <c r="C41" s="202">
        <f>'2. RC'!E33</f>
        <v>27993660.18</v>
      </c>
      <c r="D41" s="118"/>
    </row>
    <row r="42" spans="1:4" ht="17.25" customHeight="1">
      <c r="A42" s="436">
        <v>24</v>
      </c>
      <c r="B42" s="442" t="s">
        <v>177</v>
      </c>
      <c r="C42" s="202">
        <f>'2. RC'!E34</f>
        <v>0</v>
      </c>
      <c r="D42" s="118"/>
    </row>
    <row r="43" spans="1:4" ht="17.25" customHeight="1">
      <c r="A43" s="436">
        <v>25</v>
      </c>
      <c r="B43" s="442" t="s">
        <v>232</v>
      </c>
      <c r="C43" s="202">
        <f>'2. RC'!E35</f>
        <v>-3750525.8499999996</v>
      </c>
      <c r="D43" s="118"/>
    </row>
    <row r="44" spans="1:4" ht="17.25" customHeight="1">
      <c r="A44" s="436">
        <v>26</v>
      </c>
      <c r="B44" s="442" t="s">
        <v>179</v>
      </c>
      <c r="C44" s="202">
        <f>'2. RC'!E36</f>
        <v>175290463.64000002</v>
      </c>
      <c r="D44" s="118"/>
    </row>
    <row r="45" spans="1:4" ht="17.25" customHeight="1">
      <c r="A45" s="436">
        <v>27</v>
      </c>
      <c r="B45" s="442" t="s">
        <v>180</v>
      </c>
      <c r="C45" s="202">
        <f>'2. RC'!E37</f>
        <v>0</v>
      </c>
      <c r="D45" s="118"/>
    </row>
    <row r="46" spans="1:4" ht="17.25" customHeight="1">
      <c r="A46" s="436">
        <v>28</v>
      </c>
      <c r="B46" s="442" t="s">
        <v>181</v>
      </c>
      <c r="C46" s="202">
        <f>'2. RC'!E38</f>
        <v>2464119006</v>
      </c>
      <c r="D46" s="118"/>
    </row>
    <row r="47" spans="1:4" ht="17.25" customHeight="1">
      <c r="A47" s="436">
        <v>29</v>
      </c>
      <c r="B47" s="442" t="s">
        <v>35</v>
      </c>
      <c r="C47" s="202">
        <f>'2. RC'!E39</f>
        <v>-21571628.399999999</v>
      </c>
      <c r="D47" s="118"/>
    </row>
    <row r="48" spans="1:4" ht="17.25" customHeight="1" thickBot="1">
      <c r="A48" s="123">
        <v>30</v>
      </c>
      <c r="B48" s="449" t="s">
        <v>182</v>
      </c>
      <c r="C48" s="208">
        <f>SUM(C41:C47)</f>
        <v>2642080975.5700002</v>
      </c>
      <c r="D48" s="12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37"/>
  <sheetViews>
    <sheetView zoomScale="90" zoomScaleNormal="90" workbookViewId="0">
      <pane xSplit="2" ySplit="7" topLeftCell="C8" activePane="bottomRight" state="frozen"/>
      <selection activeCell="B61" sqref="B61"/>
      <selection pane="topRight" activeCell="B61" sqref="B61"/>
      <selection pane="bottomLeft" activeCell="B61" sqref="B61"/>
      <selection pane="bottomRight" activeCell="C8" sqref="C8"/>
    </sheetView>
  </sheetViews>
  <sheetFormatPr defaultColWidth="9.140625" defaultRowHeight="12.75"/>
  <cols>
    <col min="1" max="1" width="10.5703125" style="1" bestFit="1" customWidth="1"/>
    <col min="2" max="2" width="105.140625" style="1" bestFit="1" customWidth="1"/>
    <col min="3" max="3" width="12.7109375" style="511" bestFit="1" customWidth="1"/>
    <col min="4" max="4" width="13.28515625" style="511" bestFit="1" customWidth="1"/>
    <col min="5" max="5" width="12.28515625" style="511" bestFit="1" customWidth="1"/>
    <col min="6" max="6" width="13.28515625" style="511" bestFit="1" customWidth="1"/>
    <col min="7" max="7" width="12.7109375" style="511" bestFit="1" customWidth="1"/>
    <col min="8" max="8" width="13.28515625" style="511" bestFit="1" customWidth="1"/>
    <col min="9" max="9" width="11.28515625" style="511" bestFit="1" customWidth="1"/>
    <col min="10" max="10" width="13.28515625" style="511" bestFit="1" customWidth="1"/>
    <col min="11" max="11" width="12.7109375" style="511" bestFit="1" customWidth="1"/>
    <col min="12" max="12" width="13.28515625" style="511" bestFit="1" customWidth="1"/>
    <col min="13" max="13" width="12.7109375" style="511" bestFit="1" customWidth="1"/>
    <col min="14" max="14" width="13.28515625" style="511" bestFit="1" customWidth="1"/>
    <col min="15" max="15" width="11.28515625" style="511" bestFit="1" customWidth="1"/>
    <col min="16" max="16" width="13.28515625" style="511" bestFit="1" customWidth="1"/>
    <col min="17" max="17" width="11.28515625" style="511" bestFit="1" customWidth="1"/>
    <col min="18" max="18" width="13.28515625" style="511" bestFit="1" customWidth="1"/>
    <col min="19" max="19" width="29.140625" style="511" bestFit="1" customWidth="1"/>
    <col min="20" max="16384" width="9.140625" style="7"/>
  </cols>
  <sheetData>
    <row r="1" spans="1:19">
      <c r="A1" s="1" t="s">
        <v>188</v>
      </c>
      <c r="B1" s="240" t="str">
        <f>Info!C2</f>
        <v>სს ”საქართველოს ბანკი”</v>
      </c>
    </row>
    <row r="2" spans="1:19">
      <c r="A2" s="1" t="s">
        <v>189</v>
      </c>
      <c r="B2" s="324">
        <f>'1. key ratios'!B2</f>
        <v>44651</v>
      </c>
    </row>
    <row r="3" spans="1:19">
      <c r="H3" s="511">
        <v>0</v>
      </c>
    </row>
    <row r="4" spans="1:19" ht="26.25" thickBot="1">
      <c r="A4" s="56" t="s">
        <v>413</v>
      </c>
      <c r="B4" s="223" t="s">
        <v>455</v>
      </c>
    </row>
    <row r="5" spans="1:19">
      <c r="A5" s="107"/>
      <c r="B5" s="109"/>
      <c r="C5" s="486" t="s">
        <v>0</v>
      </c>
      <c r="D5" s="486" t="s">
        <v>1</v>
      </c>
      <c r="E5" s="486" t="s">
        <v>2</v>
      </c>
      <c r="F5" s="486" t="s">
        <v>3</v>
      </c>
      <c r="G5" s="486" t="s">
        <v>4</v>
      </c>
      <c r="H5" s="486" t="s">
        <v>5</v>
      </c>
      <c r="I5" s="486" t="s">
        <v>238</v>
      </c>
      <c r="J5" s="486" t="s">
        <v>239</v>
      </c>
      <c r="K5" s="486" t="s">
        <v>240</v>
      </c>
      <c r="L5" s="486" t="s">
        <v>241</v>
      </c>
      <c r="M5" s="486" t="s">
        <v>242</v>
      </c>
      <c r="N5" s="486" t="s">
        <v>243</v>
      </c>
      <c r="O5" s="486" t="s">
        <v>442</v>
      </c>
      <c r="P5" s="486" t="s">
        <v>443</v>
      </c>
      <c r="Q5" s="486" t="s">
        <v>444</v>
      </c>
      <c r="R5" s="485" t="s">
        <v>445</v>
      </c>
      <c r="S5" s="484" t="s">
        <v>446</v>
      </c>
    </row>
    <row r="6" spans="1:19">
      <c r="A6" s="127"/>
      <c r="B6" s="794" t="s">
        <v>447</v>
      </c>
      <c r="C6" s="792">
        <v>0</v>
      </c>
      <c r="D6" s="793"/>
      <c r="E6" s="792">
        <v>0.2</v>
      </c>
      <c r="F6" s="793"/>
      <c r="G6" s="792">
        <v>0.35</v>
      </c>
      <c r="H6" s="793"/>
      <c r="I6" s="792">
        <v>0.5</v>
      </c>
      <c r="J6" s="793"/>
      <c r="K6" s="792">
        <v>0.75</v>
      </c>
      <c r="L6" s="793"/>
      <c r="M6" s="792">
        <v>1</v>
      </c>
      <c r="N6" s="793"/>
      <c r="O6" s="792">
        <v>1.5</v>
      </c>
      <c r="P6" s="793"/>
      <c r="Q6" s="792">
        <v>2.5</v>
      </c>
      <c r="R6" s="793"/>
      <c r="S6" s="790" t="s">
        <v>251</v>
      </c>
    </row>
    <row r="7" spans="1:19">
      <c r="A7" s="127"/>
      <c r="B7" s="795"/>
      <c r="C7" s="483" t="s">
        <v>440</v>
      </c>
      <c r="D7" s="483" t="s">
        <v>441</v>
      </c>
      <c r="E7" s="483" t="s">
        <v>440</v>
      </c>
      <c r="F7" s="483" t="s">
        <v>441</v>
      </c>
      <c r="G7" s="483" t="s">
        <v>440</v>
      </c>
      <c r="H7" s="483" t="s">
        <v>441</v>
      </c>
      <c r="I7" s="483" t="s">
        <v>440</v>
      </c>
      <c r="J7" s="483" t="s">
        <v>441</v>
      </c>
      <c r="K7" s="483" t="s">
        <v>440</v>
      </c>
      <c r="L7" s="483" t="s">
        <v>441</v>
      </c>
      <c r="M7" s="483" t="s">
        <v>440</v>
      </c>
      <c r="N7" s="483" t="s">
        <v>441</v>
      </c>
      <c r="O7" s="483" t="s">
        <v>440</v>
      </c>
      <c r="P7" s="483" t="s">
        <v>441</v>
      </c>
      <c r="Q7" s="483" t="s">
        <v>440</v>
      </c>
      <c r="R7" s="483" t="s">
        <v>441</v>
      </c>
      <c r="S7" s="791"/>
    </row>
    <row r="8" spans="1:19" s="131" customFormat="1">
      <c r="A8" s="97">
        <v>1</v>
      </c>
      <c r="B8" s="148" t="s">
        <v>216</v>
      </c>
      <c r="C8" s="482">
        <v>1326525701.1099999</v>
      </c>
      <c r="D8" s="482"/>
      <c r="E8" s="482">
        <v>0</v>
      </c>
      <c r="F8" s="481"/>
      <c r="G8" s="482">
        <v>0</v>
      </c>
      <c r="H8" s="482"/>
      <c r="I8" s="482">
        <v>0</v>
      </c>
      <c r="J8" s="482"/>
      <c r="K8" s="482">
        <v>0</v>
      </c>
      <c r="L8" s="482"/>
      <c r="M8" s="482">
        <v>1940474428.6900001</v>
      </c>
      <c r="N8" s="482"/>
      <c r="O8" s="482">
        <v>0</v>
      </c>
      <c r="P8" s="482"/>
      <c r="Q8" s="482">
        <v>0</v>
      </c>
      <c r="R8" s="481"/>
      <c r="S8" s="480">
        <f>$C$6*SUM(C8:D8)+$E$6*SUM(E8:F8)+$G$6*SUM(G8:H8)+$I$6*SUM(I8:J8)+$K$6*SUM(K8:L8)+$M$6*SUM(M8:N8)+$O$6*SUM(O8:P8)+$Q$6*SUM(Q8:R8)</f>
        <v>1940474428.6900001</v>
      </c>
    </row>
    <row r="9" spans="1:19" s="131" customFormat="1">
      <c r="A9" s="97">
        <v>2</v>
      </c>
      <c r="B9" s="148" t="s">
        <v>217</v>
      </c>
      <c r="C9" s="482">
        <v>0</v>
      </c>
      <c r="D9" s="482"/>
      <c r="E9" s="482">
        <v>0</v>
      </c>
      <c r="F9" s="482"/>
      <c r="G9" s="482">
        <v>0</v>
      </c>
      <c r="H9" s="482"/>
      <c r="I9" s="482">
        <v>0</v>
      </c>
      <c r="J9" s="482"/>
      <c r="K9" s="482">
        <v>0</v>
      </c>
      <c r="L9" s="482"/>
      <c r="M9" s="482">
        <v>0</v>
      </c>
      <c r="N9" s="482"/>
      <c r="O9" s="482">
        <v>0</v>
      </c>
      <c r="P9" s="482"/>
      <c r="Q9" s="482">
        <v>0</v>
      </c>
      <c r="R9" s="481"/>
      <c r="S9" s="480">
        <f t="shared" ref="S9:S21" si="0">$C$6*SUM(C9:D9)+$E$6*SUM(E9:F9)+$G$6*SUM(G9:H9)+$I$6*SUM(I9:J9)+$K$6*SUM(K9:L9)+$M$6*SUM(M9:N9)+$O$6*SUM(O9:P9)+$Q$6*SUM(Q9:R9)</f>
        <v>0</v>
      </c>
    </row>
    <row r="10" spans="1:19" s="131" customFormat="1">
      <c r="A10" s="97">
        <v>3</v>
      </c>
      <c r="B10" s="148" t="s">
        <v>218</v>
      </c>
      <c r="C10" s="482"/>
      <c r="D10" s="482"/>
      <c r="E10" s="482">
        <v>0</v>
      </c>
      <c r="F10" s="482"/>
      <c r="G10" s="482">
        <v>0</v>
      </c>
      <c r="H10" s="482"/>
      <c r="I10" s="482">
        <v>0</v>
      </c>
      <c r="J10" s="482"/>
      <c r="K10" s="482">
        <v>0</v>
      </c>
      <c r="L10" s="482"/>
      <c r="M10" s="482">
        <v>0</v>
      </c>
      <c r="N10" s="482"/>
      <c r="O10" s="482">
        <v>0</v>
      </c>
      <c r="P10" s="482"/>
      <c r="Q10" s="482">
        <v>0</v>
      </c>
      <c r="R10" s="481"/>
      <c r="S10" s="480">
        <f t="shared" si="0"/>
        <v>0</v>
      </c>
    </row>
    <row r="11" spans="1:19" s="131" customFormat="1">
      <c r="A11" s="97">
        <v>4</v>
      </c>
      <c r="B11" s="148" t="s">
        <v>219</v>
      </c>
      <c r="C11" s="482">
        <v>947079241.12</v>
      </c>
      <c r="D11" s="482"/>
      <c r="E11" s="482">
        <v>15056439.899999999</v>
      </c>
      <c r="F11" s="482"/>
      <c r="G11" s="482">
        <v>0</v>
      </c>
      <c r="H11" s="482"/>
      <c r="I11" s="482">
        <v>50266469.149999999</v>
      </c>
      <c r="J11" s="482"/>
      <c r="K11" s="482">
        <v>0</v>
      </c>
      <c r="L11" s="482"/>
      <c r="M11" s="482">
        <v>0</v>
      </c>
      <c r="N11" s="482"/>
      <c r="O11" s="482">
        <v>0</v>
      </c>
      <c r="P11" s="482"/>
      <c r="Q11" s="482">
        <v>0</v>
      </c>
      <c r="R11" s="481"/>
      <c r="S11" s="480">
        <f t="shared" si="0"/>
        <v>28144522.555</v>
      </c>
    </row>
    <row r="12" spans="1:19" s="131" customFormat="1">
      <c r="A12" s="97">
        <v>5</v>
      </c>
      <c r="B12" s="148" t="s">
        <v>220</v>
      </c>
      <c r="C12" s="482">
        <v>0</v>
      </c>
      <c r="D12" s="482"/>
      <c r="E12" s="482">
        <v>0</v>
      </c>
      <c r="F12" s="482"/>
      <c r="G12" s="482">
        <v>0</v>
      </c>
      <c r="H12" s="482"/>
      <c r="I12" s="482">
        <v>0</v>
      </c>
      <c r="J12" s="482"/>
      <c r="K12" s="482">
        <v>0</v>
      </c>
      <c r="L12" s="482"/>
      <c r="M12" s="482">
        <v>0</v>
      </c>
      <c r="N12" s="482"/>
      <c r="O12" s="482">
        <v>0</v>
      </c>
      <c r="P12" s="482"/>
      <c r="Q12" s="482">
        <v>0</v>
      </c>
      <c r="R12" s="481"/>
      <c r="S12" s="480">
        <f t="shared" si="0"/>
        <v>0</v>
      </c>
    </row>
    <row r="13" spans="1:19" s="131" customFormat="1">
      <c r="A13" s="97">
        <v>6</v>
      </c>
      <c r="B13" s="148" t="s">
        <v>221</v>
      </c>
      <c r="C13" s="482"/>
      <c r="D13" s="482"/>
      <c r="E13" s="482">
        <v>958231898.62039995</v>
      </c>
      <c r="F13" s="482"/>
      <c r="G13" s="482">
        <v>0</v>
      </c>
      <c r="H13" s="482"/>
      <c r="I13" s="482">
        <v>75424543.620000005</v>
      </c>
      <c r="J13" s="482"/>
      <c r="K13" s="482">
        <v>0</v>
      </c>
      <c r="L13" s="482"/>
      <c r="M13" s="482">
        <v>285305.8</v>
      </c>
      <c r="N13" s="482"/>
      <c r="O13" s="482">
        <v>6782336.0199999996</v>
      </c>
      <c r="P13" s="482"/>
      <c r="Q13" s="482">
        <v>0</v>
      </c>
      <c r="R13" s="481"/>
      <c r="S13" s="480">
        <f t="shared" si="0"/>
        <v>239817461.36408001</v>
      </c>
    </row>
    <row r="14" spans="1:19" s="131" customFormat="1">
      <c r="A14" s="97">
        <v>7</v>
      </c>
      <c r="B14" s="148" t="s">
        <v>73</v>
      </c>
      <c r="C14" s="482"/>
      <c r="D14" s="482"/>
      <c r="E14" s="482">
        <v>0</v>
      </c>
      <c r="F14" s="482"/>
      <c r="G14" s="482">
        <v>0</v>
      </c>
      <c r="H14" s="482"/>
      <c r="I14" s="482">
        <v>0</v>
      </c>
      <c r="J14" s="482"/>
      <c r="K14" s="482">
        <v>0</v>
      </c>
      <c r="L14" s="482"/>
      <c r="M14" s="482">
        <v>5721276240.1276999</v>
      </c>
      <c r="N14" s="482">
        <v>918058310.95530009</v>
      </c>
      <c r="O14" s="482">
        <v>0</v>
      </c>
      <c r="P14" s="482"/>
      <c r="Q14" s="482">
        <v>0</v>
      </c>
      <c r="R14" s="481"/>
      <c r="S14" s="480">
        <f t="shared" si="0"/>
        <v>6639334551.0830002</v>
      </c>
    </row>
    <row r="15" spans="1:19" s="131" customFormat="1">
      <c r="A15" s="97">
        <v>8</v>
      </c>
      <c r="B15" s="148" t="s">
        <v>74</v>
      </c>
      <c r="C15" s="482"/>
      <c r="D15" s="482"/>
      <c r="E15" s="482">
        <v>0</v>
      </c>
      <c r="F15" s="482"/>
      <c r="G15" s="482">
        <v>0</v>
      </c>
      <c r="H15" s="482"/>
      <c r="I15" s="482">
        <v>0</v>
      </c>
      <c r="J15" s="482"/>
      <c r="K15" s="482">
        <v>4236769001.4562998</v>
      </c>
      <c r="L15" s="482">
        <v>116392800.4849</v>
      </c>
      <c r="M15" s="482">
        <v>0</v>
      </c>
      <c r="N15" s="482">
        <v>0</v>
      </c>
      <c r="O15" s="482"/>
      <c r="P15" s="482"/>
      <c r="Q15" s="482">
        <v>0</v>
      </c>
      <c r="R15" s="481"/>
      <c r="S15" s="480">
        <f t="shared" si="0"/>
        <v>3264871351.4559002</v>
      </c>
    </row>
    <row r="16" spans="1:19" s="131" customFormat="1">
      <c r="A16" s="97">
        <v>9</v>
      </c>
      <c r="B16" s="148" t="s">
        <v>75</v>
      </c>
      <c r="C16" s="482"/>
      <c r="D16" s="482"/>
      <c r="E16" s="482">
        <v>0</v>
      </c>
      <c r="F16" s="482"/>
      <c r="G16" s="482">
        <v>3478082537.8677001</v>
      </c>
      <c r="H16" s="482"/>
      <c r="I16" s="482">
        <v>0</v>
      </c>
      <c r="J16" s="482"/>
      <c r="K16" s="482">
        <v>0</v>
      </c>
      <c r="L16" s="482"/>
      <c r="M16" s="482">
        <v>0</v>
      </c>
      <c r="N16" s="482"/>
      <c r="O16" s="482">
        <v>0</v>
      </c>
      <c r="P16" s="482"/>
      <c r="Q16" s="482">
        <v>0</v>
      </c>
      <c r="R16" s="481"/>
      <c r="S16" s="480">
        <f t="shared" si="0"/>
        <v>1217328888.253695</v>
      </c>
    </row>
    <row r="17" spans="1:19" s="131" customFormat="1">
      <c r="A17" s="97">
        <v>10</v>
      </c>
      <c r="B17" s="148" t="s">
        <v>69</v>
      </c>
      <c r="C17" s="482"/>
      <c r="D17" s="482"/>
      <c r="E17" s="482">
        <v>0</v>
      </c>
      <c r="F17" s="482"/>
      <c r="G17" s="482">
        <v>0</v>
      </c>
      <c r="H17" s="482"/>
      <c r="I17" s="482">
        <v>12278346.110400001</v>
      </c>
      <c r="J17" s="482"/>
      <c r="K17" s="482">
        <v>0</v>
      </c>
      <c r="L17" s="482"/>
      <c r="M17" s="482">
        <v>106235919.0134</v>
      </c>
      <c r="N17" s="482"/>
      <c r="O17" s="482">
        <v>4395569.4989</v>
      </c>
      <c r="P17" s="482"/>
      <c r="Q17" s="482">
        <v>0</v>
      </c>
      <c r="R17" s="481"/>
      <c r="S17" s="480">
        <f t="shared" si="0"/>
        <v>118968446.31694999</v>
      </c>
    </row>
    <row r="18" spans="1:19" s="131" customFormat="1">
      <c r="A18" s="97">
        <v>11</v>
      </c>
      <c r="B18" s="148" t="s">
        <v>70</v>
      </c>
      <c r="C18" s="482"/>
      <c r="D18" s="482"/>
      <c r="E18" s="482">
        <v>0</v>
      </c>
      <c r="F18" s="482"/>
      <c r="G18" s="482">
        <v>0</v>
      </c>
      <c r="H18" s="482"/>
      <c r="I18" s="482">
        <v>0</v>
      </c>
      <c r="J18" s="482"/>
      <c r="K18" s="482">
        <v>0</v>
      </c>
      <c r="L18" s="482"/>
      <c r="M18" s="482">
        <v>1003051226.661</v>
      </c>
      <c r="N18" s="482"/>
      <c r="O18" s="482">
        <v>896706453.63759995</v>
      </c>
      <c r="P18" s="482"/>
      <c r="Q18" s="482">
        <v>27440732.719756901</v>
      </c>
      <c r="R18" s="481"/>
      <c r="S18" s="480">
        <f t="shared" si="0"/>
        <v>2416712738.9167924</v>
      </c>
    </row>
    <row r="19" spans="1:19" s="131" customFormat="1">
      <c r="A19" s="97">
        <v>12</v>
      </c>
      <c r="B19" s="148" t="s">
        <v>71</v>
      </c>
      <c r="C19" s="482"/>
      <c r="D19" s="482"/>
      <c r="E19" s="482">
        <v>0</v>
      </c>
      <c r="F19" s="482"/>
      <c r="G19" s="482">
        <v>0</v>
      </c>
      <c r="H19" s="482"/>
      <c r="I19" s="482">
        <v>0</v>
      </c>
      <c r="J19" s="482"/>
      <c r="K19" s="482">
        <v>0</v>
      </c>
      <c r="L19" s="482"/>
      <c r="M19" s="482">
        <v>0</v>
      </c>
      <c r="N19" s="482"/>
      <c r="O19" s="482">
        <v>0</v>
      </c>
      <c r="P19" s="482"/>
      <c r="Q19" s="482">
        <v>0</v>
      </c>
      <c r="R19" s="481"/>
      <c r="S19" s="480">
        <f t="shared" si="0"/>
        <v>0</v>
      </c>
    </row>
    <row r="20" spans="1:19" s="131" customFormat="1">
      <c r="A20" s="97">
        <v>13</v>
      </c>
      <c r="B20" s="148" t="s">
        <v>72</v>
      </c>
      <c r="C20" s="482"/>
      <c r="D20" s="482"/>
      <c r="E20" s="482">
        <v>0</v>
      </c>
      <c r="F20" s="482"/>
      <c r="G20" s="482">
        <v>0</v>
      </c>
      <c r="H20" s="482"/>
      <c r="I20" s="482">
        <v>0</v>
      </c>
      <c r="J20" s="482"/>
      <c r="K20" s="482">
        <v>0</v>
      </c>
      <c r="L20" s="482"/>
      <c r="M20" s="482">
        <v>0</v>
      </c>
      <c r="N20" s="482"/>
      <c r="O20" s="482">
        <v>0</v>
      </c>
      <c r="P20" s="482"/>
      <c r="Q20" s="482">
        <v>0</v>
      </c>
      <c r="R20" s="481"/>
      <c r="S20" s="480">
        <f t="shared" si="0"/>
        <v>0</v>
      </c>
    </row>
    <row r="21" spans="1:19" s="131" customFormat="1">
      <c r="A21" s="97">
        <v>14</v>
      </c>
      <c r="B21" s="148" t="s">
        <v>249</v>
      </c>
      <c r="C21" s="482">
        <v>693822844.67000008</v>
      </c>
      <c r="D21" s="482"/>
      <c r="E21" s="482">
        <v>0</v>
      </c>
      <c r="F21" s="482"/>
      <c r="G21" s="482">
        <v>0</v>
      </c>
      <c r="H21" s="482"/>
      <c r="I21" s="482">
        <v>0</v>
      </c>
      <c r="J21" s="482"/>
      <c r="K21" s="482">
        <v>0</v>
      </c>
      <c r="L21" s="482"/>
      <c r="M21" s="482">
        <v>674286752.58064663</v>
      </c>
      <c r="N21" s="482"/>
      <c r="O21" s="482">
        <v>0</v>
      </c>
      <c r="P21" s="482"/>
      <c r="Q21" s="482">
        <v>85871854.743000001</v>
      </c>
      <c r="R21" s="481"/>
      <c r="S21" s="480">
        <f t="shared" si="0"/>
        <v>888966389.43814659</v>
      </c>
    </row>
    <row r="22" spans="1:19" ht="13.5" thickBot="1">
      <c r="A22" s="83"/>
      <c r="B22" s="133" t="s">
        <v>68</v>
      </c>
      <c r="C22" s="479">
        <f>SUM(C8:C21)</f>
        <v>2967427786.9000001</v>
      </c>
      <c r="D22" s="479">
        <f t="shared" ref="D22:S22" si="1">SUM(D8:D21)</f>
        <v>0</v>
      </c>
      <c r="E22" s="479">
        <f t="shared" si="1"/>
        <v>973288338.52039993</v>
      </c>
      <c r="F22" s="479">
        <f t="shared" si="1"/>
        <v>0</v>
      </c>
      <c r="G22" s="479">
        <f t="shared" si="1"/>
        <v>3478082537.8677001</v>
      </c>
      <c r="H22" s="479">
        <f t="shared" si="1"/>
        <v>0</v>
      </c>
      <c r="I22" s="479">
        <f t="shared" si="1"/>
        <v>137969358.8804</v>
      </c>
      <c r="J22" s="479">
        <f t="shared" si="1"/>
        <v>0</v>
      </c>
      <c r="K22" s="479">
        <f t="shared" si="1"/>
        <v>4236769001.4562998</v>
      </c>
      <c r="L22" s="479">
        <f t="shared" si="1"/>
        <v>116392800.4849</v>
      </c>
      <c r="M22" s="479">
        <f t="shared" si="1"/>
        <v>9445609872.8727455</v>
      </c>
      <c r="N22" s="479">
        <f t="shared" si="1"/>
        <v>918058310.95530009</v>
      </c>
      <c r="O22" s="479">
        <f t="shared" si="1"/>
        <v>907884359.15649998</v>
      </c>
      <c r="P22" s="479">
        <f t="shared" si="1"/>
        <v>0</v>
      </c>
      <c r="Q22" s="479">
        <f t="shared" si="1"/>
        <v>113312587.4627569</v>
      </c>
      <c r="R22" s="479">
        <f t="shared" si="1"/>
        <v>0</v>
      </c>
      <c r="S22" s="478">
        <f t="shared" si="1"/>
        <v>16754618778.073565</v>
      </c>
    </row>
    <row r="23" spans="1:19">
      <c r="S23" s="511">
        <f>S22-'[4]Risk Weighted Risk Exposures'!$O$46-'[4]Risk Weighted Risk Exposures'!$N$75</f>
        <v>0</v>
      </c>
    </row>
    <row r="37" spans="10:10">
      <c r="J37" s="511">
        <v>0</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B61" sqref="B61"/>
      <selection pane="topRight" activeCell="B61" sqref="B61"/>
      <selection pane="bottomLeft" activeCell="B61" sqref="B61"/>
      <selection pane="bottomRight" activeCell="B8" sqref="B8"/>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7"/>
  </cols>
  <sheetData>
    <row r="1" spans="1:9">
      <c r="A1" s="1" t="s">
        <v>188</v>
      </c>
      <c r="B1" s="240" t="str">
        <f>Info!C2</f>
        <v>სს ”საქართველოს ბანკი”</v>
      </c>
    </row>
    <row r="2" spans="1:9">
      <c r="A2" s="1" t="s">
        <v>189</v>
      </c>
      <c r="B2" s="324">
        <f>'1. key ratios'!B2</f>
        <v>44651</v>
      </c>
    </row>
    <row r="3" spans="1:9">
      <c r="H3" s="1">
        <v>0</v>
      </c>
    </row>
    <row r="4" spans="1:9" ht="13.5" thickBot="1">
      <c r="A4" s="1" t="s">
        <v>415</v>
      </c>
      <c r="B4" s="222" t="s">
        <v>457</v>
      </c>
    </row>
    <row r="5" spans="1:9">
      <c r="A5" s="81"/>
      <c r="B5" s="128"/>
      <c r="C5" s="134" t="s">
        <v>0</v>
      </c>
      <c r="D5" s="134" t="s">
        <v>1</v>
      </c>
      <c r="E5" s="134" t="s">
        <v>2</v>
      </c>
      <c r="F5" s="134" t="s">
        <v>3</v>
      </c>
      <c r="G5" s="218" t="s">
        <v>4</v>
      </c>
      <c r="H5" s="135" t="s">
        <v>5</v>
      </c>
      <c r="I5" s="17"/>
    </row>
    <row r="6" spans="1:9" ht="15" customHeight="1">
      <c r="A6" s="127"/>
      <c r="B6" s="15"/>
      <c r="C6" s="796" t="s">
        <v>449</v>
      </c>
      <c r="D6" s="800" t="s">
        <v>470</v>
      </c>
      <c r="E6" s="801"/>
      <c r="F6" s="796" t="s">
        <v>476</v>
      </c>
      <c r="G6" s="796" t="s">
        <v>477</v>
      </c>
      <c r="H6" s="798" t="s">
        <v>451</v>
      </c>
      <c r="I6" s="17"/>
    </row>
    <row r="7" spans="1:9" ht="76.5">
      <c r="A7" s="127"/>
      <c r="B7" s="15"/>
      <c r="C7" s="797"/>
      <c r="D7" s="221" t="s">
        <v>452</v>
      </c>
      <c r="E7" s="221" t="s">
        <v>450</v>
      </c>
      <c r="F7" s="797"/>
      <c r="G7" s="797"/>
      <c r="H7" s="799"/>
      <c r="I7" s="17"/>
    </row>
    <row r="8" spans="1:9">
      <c r="A8" s="72">
        <v>1</v>
      </c>
      <c r="B8" s="61" t="s">
        <v>216</v>
      </c>
      <c r="C8" s="453">
        <v>4002314270.8038001</v>
      </c>
      <c r="D8" s="454"/>
      <c r="E8" s="454"/>
      <c r="F8" s="454">
        <f>'11. CRWA'!S8</f>
        <v>1940474428.6900001</v>
      </c>
      <c r="G8" s="455">
        <f>F8</f>
        <v>1940474428.6900001</v>
      </c>
      <c r="H8" s="226">
        <f>G8/(C8+E8)</f>
        <v>0.48483809551024765</v>
      </c>
    </row>
    <row r="9" spans="1:9" ht="15" customHeight="1">
      <c r="A9" s="72">
        <v>2</v>
      </c>
      <c r="B9" s="61" t="s">
        <v>217</v>
      </c>
      <c r="C9" s="453">
        <v>0</v>
      </c>
      <c r="D9" s="454"/>
      <c r="E9" s="454"/>
      <c r="F9" s="454"/>
      <c r="G9" s="455">
        <f t="shared" ref="G9:G20" si="0">F9</f>
        <v>0</v>
      </c>
      <c r="H9" s="226" t="e">
        <f t="shared" ref="H9:H21" si="1">G9/(C9+E9)</f>
        <v>#DIV/0!</v>
      </c>
    </row>
    <row r="10" spans="1:9">
      <c r="A10" s="72">
        <v>3</v>
      </c>
      <c r="B10" s="61" t="s">
        <v>218</v>
      </c>
      <c r="C10" s="453"/>
      <c r="D10" s="454"/>
      <c r="E10" s="454"/>
      <c r="F10" s="454"/>
      <c r="G10" s="455">
        <f t="shared" si="0"/>
        <v>0</v>
      </c>
      <c r="H10" s="226" t="e">
        <f t="shared" si="1"/>
        <v>#DIV/0!</v>
      </c>
    </row>
    <row r="11" spans="1:9">
      <c r="A11" s="72">
        <v>4</v>
      </c>
      <c r="B11" s="61" t="s">
        <v>219</v>
      </c>
      <c r="C11" s="453">
        <v>1012402150.17</v>
      </c>
      <c r="D11" s="454"/>
      <c r="E11" s="454"/>
      <c r="F11" s="454">
        <f>'11. CRWA'!S11</f>
        <v>28144522.555</v>
      </c>
      <c r="G11" s="455">
        <f>F11</f>
        <v>28144522.555</v>
      </c>
      <c r="H11" s="226">
        <f t="shared" si="1"/>
        <v>2.7799745931272511E-2</v>
      </c>
    </row>
    <row r="12" spans="1:9">
      <c r="A12" s="72">
        <v>5</v>
      </c>
      <c r="B12" s="61" t="s">
        <v>220</v>
      </c>
      <c r="C12" s="453">
        <v>0</v>
      </c>
      <c r="D12" s="454"/>
      <c r="E12" s="454"/>
      <c r="F12" s="454">
        <v>0</v>
      </c>
      <c r="G12" s="455">
        <f t="shared" si="0"/>
        <v>0</v>
      </c>
      <c r="H12" s="226" t="e">
        <f t="shared" si="1"/>
        <v>#DIV/0!</v>
      </c>
    </row>
    <row r="13" spans="1:9">
      <c r="A13" s="72">
        <v>6</v>
      </c>
      <c r="B13" s="61" t="s">
        <v>221</v>
      </c>
      <c r="C13" s="453">
        <v>1040724084.0603999</v>
      </c>
      <c r="D13" s="454"/>
      <c r="E13" s="454"/>
      <c r="F13" s="454">
        <v>239817461.36408001</v>
      </c>
      <c r="G13" s="455">
        <f t="shared" si="0"/>
        <v>239817461.36408001</v>
      </c>
      <c r="H13" s="226">
        <f t="shared" si="1"/>
        <v>0.23043327721256221</v>
      </c>
    </row>
    <row r="14" spans="1:9">
      <c r="A14" s="72">
        <v>7</v>
      </c>
      <c r="B14" s="61" t="s">
        <v>73</v>
      </c>
      <c r="C14" s="453">
        <v>5721276240.1276999</v>
      </c>
      <c r="D14" s="454">
        <v>2326570370.8484998</v>
      </c>
      <c r="E14" s="454">
        <v>918058310.95530009</v>
      </c>
      <c r="F14" s="454">
        <f>'11. CRWA'!S14</f>
        <v>6639334551.0830002</v>
      </c>
      <c r="G14" s="455">
        <v>6246269225.8093004</v>
      </c>
      <c r="H14" s="226">
        <f>G14/(C14+E14)</f>
        <v>0.94079748169798383</v>
      </c>
    </row>
    <row r="15" spans="1:9">
      <c r="A15" s="72">
        <v>8</v>
      </c>
      <c r="B15" s="61" t="s">
        <v>74</v>
      </c>
      <c r="C15" s="453">
        <v>4236769001.4562998</v>
      </c>
      <c r="D15" s="454">
        <v>237239137.69069999</v>
      </c>
      <c r="E15" s="454">
        <v>116392800.4849</v>
      </c>
      <c r="F15" s="454">
        <f>'11. CRWA'!S15</f>
        <v>3264871351.4559002</v>
      </c>
      <c r="G15" s="455">
        <v>3213128894.1084003</v>
      </c>
      <c r="H15" s="226">
        <f t="shared" si="1"/>
        <v>0.73811382169979844</v>
      </c>
    </row>
    <row r="16" spans="1:9">
      <c r="A16" s="72">
        <v>9</v>
      </c>
      <c r="B16" s="61" t="s">
        <v>75</v>
      </c>
      <c r="C16" s="453">
        <v>3478082537.8677001</v>
      </c>
      <c r="D16" s="454"/>
      <c r="E16" s="454"/>
      <c r="F16" s="454">
        <f>'11. CRWA'!S16</f>
        <v>1217328888.253695</v>
      </c>
      <c r="G16" s="455">
        <v>1215297745.9234951</v>
      </c>
      <c r="H16" s="226">
        <f t="shared" si="1"/>
        <v>0.3494160166390286</v>
      </c>
    </row>
    <row r="17" spans="1:8">
      <c r="A17" s="72">
        <v>10</v>
      </c>
      <c r="B17" s="61" t="s">
        <v>69</v>
      </c>
      <c r="C17" s="453">
        <v>122909834.62270001</v>
      </c>
      <c r="D17" s="454"/>
      <c r="E17" s="454"/>
      <c r="F17" s="454">
        <f>'11. CRWA'!S17</f>
        <v>118968446.31694999</v>
      </c>
      <c r="G17" s="455">
        <v>117639724.23695</v>
      </c>
      <c r="H17" s="226">
        <f t="shared" si="1"/>
        <v>0.9571221424068479</v>
      </c>
    </row>
    <row r="18" spans="1:8">
      <c r="A18" s="72">
        <v>11</v>
      </c>
      <c r="B18" s="61" t="s">
        <v>70</v>
      </c>
      <c r="C18" s="453">
        <v>1927198413.0183568</v>
      </c>
      <c r="D18" s="454"/>
      <c r="E18" s="454"/>
      <c r="F18" s="454">
        <f>'11. CRWA'!S18</f>
        <v>2416712738.9167924</v>
      </c>
      <c r="G18" s="455">
        <v>2414932938.5815926</v>
      </c>
      <c r="H18" s="226">
        <f t="shared" si="1"/>
        <v>1.2530795595661328</v>
      </c>
    </row>
    <row r="19" spans="1:8">
      <c r="A19" s="72">
        <v>12</v>
      </c>
      <c r="B19" s="61" t="s">
        <v>71</v>
      </c>
      <c r="C19" s="453">
        <v>0</v>
      </c>
      <c r="D19" s="454"/>
      <c r="E19" s="454"/>
      <c r="F19" s="454"/>
      <c r="G19" s="455">
        <f t="shared" si="0"/>
        <v>0</v>
      </c>
      <c r="H19" s="226" t="e">
        <f t="shared" si="1"/>
        <v>#DIV/0!</v>
      </c>
    </row>
    <row r="20" spans="1:8">
      <c r="A20" s="72">
        <v>13</v>
      </c>
      <c r="B20" s="61" t="s">
        <v>72</v>
      </c>
      <c r="C20" s="453">
        <v>0</v>
      </c>
      <c r="D20" s="454"/>
      <c r="E20" s="454"/>
      <c r="F20" s="454"/>
      <c r="G20" s="455">
        <f t="shared" si="0"/>
        <v>0</v>
      </c>
      <c r="H20" s="226" t="e">
        <f t="shared" si="1"/>
        <v>#DIV/0!</v>
      </c>
    </row>
    <row r="21" spans="1:8">
      <c r="A21" s="72">
        <v>14</v>
      </c>
      <c r="B21" s="61" t="s">
        <v>249</v>
      </c>
      <c r="C21" s="453">
        <v>1453981451.9936464</v>
      </c>
      <c r="D21" s="454"/>
      <c r="E21" s="454"/>
      <c r="F21" s="454">
        <f>'11. CRWA'!S21</f>
        <v>888966389.43814659</v>
      </c>
      <c r="G21" s="455">
        <f>F21</f>
        <v>888966389.43814659</v>
      </c>
      <c r="H21" s="226">
        <f t="shared" si="1"/>
        <v>0.61140146472929779</v>
      </c>
    </row>
    <row r="22" spans="1:8" ht="13.5" thickBot="1">
      <c r="A22" s="129"/>
      <c r="B22" s="136" t="s">
        <v>68</v>
      </c>
      <c r="C22" s="507">
        <f>SUM(C8:C21)</f>
        <v>22995657984.120598</v>
      </c>
      <c r="D22" s="210">
        <f>SUM(D8:D21)</f>
        <v>2563809508.5391998</v>
      </c>
      <c r="E22" s="210">
        <f>SUM(E8:E21)</f>
        <v>1034451111.4402001</v>
      </c>
      <c r="F22" s="210">
        <f>SUM(F8:F21)</f>
        <v>16754618778.073565</v>
      </c>
      <c r="G22" s="210">
        <f>SUM(G8:G21)</f>
        <v>16304671330.706964</v>
      </c>
      <c r="H22" s="227">
        <f>G22/(C22+E22)</f>
        <v>0.67851008357340359</v>
      </c>
    </row>
    <row r="23" spans="1:8">
      <c r="F23" s="511">
        <f>F22-'11. CRWA'!S22</f>
        <v>0</v>
      </c>
      <c r="G23" s="511">
        <f>G22-'[4]Risk Weighted Risk Exposures'!$P$75-'[4]Risk Weighted Risk Exposures'!$Q$46</f>
        <v>0</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activeCell="B61" sqref="B61"/>
      <selection pane="topRight" activeCell="B61" sqref="B61"/>
      <selection pane="bottomLeft" activeCell="B61" sqref="B61"/>
      <selection pane="bottomRight" activeCell="C7" sqref="C7"/>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7"/>
  </cols>
  <sheetData>
    <row r="1" spans="1:22">
      <c r="A1" s="1" t="s">
        <v>188</v>
      </c>
      <c r="B1" s="240" t="str">
        <f>Info!C2</f>
        <v>სს ”საქართველოს ბანკი”</v>
      </c>
    </row>
    <row r="2" spans="1:22">
      <c r="A2" s="1" t="s">
        <v>189</v>
      </c>
      <c r="B2" s="324">
        <f>'1. key ratios'!B2</f>
        <v>44651</v>
      </c>
    </row>
    <row r="3" spans="1:22">
      <c r="H3" s="1">
        <v>0</v>
      </c>
    </row>
    <row r="4" spans="1:22" ht="27.75" thickBot="1">
      <c r="A4" s="1" t="s">
        <v>414</v>
      </c>
      <c r="B4" s="224" t="s">
        <v>456</v>
      </c>
      <c r="V4" s="173" t="s">
        <v>93</v>
      </c>
    </row>
    <row r="5" spans="1:22">
      <c r="A5" s="81"/>
      <c r="B5" s="82"/>
      <c r="C5" s="802" t="s">
        <v>198</v>
      </c>
      <c r="D5" s="803"/>
      <c r="E5" s="803"/>
      <c r="F5" s="803"/>
      <c r="G5" s="803"/>
      <c r="H5" s="803"/>
      <c r="I5" s="803"/>
      <c r="J5" s="803"/>
      <c r="K5" s="803"/>
      <c r="L5" s="804"/>
      <c r="M5" s="802" t="s">
        <v>199</v>
      </c>
      <c r="N5" s="803"/>
      <c r="O5" s="803"/>
      <c r="P5" s="803"/>
      <c r="Q5" s="803"/>
      <c r="R5" s="803"/>
      <c r="S5" s="804"/>
      <c r="T5" s="807" t="s">
        <v>454</v>
      </c>
      <c r="U5" s="807" t="s">
        <v>453</v>
      </c>
      <c r="V5" s="805" t="s">
        <v>200</v>
      </c>
    </row>
    <row r="6" spans="1:22" s="56" customFormat="1" ht="140.25">
      <c r="A6" s="95"/>
      <c r="B6" s="150"/>
      <c r="C6" s="79" t="s">
        <v>201</v>
      </c>
      <c r="D6" s="78" t="s">
        <v>202</v>
      </c>
      <c r="E6" s="75" t="s">
        <v>203</v>
      </c>
      <c r="F6" s="225" t="s">
        <v>448</v>
      </c>
      <c r="G6" s="78" t="s">
        <v>204</v>
      </c>
      <c r="H6" s="78" t="s">
        <v>205</v>
      </c>
      <c r="I6" s="78" t="s">
        <v>206</v>
      </c>
      <c r="J6" s="78" t="s">
        <v>248</v>
      </c>
      <c r="K6" s="78" t="s">
        <v>207</v>
      </c>
      <c r="L6" s="80" t="s">
        <v>208</v>
      </c>
      <c r="M6" s="79" t="s">
        <v>209</v>
      </c>
      <c r="N6" s="78" t="s">
        <v>210</v>
      </c>
      <c r="O6" s="78" t="s">
        <v>211</v>
      </c>
      <c r="P6" s="78" t="s">
        <v>212</v>
      </c>
      <c r="Q6" s="78" t="s">
        <v>213</v>
      </c>
      <c r="R6" s="78" t="s">
        <v>214</v>
      </c>
      <c r="S6" s="80" t="s">
        <v>215</v>
      </c>
      <c r="T6" s="808"/>
      <c r="U6" s="808"/>
      <c r="V6" s="806"/>
    </row>
    <row r="7" spans="1:22" s="131" customFormat="1">
      <c r="A7" s="132">
        <v>1</v>
      </c>
      <c r="B7" s="130" t="s">
        <v>216</v>
      </c>
      <c r="C7" s="452"/>
      <c r="D7" s="451">
        <v>0</v>
      </c>
      <c r="E7" s="451"/>
      <c r="F7" s="451"/>
      <c r="G7" s="451"/>
      <c r="H7" s="451"/>
      <c r="I7" s="451"/>
      <c r="J7" s="451"/>
      <c r="K7" s="451"/>
      <c r="L7" s="451"/>
      <c r="M7" s="451">
        <v>0</v>
      </c>
      <c r="N7" s="451"/>
      <c r="O7" s="451"/>
      <c r="P7" s="451"/>
      <c r="Q7" s="451"/>
      <c r="R7" s="451">
        <v>0</v>
      </c>
      <c r="S7" s="451"/>
      <c r="T7" s="220"/>
      <c r="U7" s="219"/>
      <c r="V7" s="211">
        <f>SUM(C7:S7)</f>
        <v>0</v>
      </c>
    </row>
    <row r="8" spans="1:22" s="131" customFormat="1">
      <c r="A8" s="132">
        <v>2</v>
      </c>
      <c r="B8" s="130" t="s">
        <v>217</v>
      </c>
      <c r="C8" s="452">
        <v>0</v>
      </c>
      <c r="D8" s="451">
        <v>0</v>
      </c>
      <c r="E8" s="451"/>
      <c r="F8" s="451"/>
      <c r="G8" s="451"/>
      <c r="H8" s="451"/>
      <c r="I8" s="451"/>
      <c r="J8" s="451"/>
      <c r="K8" s="451"/>
      <c r="L8" s="451"/>
      <c r="M8" s="451"/>
      <c r="N8" s="451"/>
      <c r="O8" s="451"/>
      <c r="P8" s="451"/>
      <c r="Q8" s="451"/>
      <c r="R8" s="451">
        <v>0</v>
      </c>
      <c r="S8" s="451"/>
      <c r="T8" s="219"/>
      <c r="U8" s="219"/>
      <c r="V8" s="211">
        <f t="shared" ref="V8:V20" si="0">SUM(C8:S8)</f>
        <v>0</v>
      </c>
    </row>
    <row r="9" spans="1:22" s="131" customFormat="1">
      <c r="A9" s="132">
        <v>3</v>
      </c>
      <c r="B9" s="130" t="s">
        <v>218</v>
      </c>
      <c r="C9" s="452"/>
      <c r="D9" s="451">
        <v>0</v>
      </c>
      <c r="E9" s="451"/>
      <c r="F9" s="451"/>
      <c r="G9" s="451"/>
      <c r="H9" s="451"/>
      <c r="I9" s="451"/>
      <c r="J9" s="451"/>
      <c r="K9" s="451"/>
      <c r="L9" s="451"/>
      <c r="M9" s="451"/>
      <c r="N9" s="451"/>
      <c r="O9" s="451"/>
      <c r="P9" s="451"/>
      <c r="Q9" s="451"/>
      <c r="R9" s="451">
        <v>0</v>
      </c>
      <c r="S9" s="451"/>
      <c r="T9" s="219"/>
      <c r="U9" s="219"/>
      <c r="V9" s="211">
        <f>SUM(C9:S9)</f>
        <v>0</v>
      </c>
    </row>
    <row r="10" spans="1:22" s="131" customFormat="1">
      <c r="A10" s="132">
        <v>4</v>
      </c>
      <c r="B10" s="130" t="s">
        <v>219</v>
      </c>
      <c r="C10" s="452"/>
      <c r="D10" s="451">
        <v>0</v>
      </c>
      <c r="E10" s="451"/>
      <c r="F10" s="451"/>
      <c r="G10" s="451"/>
      <c r="H10" s="451"/>
      <c r="I10" s="451"/>
      <c r="J10" s="451"/>
      <c r="K10" s="451"/>
      <c r="L10" s="451"/>
      <c r="M10" s="451"/>
      <c r="N10" s="451"/>
      <c r="O10" s="451"/>
      <c r="P10" s="451"/>
      <c r="Q10" s="451"/>
      <c r="R10" s="451">
        <v>0</v>
      </c>
      <c r="S10" s="451"/>
      <c r="T10" s="219"/>
      <c r="U10" s="219"/>
      <c r="V10" s="211">
        <f t="shared" si="0"/>
        <v>0</v>
      </c>
    </row>
    <row r="11" spans="1:22" s="131" customFormat="1">
      <c r="A11" s="132">
        <v>5</v>
      </c>
      <c r="B11" s="130" t="s">
        <v>220</v>
      </c>
      <c r="C11" s="452" t="s">
        <v>956</v>
      </c>
      <c r="D11" s="451">
        <v>0</v>
      </c>
      <c r="E11" s="451"/>
      <c r="F11" s="451"/>
      <c r="G11" s="451"/>
      <c r="H11" s="451"/>
      <c r="I11" s="451"/>
      <c r="J11" s="451"/>
      <c r="K11" s="451"/>
      <c r="L11" s="451"/>
      <c r="M11" s="451"/>
      <c r="N11" s="451"/>
      <c r="O11" s="451"/>
      <c r="P11" s="451"/>
      <c r="Q11" s="451"/>
      <c r="R11" s="451">
        <v>0</v>
      </c>
      <c r="S11" s="451"/>
      <c r="T11" s="219"/>
      <c r="U11" s="219"/>
      <c r="V11" s="211">
        <f t="shared" si="0"/>
        <v>0</v>
      </c>
    </row>
    <row r="12" spans="1:22" s="131" customFormat="1">
      <c r="A12" s="132">
        <v>6</v>
      </c>
      <c r="B12" s="130" t="s">
        <v>221</v>
      </c>
      <c r="C12" s="452"/>
      <c r="D12" s="451">
        <v>0</v>
      </c>
      <c r="E12" s="451"/>
      <c r="F12" s="451"/>
      <c r="G12" s="451"/>
      <c r="H12" s="451"/>
      <c r="I12" s="451"/>
      <c r="J12" s="451"/>
      <c r="K12" s="451"/>
      <c r="L12" s="451"/>
      <c r="M12" s="451"/>
      <c r="N12" s="451"/>
      <c r="O12" s="451"/>
      <c r="P12" s="451"/>
      <c r="Q12" s="451"/>
      <c r="R12" s="451">
        <v>0</v>
      </c>
      <c r="S12" s="451"/>
      <c r="T12" s="219"/>
      <c r="U12" s="219"/>
      <c r="V12" s="211">
        <f t="shared" si="0"/>
        <v>0</v>
      </c>
    </row>
    <row r="13" spans="1:22" s="131" customFormat="1">
      <c r="A13" s="132">
        <v>7</v>
      </c>
      <c r="B13" s="130" t="s">
        <v>73</v>
      </c>
      <c r="C13" s="452"/>
      <c r="D13" s="451">
        <v>112330718.76310001</v>
      </c>
      <c r="E13" s="451"/>
      <c r="F13" s="451"/>
      <c r="G13" s="451"/>
      <c r="H13" s="451"/>
      <c r="I13" s="451"/>
      <c r="J13" s="451"/>
      <c r="K13" s="451"/>
      <c r="L13" s="451"/>
      <c r="M13" s="451">
        <v>11614962.7677</v>
      </c>
      <c r="N13" s="451"/>
      <c r="O13" s="451">
        <v>75241227.372600004</v>
      </c>
      <c r="P13" s="451"/>
      <c r="Q13" s="451"/>
      <c r="R13" s="451">
        <v>193878416.37029999</v>
      </c>
      <c r="S13" s="451"/>
      <c r="T13" s="219"/>
      <c r="U13" s="219"/>
      <c r="V13" s="211">
        <f t="shared" si="0"/>
        <v>393065325.2737</v>
      </c>
    </row>
    <row r="14" spans="1:22" s="131" customFormat="1">
      <c r="A14" s="132">
        <v>8</v>
      </c>
      <c r="B14" s="130" t="s">
        <v>74</v>
      </c>
      <c r="C14" s="452"/>
      <c r="D14" s="451">
        <v>0</v>
      </c>
      <c r="E14" s="451"/>
      <c r="F14" s="451"/>
      <c r="G14" s="451"/>
      <c r="H14" s="451"/>
      <c r="I14" s="451"/>
      <c r="J14" s="451">
        <v>0</v>
      </c>
      <c r="K14" s="451"/>
      <c r="L14" s="451"/>
      <c r="M14" s="451">
        <v>3000143.8539</v>
      </c>
      <c r="N14" s="451"/>
      <c r="O14" s="451">
        <v>3056902.8883000002</v>
      </c>
      <c r="P14" s="451"/>
      <c r="Q14" s="451"/>
      <c r="R14" s="451">
        <v>0</v>
      </c>
      <c r="S14" s="451"/>
      <c r="T14" s="219"/>
      <c r="U14" s="219"/>
      <c r="V14" s="211">
        <f t="shared" si="0"/>
        <v>6057046.7422000002</v>
      </c>
    </row>
    <row r="15" spans="1:22" s="131" customFormat="1">
      <c r="A15" s="132">
        <v>9</v>
      </c>
      <c r="B15" s="130" t="s">
        <v>75</v>
      </c>
      <c r="C15" s="452"/>
      <c r="D15" s="451">
        <v>45685410.605300002</v>
      </c>
      <c r="E15" s="451"/>
      <c r="F15" s="451"/>
      <c r="G15" s="451"/>
      <c r="H15" s="451"/>
      <c r="I15" s="451"/>
      <c r="J15" s="451"/>
      <c r="K15" s="451"/>
      <c r="L15" s="451"/>
      <c r="M15" s="451">
        <v>954206.56469999999</v>
      </c>
      <c r="N15" s="451"/>
      <c r="O15" s="451">
        <v>613360.53599999996</v>
      </c>
      <c r="P15" s="451"/>
      <c r="Q15" s="451"/>
      <c r="R15" s="451">
        <v>0</v>
      </c>
      <c r="S15" s="451"/>
      <c r="T15" s="219"/>
      <c r="U15" s="219"/>
      <c r="V15" s="211">
        <f t="shared" si="0"/>
        <v>47252977.706</v>
      </c>
    </row>
    <row r="16" spans="1:22" s="131" customFormat="1">
      <c r="A16" s="132">
        <v>10</v>
      </c>
      <c r="B16" s="130" t="s">
        <v>69</v>
      </c>
      <c r="C16" s="452"/>
      <c r="D16" s="451">
        <v>0</v>
      </c>
      <c r="E16" s="451"/>
      <c r="F16" s="451"/>
      <c r="G16" s="451"/>
      <c r="H16" s="451"/>
      <c r="I16" s="451"/>
      <c r="J16" s="451"/>
      <c r="K16" s="451"/>
      <c r="L16" s="451"/>
      <c r="M16" s="451"/>
      <c r="N16" s="451"/>
      <c r="O16" s="451"/>
      <c r="P16" s="451"/>
      <c r="Q16" s="451"/>
      <c r="R16" s="451">
        <v>0</v>
      </c>
      <c r="S16" s="451"/>
      <c r="T16" s="219"/>
      <c r="U16" s="219"/>
      <c r="V16" s="211">
        <f t="shared" si="0"/>
        <v>0</v>
      </c>
    </row>
    <row r="17" spans="1:22" s="131" customFormat="1">
      <c r="A17" s="132">
        <v>11</v>
      </c>
      <c r="B17" s="130" t="s">
        <v>70</v>
      </c>
      <c r="C17" s="452"/>
      <c r="D17" s="451">
        <v>463575.22950000002</v>
      </c>
      <c r="E17" s="451"/>
      <c r="F17" s="451"/>
      <c r="G17" s="451"/>
      <c r="H17" s="451"/>
      <c r="I17" s="451">
        <v>0</v>
      </c>
      <c r="J17" s="451"/>
      <c r="K17" s="451"/>
      <c r="L17" s="451"/>
      <c r="M17" s="451">
        <v>919713.38939999999</v>
      </c>
      <c r="N17" s="451"/>
      <c r="O17" s="451">
        <v>0</v>
      </c>
      <c r="P17" s="451"/>
      <c r="Q17" s="451"/>
      <c r="R17" s="451">
        <v>0</v>
      </c>
      <c r="S17" s="451"/>
      <c r="T17" s="219"/>
      <c r="U17" s="219"/>
      <c r="V17" s="211">
        <f t="shared" si="0"/>
        <v>1383288.6189000001</v>
      </c>
    </row>
    <row r="18" spans="1:22" s="131" customFormat="1">
      <c r="A18" s="132">
        <v>12</v>
      </c>
      <c r="B18" s="130" t="s">
        <v>71</v>
      </c>
      <c r="C18" s="452"/>
      <c r="D18" s="451">
        <v>1328722.08</v>
      </c>
      <c r="E18" s="451"/>
      <c r="F18" s="451"/>
      <c r="G18" s="451"/>
      <c r="H18" s="451"/>
      <c r="I18" s="451"/>
      <c r="J18" s="451"/>
      <c r="K18" s="451"/>
      <c r="L18" s="451"/>
      <c r="M18" s="451"/>
      <c r="N18" s="451"/>
      <c r="O18" s="451"/>
      <c r="P18" s="451"/>
      <c r="Q18" s="451"/>
      <c r="R18" s="451">
        <v>0</v>
      </c>
      <c r="S18" s="451"/>
      <c r="T18" s="219"/>
      <c r="U18" s="219"/>
      <c r="V18" s="211">
        <f t="shared" si="0"/>
        <v>1328722.08</v>
      </c>
    </row>
    <row r="19" spans="1:22" s="131" customFormat="1">
      <c r="A19" s="132">
        <v>13</v>
      </c>
      <c r="B19" s="130" t="s">
        <v>72</v>
      </c>
      <c r="C19" s="452"/>
      <c r="D19" s="451">
        <v>860086.94579999999</v>
      </c>
      <c r="E19" s="451"/>
      <c r="F19" s="451"/>
      <c r="G19" s="451"/>
      <c r="H19" s="451"/>
      <c r="I19" s="451"/>
      <c r="J19" s="451"/>
      <c r="K19" s="451"/>
      <c r="L19" s="451"/>
      <c r="M19" s="451"/>
      <c r="N19" s="451"/>
      <c r="O19" s="451"/>
      <c r="P19" s="451"/>
      <c r="Q19" s="451"/>
      <c r="R19" s="451">
        <v>0</v>
      </c>
      <c r="S19" s="451"/>
      <c r="T19" s="219"/>
      <c r="U19" s="219"/>
      <c r="V19" s="211">
        <f t="shared" si="0"/>
        <v>860086.94579999999</v>
      </c>
    </row>
    <row r="20" spans="1:22" s="131" customFormat="1">
      <c r="A20" s="132">
        <v>14</v>
      </c>
      <c r="B20" s="130" t="s">
        <v>249</v>
      </c>
      <c r="C20" s="452"/>
      <c r="D20" s="451">
        <v>0</v>
      </c>
      <c r="E20" s="451"/>
      <c r="F20" s="451"/>
      <c r="G20" s="451"/>
      <c r="H20" s="451"/>
      <c r="I20" s="451"/>
      <c r="J20" s="451"/>
      <c r="K20" s="451"/>
      <c r="L20" s="451"/>
      <c r="M20" s="451"/>
      <c r="N20" s="451"/>
      <c r="O20" s="451"/>
      <c r="P20" s="451"/>
      <c r="Q20" s="451"/>
      <c r="R20" s="451">
        <v>0</v>
      </c>
      <c r="S20" s="451"/>
      <c r="T20" s="219"/>
      <c r="U20" s="219"/>
      <c r="V20" s="211">
        <f t="shared" si="0"/>
        <v>0</v>
      </c>
    </row>
    <row r="21" spans="1:22" ht="13.5" thickBot="1">
      <c r="A21" s="83"/>
      <c r="B21" s="84" t="s">
        <v>68</v>
      </c>
      <c r="C21" s="212">
        <f>SUM(C7:C20)</f>
        <v>0</v>
      </c>
      <c r="D21" s="210">
        <f t="shared" ref="D21:V21" si="1">SUM(D7:D20)</f>
        <v>160668513.62370002</v>
      </c>
      <c r="E21" s="210">
        <f t="shared" si="1"/>
        <v>0</v>
      </c>
      <c r="F21" s="210">
        <f t="shared" si="1"/>
        <v>0</v>
      </c>
      <c r="G21" s="210">
        <f t="shared" si="1"/>
        <v>0</v>
      </c>
      <c r="H21" s="210">
        <f t="shared" si="1"/>
        <v>0</v>
      </c>
      <c r="I21" s="210">
        <f t="shared" si="1"/>
        <v>0</v>
      </c>
      <c r="J21" s="210">
        <f t="shared" si="1"/>
        <v>0</v>
      </c>
      <c r="K21" s="210">
        <f t="shared" si="1"/>
        <v>0</v>
      </c>
      <c r="L21" s="213">
        <f t="shared" si="1"/>
        <v>0</v>
      </c>
      <c r="M21" s="212">
        <f t="shared" si="1"/>
        <v>16489026.5757</v>
      </c>
      <c r="N21" s="210">
        <f t="shared" si="1"/>
        <v>0</v>
      </c>
      <c r="O21" s="210">
        <f t="shared" si="1"/>
        <v>78911490.796900004</v>
      </c>
      <c r="P21" s="210">
        <f t="shared" si="1"/>
        <v>0</v>
      </c>
      <c r="Q21" s="210">
        <f t="shared" si="1"/>
        <v>0</v>
      </c>
      <c r="R21" s="210">
        <f t="shared" si="1"/>
        <v>193878416.37029999</v>
      </c>
      <c r="S21" s="213">
        <f t="shared" si="1"/>
        <v>0</v>
      </c>
      <c r="T21" s="213">
        <f>SUM(T7:T20)</f>
        <v>0</v>
      </c>
      <c r="U21" s="213">
        <f t="shared" si="1"/>
        <v>0</v>
      </c>
      <c r="V21" s="214">
        <f t="shared" si="1"/>
        <v>449947447.36659998</v>
      </c>
    </row>
    <row r="24" spans="1:22">
      <c r="A24" s="11"/>
      <c r="B24" s="11"/>
      <c r="C24" s="59"/>
      <c r="D24" s="59"/>
      <c r="E24" s="59"/>
    </row>
    <row r="25" spans="1:22">
      <c r="A25" s="76"/>
      <c r="B25" s="76"/>
      <c r="C25" s="11"/>
      <c r="D25" s="59"/>
      <c r="E25" s="59"/>
      <c r="M25" s="597">
        <v>0</v>
      </c>
      <c r="O25" s="597">
        <v>0</v>
      </c>
      <c r="R25" s="597">
        <v>0</v>
      </c>
      <c r="V25" s="597">
        <v>0</v>
      </c>
    </row>
    <row r="26" spans="1:22">
      <c r="A26" s="76"/>
      <c r="B26" s="77"/>
      <c r="C26" s="11"/>
      <c r="D26" s="596">
        <v>160668513.62370002</v>
      </c>
      <c r="E26" s="59"/>
    </row>
    <row r="27" spans="1:22">
      <c r="A27" s="76"/>
      <c r="B27" s="76"/>
      <c r="C27" s="11"/>
      <c r="D27" s="59"/>
      <c r="E27" s="59"/>
    </row>
    <row r="28" spans="1:22">
      <c r="A28" s="76"/>
      <c r="B28" s="77"/>
      <c r="C28" s="11"/>
      <c r="D28" s="59"/>
      <c r="E28" s="5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activeCell="B61" sqref="B61"/>
      <selection pane="topRight" activeCell="B61" sqref="B61"/>
      <selection pane="bottomLeft" activeCell="B61" sqref="B61"/>
      <selection pane="bottomRight" activeCell="C7" sqref="C7"/>
    </sheetView>
  </sheetViews>
  <sheetFormatPr defaultColWidth="9.140625" defaultRowHeight="12.75"/>
  <cols>
    <col min="1" max="1" width="10.5703125" style="240" bestFit="1" customWidth="1"/>
    <col min="2" max="2" width="104.140625" style="240" customWidth="1"/>
    <col min="3" max="5" width="14.28515625" style="511" customWidth="1"/>
    <col min="6" max="11" width="15.85546875" style="511" customWidth="1"/>
    <col min="12" max="16384" width="9.140625" style="240"/>
  </cols>
  <sheetData>
    <row r="1" spans="1:11">
      <c r="A1" s="240" t="s">
        <v>188</v>
      </c>
      <c r="B1" s="240" t="str">
        <f>'2. RC'!B1</f>
        <v>სს ”საქართველოს ბანკი”</v>
      </c>
    </row>
    <row r="2" spans="1:11">
      <c r="A2" s="240" t="s">
        <v>189</v>
      </c>
      <c r="B2" s="324">
        <f>'1. key ratios'!B2</f>
        <v>44651</v>
      </c>
      <c r="C2" s="639"/>
      <c r="D2" s="639"/>
    </row>
    <row r="3" spans="1:11">
      <c r="B3" s="241"/>
      <c r="C3" s="639"/>
      <c r="D3" s="639"/>
    </row>
    <row r="4" spans="1:11" ht="13.5" thickBot="1">
      <c r="A4" s="240" t="s">
        <v>519</v>
      </c>
      <c r="B4" s="222" t="s">
        <v>518</v>
      </c>
      <c r="C4" s="639"/>
      <c r="D4" s="639"/>
    </row>
    <row r="5" spans="1:11" ht="30" customHeight="1">
      <c r="A5" s="809"/>
      <c r="B5" s="810"/>
      <c r="C5" s="811" t="s">
        <v>550</v>
      </c>
      <c r="D5" s="811"/>
      <c r="E5" s="811"/>
      <c r="F5" s="811" t="s">
        <v>551</v>
      </c>
      <c r="G5" s="811"/>
      <c r="H5" s="811"/>
      <c r="I5" s="811" t="s">
        <v>552</v>
      </c>
      <c r="J5" s="811"/>
      <c r="K5" s="812"/>
    </row>
    <row r="6" spans="1:11">
      <c r="A6" s="556"/>
      <c r="B6" s="239"/>
      <c r="C6" s="640" t="s">
        <v>27</v>
      </c>
      <c r="D6" s="640" t="s">
        <v>96</v>
      </c>
      <c r="E6" s="640" t="s">
        <v>68</v>
      </c>
      <c r="F6" s="640" t="s">
        <v>27</v>
      </c>
      <c r="G6" s="640" t="s">
        <v>96</v>
      </c>
      <c r="H6" s="640" t="s">
        <v>68</v>
      </c>
      <c r="I6" s="640" t="s">
        <v>27</v>
      </c>
      <c r="J6" s="640" t="s">
        <v>96</v>
      </c>
      <c r="K6" s="641" t="s">
        <v>68</v>
      </c>
    </row>
    <row r="7" spans="1:11">
      <c r="A7" s="557" t="s">
        <v>489</v>
      </c>
      <c r="B7" s="558"/>
      <c r="C7" s="642"/>
      <c r="D7" s="642"/>
      <c r="E7" s="642"/>
      <c r="F7" s="642"/>
      <c r="G7" s="642"/>
      <c r="H7" s="642"/>
      <c r="I7" s="642"/>
      <c r="J7" s="642"/>
      <c r="K7" s="643"/>
    </row>
    <row r="8" spans="1:11">
      <c r="A8" s="238">
        <v>1</v>
      </c>
      <c r="B8" s="231" t="s">
        <v>489</v>
      </c>
      <c r="C8" s="644"/>
      <c r="D8" s="644"/>
      <c r="E8" s="644"/>
      <c r="F8" s="645">
        <v>1858098417.0481591</v>
      </c>
      <c r="G8" s="645">
        <v>3314981481.7482076</v>
      </c>
      <c r="H8" s="645">
        <v>5173079898.7963657</v>
      </c>
      <c r="I8" s="645">
        <v>1545654196.7695146</v>
      </c>
      <c r="J8" s="645">
        <v>2315752997.6422834</v>
      </c>
      <c r="K8" s="646">
        <v>3861407194.4117975</v>
      </c>
    </row>
    <row r="9" spans="1:11">
      <c r="A9" s="557" t="s">
        <v>490</v>
      </c>
      <c r="B9" s="558"/>
      <c r="C9" s="642"/>
      <c r="D9" s="642"/>
      <c r="E9" s="642"/>
      <c r="F9" s="642"/>
      <c r="G9" s="642"/>
      <c r="H9" s="642"/>
      <c r="I9" s="642"/>
      <c r="J9" s="642"/>
      <c r="K9" s="643"/>
    </row>
    <row r="10" spans="1:11">
      <c r="A10" s="242">
        <v>2</v>
      </c>
      <c r="B10" s="559" t="s">
        <v>491</v>
      </c>
      <c r="C10" s="647">
        <v>2105601886.1639998</v>
      </c>
      <c r="D10" s="648">
        <v>4955109264.8012428</v>
      </c>
      <c r="E10" s="648">
        <v>6968865224.2211561</v>
      </c>
      <c r="F10" s="648">
        <v>395200208.58504051</v>
      </c>
      <c r="G10" s="648">
        <v>1055897564.8127965</v>
      </c>
      <c r="H10" s="648">
        <v>1433895500.8217971</v>
      </c>
      <c r="I10" s="648">
        <v>112406578.81389895</v>
      </c>
      <c r="J10" s="648">
        <v>291382150.06758922</v>
      </c>
      <c r="K10" s="649">
        <v>395497214.44015658</v>
      </c>
    </row>
    <row r="11" spans="1:11">
      <c r="A11" s="242">
        <v>3</v>
      </c>
      <c r="B11" s="559" t="s">
        <v>492</v>
      </c>
      <c r="C11" s="647">
        <v>4487217386.9933014</v>
      </c>
      <c r="D11" s="648">
        <v>7401252648.0512657</v>
      </c>
      <c r="E11" s="648">
        <v>11688357527.44894</v>
      </c>
      <c r="F11" s="648">
        <v>1631550197.2819428</v>
      </c>
      <c r="G11" s="648">
        <v>2153788268.3892045</v>
      </c>
      <c r="H11" s="648">
        <v>3785338465.6711473</v>
      </c>
      <c r="I11" s="648">
        <v>1160891004.4854076</v>
      </c>
      <c r="J11" s="648">
        <v>1114058372.6041775</v>
      </c>
      <c r="K11" s="649">
        <v>2274949377.0895858</v>
      </c>
    </row>
    <row r="12" spans="1:11">
      <c r="A12" s="242">
        <v>4</v>
      </c>
      <c r="B12" s="559" t="s">
        <v>493</v>
      </c>
      <c r="C12" s="647">
        <v>2004907777.7777777</v>
      </c>
      <c r="D12" s="648">
        <v>51082222.222222224</v>
      </c>
      <c r="E12" s="648">
        <v>1953825555.5555556</v>
      </c>
      <c r="F12" s="648">
        <v>0</v>
      </c>
      <c r="G12" s="648">
        <v>0</v>
      </c>
      <c r="H12" s="648">
        <v>0</v>
      </c>
      <c r="I12" s="648">
        <v>0</v>
      </c>
      <c r="J12" s="648">
        <v>0</v>
      </c>
      <c r="K12" s="649">
        <v>0</v>
      </c>
    </row>
    <row r="13" spans="1:11">
      <c r="A13" s="242">
        <v>5</v>
      </c>
      <c r="B13" s="559" t="s">
        <v>494</v>
      </c>
      <c r="C13" s="647">
        <v>1305380213.1615877</v>
      </c>
      <c r="D13" s="648">
        <v>1211371553.5838263</v>
      </c>
      <c r="E13" s="648">
        <v>2458870238.4700813</v>
      </c>
      <c r="F13" s="648">
        <v>200563845.38028729</v>
      </c>
      <c r="G13" s="648">
        <v>203500144.59991679</v>
      </c>
      <c r="H13" s="648">
        <v>404063989.98020416</v>
      </c>
      <c r="I13" s="648">
        <v>74470747.804956526</v>
      </c>
      <c r="J13" s="648">
        <v>72615979.118235707</v>
      </c>
      <c r="K13" s="649">
        <v>147086726.9231922</v>
      </c>
    </row>
    <row r="14" spans="1:11">
      <c r="A14" s="242">
        <v>6</v>
      </c>
      <c r="B14" s="559" t="s">
        <v>509</v>
      </c>
      <c r="C14" s="647"/>
      <c r="D14" s="648"/>
      <c r="E14" s="648"/>
      <c r="F14" s="648"/>
      <c r="G14" s="648"/>
      <c r="H14" s="648"/>
      <c r="I14" s="648"/>
      <c r="J14" s="648"/>
      <c r="K14" s="649"/>
    </row>
    <row r="15" spans="1:11">
      <c r="A15" s="242">
        <v>7</v>
      </c>
      <c r="B15" s="559" t="s">
        <v>496</v>
      </c>
      <c r="C15" s="647">
        <v>92872013.371323451</v>
      </c>
      <c r="D15" s="648">
        <v>294387770.2183333</v>
      </c>
      <c r="E15" s="648">
        <v>383414168.53654546</v>
      </c>
      <c r="F15" s="648">
        <v>85827695.903656796</v>
      </c>
      <c r="G15" s="648">
        <v>299509280.15944439</v>
      </c>
      <c r="H15" s="648">
        <v>385336976.06310093</v>
      </c>
      <c r="I15" s="648">
        <v>77657071.518624529</v>
      </c>
      <c r="J15" s="648">
        <v>224203863.72489133</v>
      </c>
      <c r="K15" s="649">
        <v>301860935.24351579</v>
      </c>
    </row>
    <row r="16" spans="1:11">
      <c r="A16" s="242">
        <v>8</v>
      </c>
      <c r="B16" s="561" t="s">
        <v>497</v>
      </c>
      <c r="C16" s="647">
        <v>7890377391.3039904</v>
      </c>
      <c r="D16" s="648">
        <v>8958094194.0756474</v>
      </c>
      <c r="E16" s="648">
        <v>16484467490.011122</v>
      </c>
      <c r="F16" s="648">
        <v>1917941738.5658867</v>
      </c>
      <c r="G16" s="648">
        <v>2656797693.1485658</v>
      </c>
      <c r="H16" s="648">
        <v>4574739431.7144527</v>
      </c>
      <c r="I16" s="648">
        <v>1313018823.8089886</v>
      </c>
      <c r="J16" s="648">
        <v>1410878215.4473045</v>
      </c>
      <c r="K16" s="649">
        <v>2723897039.2562938</v>
      </c>
    </row>
    <row r="17" spans="1:11">
      <c r="A17" s="557" t="s">
        <v>498</v>
      </c>
      <c r="B17" s="558"/>
      <c r="C17" s="642"/>
      <c r="D17" s="642"/>
      <c r="E17" s="642"/>
      <c r="F17" s="642"/>
      <c r="G17" s="642"/>
      <c r="H17" s="642"/>
      <c r="I17" s="642"/>
      <c r="J17" s="642"/>
      <c r="K17" s="643"/>
    </row>
    <row r="18" spans="1:11">
      <c r="A18" s="242">
        <v>9</v>
      </c>
      <c r="B18" s="559" t="s">
        <v>499</v>
      </c>
      <c r="C18" s="647"/>
      <c r="D18" s="648"/>
      <c r="E18" s="648"/>
      <c r="F18" s="648"/>
      <c r="G18" s="648"/>
      <c r="H18" s="648"/>
      <c r="I18" s="648"/>
      <c r="J18" s="648"/>
      <c r="K18" s="649"/>
    </row>
    <row r="19" spans="1:11">
      <c r="A19" s="242">
        <v>10</v>
      </c>
      <c r="B19" s="559" t="s">
        <v>500</v>
      </c>
      <c r="C19" s="647">
        <v>410752794.67452198</v>
      </c>
      <c r="D19" s="648">
        <v>223124002.03537902</v>
      </c>
      <c r="E19" s="648">
        <v>617710063.65903485</v>
      </c>
      <c r="F19" s="648">
        <v>206917144.56828791</v>
      </c>
      <c r="G19" s="648">
        <v>109734352.52522394</v>
      </c>
      <c r="H19" s="648">
        <v>316651497.09351164</v>
      </c>
      <c r="I19" s="648">
        <v>183994233.52403694</v>
      </c>
      <c r="J19" s="648">
        <v>824990432.80109966</v>
      </c>
      <c r="K19" s="649">
        <v>1008984666.3251376</v>
      </c>
    </row>
    <row r="20" spans="1:11">
      <c r="A20" s="242">
        <v>11</v>
      </c>
      <c r="B20" s="559" t="s">
        <v>501</v>
      </c>
      <c r="C20" s="647">
        <v>28734150.898476668</v>
      </c>
      <c r="D20" s="648">
        <v>1038546.9117566666</v>
      </c>
      <c r="E20" s="648">
        <v>27695603.986719999</v>
      </c>
      <c r="F20" s="648">
        <v>28734150.898476668</v>
      </c>
      <c r="G20" s="648">
        <v>0</v>
      </c>
      <c r="H20" s="648">
        <v>28734150.898476668</v>
      </c>
      <c r="I20" s="648">
        <v>6373553.1596739125</v>
      </c>
      <c r="J20" s="648">
        <v>0</v>
      </c>
      <c r="K20" s="649">
        <v>6373553.1596739125</v>
      </c>
    </row>
    <row r="21" spans="1:11" ht="13.5" thickBot="1">
      <c r="A21" s="176">
        <v>12</v>
      </c>
      <c r="B21" s="243" t="s">
        <v>502</v>
      </c>
      <c r="C21" s="650">
        <v>439486945.57299864</v>
      </c>
      <c r="D21" s="651">
        <v>224162548.94713569</v>
      </c>
      <c r="E21" s="650">
        <v>645405667.64575481</v>
      </c>
      <c r="F21" s="651">
        <v>235651295.46676457</v>
      </c>
      <c r="G21" s="651">
        <v>109734352.52522394</v>
      </c>
      <c r="H21" s="651">
        <v>345385647.9919883</v>
      </c>
      <c r="I21" s="651">
        <v>190367786.68371084</v>
      </c>
      <c r="J21" s="651">
        <v>824990432.80109966</v>
      </c>
      <c r="K21" s="652">
        <v>1015358219.4848115</v>
      </c>
    </row>
    <row r="22" spans="1:11" ht="38.25" customHeight="1" thickBot="1">
      <c r="A22" s="236"/>
      <c r="B22" s="237"/>
      <c r="C22" s="653"/>
      <c r="D22" s="653"/>
      <c r="E22" s="653"/>
      <c r="F22" s="813" t="s">
        <v>503</v>
      </c>
      <c r="G22" s="811"/>
      <c r="H22" s="811"/>
      <c r="I22" s="813" t="s">
        <v>504</v>
      </c>
      <c r="J22" s="811"/>
      <c r="K22" s="812"/>
    </row>
    <row r="23" spans="1:11">
      <c r="A23" s="234">
        <v>13</v>
      </c>
      <c r="B23" s="232" t="s">
        <v>489</v>
      </c>
      <c r="C23" s="654"/>
      <c r="D23" s="654"/>
      <c r="E23" s="654"/>
      <c r="F23" s="655">
        <v>1858098417.0481591</v>
      </c>
      <c r="G23" s="655">
        <v>3314981481.7482076</v>
      </c>
      <c r="H23" s="655">
        <v>5173079898.7963657</v>
      </c>
      <c r="I23" s="655">
        <v>1855947579.7512703</v>
      </c>
      <c r="J23" s="655">
        <v>2345092869.4222226</v>
      </c>
      <c r="K23" s="656">
        <v>4201040449.1734924</v>
      </c>
    </row>
    <row r="24" spans="1:11" ht="13.5" thickBot="1">
      <c r="A24" s="562">
        <v>14</v>
      </c>
      <c r="B24" s="563" t="s">
        <v>505</v>
      </c>
      <c r="C24" s="657"/>
      <c r="D24" s="658"/>
      <c r="E24" s="659"/>
      <c r="F24" s="660">
        <v>1682290443.0991218</v>
      </c>
      <c r="G24" s="660">
        <v>2547063340.623342</v>
      </c>
      <c r="H24" s="660">
        <v>4229353783.7224617</v>
      </c>
      <c r="I24" s="660">
        <v>1217163295.6466837</v>
      </c>
      <c r="J24" s="660">
        <v>537766369.82559979</v>
      </c>
      <c r="K24" s="661">
        <v>1714141956.9997172</v>
      </c>
    </row>
    <row r="25" spans="1:11" ht="13.5" thickBot="1">
      <c r="A25" s="235">
        <v>15</v>
      </c>
      <c r="B25" s="233" t="s">
        <v>506</v>
      </c>
      <c r="C25" s="662"/>
      <c r="D25" s="662"/>
      <c r="E25" s="662"/>
      <c r="F25" s="635">
        <v>1.1045051255389426</v>
      </c>
      <c r="G25" s="635">
        <v>1.3014915761525323</v>
      </c>
      <c r="H25" s="635">
        <v>1.22313718911528</v>
      </c>
      <c r="I25" s="635">
        <v>1.5248139558506799</v>
      </c>
      <c r="J25" s="635">
        <v>4.360802387443357</v>
      </c>
      <c r="K25" s="635">
        <v>2.45081244993654</v>
      </c>
    </row>
    <row r="28" spans="1:11" ht="38.25">
      <c r="B28" s="16" t="s">
        <v>549</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21"/>
  <sheetViews>
    <sheetView workbookViewId="0">
      <pane xSplit="1" ySplit="5" topLeftCell="B6" activePane="bottomRight" state="frozen"/>
      <selection activeCell="B61" sqref="B61"/>
      <selection pane="topRight" activeCell="B61" sqref="B61"/>
      <selection pane="bottomLeft" activeCell="B61" sqref="B61"/>
      <selection pane="bottomRight" activeCell="B6" sqref="B6"/>
    </sheetView>
  </sheetViews>
  <sheetFormatPr defaultColWidth="9.140625" defaultRowHeight="15.75"/>
  <cols>
    <col min="1" max="1" width="10.5703125" style="57" bestFit="1" customWidth="1"/>
    <col min="2" max="2" width="95" style="57" customWidth="1"/>
    <col min="3" max="3" width="21.85546875" style="57" customWidth="1"/>
    <col min="4" max="4" width="11" style="57" customWidth="1"/>
    <col min="5" max="5" width="18.28515625" style="57" bestFit="1" customWidth="1"/>
    <col min="6" max="13" width="10.7109375" style="57" customWidth="1"/>
    <col min="14" max="14" width="31" style="57" bestFit="1" customWidth="1"/>
    <col min="16" max="16" width="10.42578125" style="7" bestFit="1" customWidth="1"/>
    <col min="17" max="16384" width="9.140625" style="7"/>
  </cols>
  <sheetData>
    <row r="1" spans="1:14">
      <c r="A1" s="4" t="s">
        <v>188</v>
      </c>
      <c r="B1" s="57" t="str">
        <f>Info!C2</f>
        <v>სს ”საქართველოს ბანკი”</v>
      </c>
    </row>
    <row r="2" spans="1:14" ht="14.25" customHeight="1">
      <c r="A2" s="57" t="s">
        <v>189</v>
      </c>
      <c r="B2" s="324">
        <f>'1. key ratios'!B2</f>
        <v>44651</v>
      </c>
    </row>
    <row r="3" spans="1:14" ht="14.25" customHeight="1">
      <c r="H3" s="57">
        <v>0</v>
      </c>
    </row>
    <row r="4" spans="1:14" ht="16.5" thickBot="1">
      <c r="A4" s="1" t="s">
        <v>416</v>
      </c>
      <c r="B4" s="74" t="s">
        <v>77</v>
      </c>
    </row>
    <row r="5" spans="1:14" s="18" customFormat="1" ht="12.75">
      <c r="A5" s="144"/>
      <c r="B5" s="145"/>
      <c r="C5" s="146" t="s">
        <v>0</v>
      </c>
      <c r="D5" s="146" t="s">
        <v>1</v>
      </c>
      <c r="E5" s="146" t="s">
        <v>2</v>
      </c>
      <c r="F5" s="146" t="s">
        <v>3</v>
      </c>
      <c r="G5" s="146" t="s">
        <v>4</v>
      </c>
      <c r="H5" s="146" t="s">
        <v>5</v>
      </c>
      <c r="I5" s="146" t="s">
        <v>238</v>
      </c>
      <c r="J5" s="146" t="s">
        <v>239</v>
      </c>
      <c r="K5" s="146" t="s">
        <v>240</v>
      </c>
      <c r="L5" s="146" t="s">
        <v>241</v>
      </c>
      <c r="M5" s="146" t="s">
        <v>242</v>
      </c>
      <c r="N5" s="147" t="s">
        <v>243</v>
      </c>
    </row>
    <row r="6" spans="1:14" ht="45">
      <c r="A6" s="137"/>
      <c r="B6" s="86"/>
      <c r="C6" s="87" t="s">
        <v>87</v>
      </c>
      <c r="D6" s="88" t="s">
        <v>76</v>
      </c>
      <c r="E6" s="89" t="s">
        <v>86</v>
      </c>
      <c r="F6" s="90">
        <v>0</v>
      </c>
      <c r="G6" s="90">
        <v>0.2</v>
      </c>
      <c r="H6" s="90">
        <v>0.35</v>
      </c>
      <c r="I6" s="90">
        <v>0.5</v>
      </c>
      <c r="J6" s="90">
        <v>0.75</v>
      </c>
      <c r="K6" s="90">
        <v>1</v>
      </c>
      <c r="L6" s="90">
        <v>1.5</v>
      </c>
      <c r="M6" s="90">
        <v>2.5</v>
      </c>
      <c r="N6" s="138" t="s">
        <v>77</v>
      </c>
    </row>
    <row r="7" spans="1:14">
      <c r="A7" s="139">
        <v>1</v>
      </c>
      <c r="B7" s="91" t="s">
        <v>78</v>
      </c>
      <c r="C7" s="456">
        <f>SUM(C8:C13)</f>
        <v>2323755169.2509003</v>
      </c>
      <c r="D7" s="457"/>
      <c r="E7" s="458">
        <f t="shared" ref="E7:M7" si="0">SUM(E8:E13)</f>
        <v>47341518.651214011</v>
      </c>
      <c r="F7" s="456">
        <f>SUM(F8:F13)</f>
        <v>0</v>
      </c>
      <c r="G7" s="456">
        <f t="shared" si="0"/>
        <v>21369437</v>
      </c>
      <c r="H7" s="456">
        <f t="shared" si="0"/>
        <v>0</v>
      </c>
      <c r="I7" s="456">
        <f t="shared" si="0"/>
        <v>21969216.499995999</v>
      </c>
      <c r="J7" s="456">
        <f t="shared" si="0"/>
        <v>0</v>
      </c>
      <c r="K7" s="456">
        <f t="shared" si="0"/>
        <v>4000151.325158</v>
      </c>
      <c r="L7" s="456">
        <f t="shared" si="0"/>
        <v>0</v>
      </c>
      <c r="M7" s="456">
        <f t="shared" si="0"/>
        <v>0</v>
      </c>
      <c r="N7" s="459">
        <f>SUM(N8:N13)</f>
        <v>19258646.975155998</v>
      </c>
    </row>
    <row r="8" spans="1:14">
      <c r="A8" s="139">
        <v>1.1000000000000001</v>
      </c>
      <c r="B8" s="92" t="s">
        <v>79</v>
      </c>
      <c r="C8" s="460">
        <v>2298882778.6058002</v>
      </c>
      <c r="D8" s="461">
        <v>0.02</v>
      </c>
      <c r="E8" s="458">
        <f>C8*D8</f>
        <v>45977655.572116002</v>
      </c>
      <c r="F8" s="460">
        <v>0</v>
      </c>
      <c r="G8" s="460">
        <v>20594112</v>
      </c>
      <c r="H8" s="460">
        <v>0</v>
      </c>
      <c r="I8" s="460">
        <v>21969216.499995999</v>
      </c>
      <c r="J8" s="460">
        <v>0</v>
      </c>
      <c r="K8" s="460">
        <v>3417400.8424999998</v>
      </c>
      <c r="L8" s="460">
        <v>0</v>
      </c>
      <c r="M8" s="460">
        <v>0</v>
      </c>
      <c r="N8" s="459">
        <f>SUMPRODUCT($F$6:$M$6,F8:M8)</f>
        <v>18520831.492497999</v>
      </c>
    </row>
    <row r="9" spans="1:14">
      <c r="A9" s="139">
        <v>1.2</v>
      </c>
      <c r="B9" s="92" t="s">
        <v>80</v>
      </c>
      <c r="C9" s="460">
        <v>21083313.979600001</v>
      </c>
      <c r="D9" s="461">
        <v>0.05</v>
      </c>
      <c r="E9" s="458">
        <f>C9*D9</f>
        <v>1054165.6989800001</v>
      </c>
      <c r="F9" s="460">
        <v>0</v>
      </c>
      <c r="G9" s="460">
        <v>775325</v>
      </c>
      <c r="H9" s="460">
        <v>0</v>
      </c>
      <c r="I9" s="460">
        <v>0</v>
      </c>
      <c r="J9" s="460">
        <v>0</v>
      </c>
      <c r="K9" s="460">
        <v>273053.10253999999</v>
      </c>
      <c r="L9" s="460">
        <v>0</v>
      </c>
      <c r="M9" s="460">
        <v>0</v>
      </c>
      <c r="N9" s="459">
        <f t="shared" ref="N9:N12" si="1">SUMPRODUCT($F$6:$M$6,F9:M9)</f>
        <v>428118.10253999999</v>
      </c>
    </row>
    <row r="10" spans="1:14">
      <c r="A10" s="139">
        <v>1.3</v>
      </c>
      <c r="B10" s="92" t="s">
        <v>81</v>
      </c>
      <c r="C10" s="460">
        <v>3570035.1028999998</v>
      </c>
      <c r="D10" s="461">
        <v>0.08</v>
      </c>
      <c r="E10" s="458">
        <f>C10*D10</f>
        <v>285602.80823199998</v>
      </c>
      <c r="F10" s="460">
        <v>0</v>
      </c>
      <c r="G10" s="460">
        <v>0</v>
      </c>
      <c r="H10" s="460">
        <v>0</v>
      </c>
      <c r="I10" s="460">
        <v>0</v>
      </c>
      <c r="J10" s="460">
        <v>0</v>
      </c>
      <c r="K10" s="460">
        <v>285602.80823199998</v>
      </c>
      <c r="L10" s="460">
        <v>0</v>
      </c>
      <c r="M10" s="460">
        <v>0</v>
      </c>
      <c r="N10" s="459">
        <f>SUMPRODUCT($F$6:$M$6,F10:M10)</f>
        <v>285602.80823199998</v>
      </c>
    </row>
    <row r="11" spans="1:14">
      <c r="A11" s="139">
        <v>1.4</v>
      </c>
      <c r="B11" s="92" t="s">
        <v>82</v>
      </c>
      <c r="C11" s="460">
        <v>219041.5626</v>
      </c>
      <c r="D11" s="461">
        <v>0.11</v>
      </c>
      <c r="E11" s="458">
        <f>C11*D11</f>
        <v>24094.571886000002</v>
      </c>
      <c r="F11" s="460">
        <v>0</v>
      </c>
      <c r="G11" s="460">
        <v>0</v>
      </c>
      <c r="H11" s="460">
        <v>0</v>
      </c>
      <c r="I11" s="460">
        <v>0</v>
      </c>
      <c r="J11" s="460">
        <v>0</v>
      </c>
      <c r="K11" s="460">
        <v>24094.571886000002</v>
      </c>
      <c r="L11" s="460">
        <v>0</v>
      </c>
      <c r="M11" s="460">
        <v>0</v>
      </c>
      <c r="N11" s="459">
        <f t="shared" si="1"/>
        <v>24094.571886000002</v>
      </c>
    </row>
    <row r="12" spans="1:14">
      <c r="A12" s="139">
        <v>1.5</v>
      </c>
      <c r="B12" s="92" t="s">
        <v>83</v>
      </c>
      <c r="C12" s="460">
        <v>0</v>
      </c>
      <c r="D12" s="461">
        <v>0.14000000000000001</v>
      </c>
      <c r="E12" s="458">
        <f>C12*D12</f>
        <v>0</v>
      </c>
      <c r="F12" s="460">
        <v>0</v>
      </c>
      <c r="G12" s="460">
        <v>0</v>
      </c>
      <c r="H12" s="460">
        <v>0</v>
      </c>
      <c r="I12" s="460">
        <v>0</v>
      </c>
      <c r="J12" s="460">
        <v>0</v>
      </c>
      <c r="K12" s="460">
        <v>0</v>
      </c>
      <c r="L12" s="460">
        <v>0</v>
      </c>
      <c r="M12" s="460">
        <v>0</v>
      </c>
      <c r="N12" s="459">
        <f t="shared" si="1"/>
        <v>0</v>
      </c>
    </row>
    <row r="13" spans="1:14">
      <c r="A13" s="139">
        <v>1.6</v>
      </c>
      <c r="B13" s="93" t="s">
        <v>84</v>
      </c>
      <c r="C13" s="460">
        <v>0</v>
      </c>
      <c r="D13" s="462"/>
      <c r="E13" s="460"/>
      <c r="F13" s="460">
        <v>0</v>
      </c>
      <c r="G13" s="460">
        <v>0</v>
      </c>
      <c r="H13" s="460">
        <v>0</v>
      </c>
      <c r="I13" s="460">
        <v>0</v>
      </c>
      <c r="J13" s="460">
        <v>0</v>
      </c>
      <c r="K13" s="460">
        <v>0</v>
      </c>
      <c r="L13" s="460">
        <v>0</v>
      </c>
      <c r="M13" s="460">
        <v>0</v>
      </c>
      <c r="N13" s="459">
        <f>SUMPRODUCT($F$6:$M$6,F13:M13)</f>
        <v>0</v>
      </c>
    </row>
    <row r="14" spans="1:14">
      <c r="A14" s="139">
        <v>2</v>
      </c>
      <c r="B14" s="94" t="s">
        <v>85</v>
      </c>
      <c r="C14" s="456">
        <f>SUM(C15:C20)</f>
        <v>0</v>
      </c>
      <c r="D14" s="457"/>
      <c r="E14" s="458">
        <f t="shared" ref="E14:M14" si="2">SUM(E15:E20)</f>
        <v>0</v>
      </c>
      <c r="F14" s="460">
        <f t="shared" si="2"/>
        <v>0</v>
      </c>
      <c r="G14" s="460">
        <f t="shared" si="2"/>
        <v>0</v>
      </c>
      <c r="H14" s="460">
        <f t="shared" si="2"/>
        <v>0</v>
      </c>
      <c r="I14" s="460">
        <f t="shared" si="2"/>
        <v>0</v>
      </c>
      <c r="J14" s="460">
        <f t="shared" si="2"/>
        <v>0</v>
      </c>
      <c r="K14" s="460">
        <f t="shared" si="2"/>
        <v>0</v>
      </c>
      <c r="L14" s="460">
        <f t="shared" si="2"/>
        <v>0</v>
      </c>
      <c r="M14" s="460">
        <f t="shared" si="2"/>
        <v>0</v>
      </c>
      <c r="N14" s="459">
        <f>SUM(N15:N20)</f>
        <v>0</v>
      </c>
    </row>
    <row r="15" spans="1:14">
      <c r="A15" s="139">
        <v>2.1</v>
      </c>
      <c r="B15" s="93" t="s">
        <v>79</v>
      </c>
      <c r="C15" s="460">
        <v>0</v>
      </c>
      <c r="D15" s="461">
        <v>5.0000000000000001E-3</v>
      </c>
      <c r="E15" s="458">
        <f>C15*D15</f>
        <v>0</v>
      </c>
      <c r="F15" s="460">
        <v>0</v>
      </c>
      <c r="G15" s="460">
        <v>0</v>
      </c>
      <c r="H15" s="460">
        <v>0</v>
      </c>
      <c r="I15" s="460">
        <v>0</v>
      </c>
      <c r="J15" s="460">
        <v>0</v>
      </c>
      <c r="K15" s="460">
        <v>0</v>
      </c>
      <c r="L15" s="460">
        <v>0</v>
      </c>
      <c r="M15" s="460">
        <v>0</v>
      </c>
      <c r="N15" s="459">
        <f>SUMPRODUCT($F$6:$M$6,F15:M15)</f>
        <v>0</v>
      </c>
    </row>
    <row r="16" spans="1:14">
      <c r="A16" s="139">
        <v>2.2000000000000002</v>
      </c>
      <c r="B16" s="93" t="s">
        <v>80</v>
      </c>
      <c r="C16" s="460">
        <v>0</v>
      </c>
      <c r="D16" s="461">
        <v>0.01</v>
      </c>
      <c r="E16" s="458">
        <f>C16*D16</f>
        <v>0</v>
      </c>
      <c r="F16" s="460">
        <v>0</v>
      </c>
      <c r="G16" s="460">
        <v>0</v>
      </c>
      <c r="H16" s="460">
        <v>0</v>
      </c>
      <c r="I16" s="460">
        <v>0</v>
      </c>
      <c r="J16" s="460">
        <v>0</v>
      </c>
      <c r="K16" s="460">
        <v>0</v>
      </c>
      <c r="L16" s="460">
        <v>0</v>
      </c>
      <c r="M16" s="460">
        <v>0</v>
      </c>
      <c r="N16" s="459">
        <f t="shared" ref="N16:N20" si="3">SUMPRODUCT($F$6:$M$6,F16:M16)</f>
        <v>0</v>
      </c>
    </row>
    <row r="17" spans="1:14">
      <c r="A17" s="139">
        <v>2.2999999999999998</v>
      </c>
      <c r="B17" s="93" t="s">
        <v>81</v>
      </c>
      <c r="C17" s="460">
        <v>0</v>
      </c>
      <c r="D17" s="461">
        <v>0.02</v>
      </c>
      <c r="E17" s="458">
        <f>C17*D17</f>
        <v>0</v>
      </c>
      <c r="F17" s="460">
        <v>0</v>
      </c>
      <c r="G17" s="460">
        <v>0</v>
      </c>
      <c r="H17" s="460">
        <v>0</v>
      </c>
      <c r="I17" s="460">
        <v>0</v>
      </c>
      <c r="J17" s="460">
        <v>0</v>
      </c>
      <c r="K17" s="460">
        <v>0</v>
      </c>
      <c r="L17" s="460">
        <v>0</v>
      </c>
      <c r="M17" s="460">
        <v>0</v>
      </c>
      <c r="N17" s="459">
        <f t="shared" si="3"/>
        <v>0</v>
      </c>
    </row>
    <row r="18" spans="1:14">
      <c r="A18" s="139">
        <v>2.4</v>
      </c>
      <c r="B18" s="93" t="s">
        <v>82</v>
      </c>
      <c r="C18" s="460">
        <v>0</v>
      </c>
      <c r="D18" s="461">
        <v>0.03</v>
      </c>
      <c r="E18" s="458">
        <f>C18*D18</f>
        <v>0</v>
      </c>
      <c r="F18" s="460">
        <v>0</v>
      </c>
      <c r="G18" s="460">
        <v>0</v>
      </c>
      <c r="H18" s="460">
        <v>0</v>
      </c>
      <c r="I18" s="460">
        <v>0</v>
      </c>
      <c r="J18" s="460">
        <v>0</v>
      </c>
      <c r="K18" s="460">
        <v>0</v>
      </c>
      <c r="L18" s="460">
        <v>0</v>
      </c>
      <c r="M18" s="460">
        <v>0</v>
      </c>
      <c r="N18" s="459">
        <f t="shared" si="3"/>
        <v>0</v>
      </c>
    </row>
    <row r="19" spans="1:14">
      <c r="A19" s="139">
        <v>2.5</v>
      </c>
      <c r="B19" s="93" t="s">
        <v>83</v>
      </c>
      <c r="C19" s="460">
        <v>0</v>
      </c>
      <c r="D19" s="461">
        <v>0.04</v>
      </c>
      <c r="E19" s="458">
        <f>C19*D19</f>
        <v>0</v>
      </c>
      <c r="F19" s="460">
        <v>0</v>
      </c>
      <c r="G19" s="460">
        <v>0</v>
      </c>
      <c r="H19" s="460">
        <v>0</v>
      </c>
      <c r="I19" s="460">
        <v>0</v>
      </c>
      <c r="J19" s="460">
        <v>0</v>
      </c>
      <c r="K19" s="460">
        <v>0</v>
      </c>
      <c r="L19" s="460">
        <v>0</v>
      </c>
      <c r="M19" s="460">
        <v>0</v>
      </c>
      <c r="N19" s="459">
        <f t="shared" si="3"/>
        <v>0</v>
      </c>
    </row>
    <row r="20" spans="1:14">
      <c r="A20" s="139">
        <v>2.6</v>
      </c>
      <c r="B20" s="93" t="s">
        <v>84</v>
      </c>
      <c r="C20" s="460">
        <v>0</v>
      </c>
      <c r="D20" s="462"/>
      <c r="E20" s="463"/>
      <c r="F20" s="460">
        <v>0</v>
      </c>
      <c r="G20" s="460">
        <v>0</v>
      </c>
      <c r="H20" s="460">
        <v>0</v>
      </c>
      <c r="I20" s="460">
        <v>0</v>
      </c>
      <c r="J20" s="460">
        <v>0</v>
      </c>
      <c r="K20" s="460">
        <v>0</v>
      </c>
      <c r="L20" s="460">
        <v>0</v>
      </c>
      <c r="M20" s="460">
        <v>0</v>
      </c>
      <c r="N20" s="459">
        <f t="shared" si="3"/>
        <v>0</v>
      </c>
    </row>
    <row r="21" spans="1:14" ht="16.5" thickBot="1">
      <c r="A21" s="140">
        <v>3</v>
      </c>
      <c r="B21" s="141" t="s">
        <v>68</v>
      </c>
      <c r="C21" s="215">
        <f>C14+C7</f>
        <v>2323755169.2509003</v>
      </c>
      <c r="D21" s="142"/>
      <c r="E21" s="216">
        <f>E14+E7</f>
        <v>47341518.651214011</v>
      </c>
      <c r="F21" s="217">
        <f>F7+F14</f>
        <v>0</v>
      </c>
      <c r="G21" s="217">
        <f t="shared" ref="G21:L21" si="4">G7+G14</f>
        <v>21369437</v>
      </c>
      <c r="H21" s="217">
        <f t="shared" si="4"/>
        <v>0</v>
      </c>
      <c r="I21" s="217">
        <f>I7+I14</f>
        <v>21969216.499995999</v>
      </c>
      <c r="J21" s="217">
        <f t="shared" si="4"/>
        <v>0</v>
      </c>
      <c r="K21" s="217">
        <f>K7+K14</f>
        <v>4000151.325158</v>
      </c>
      <c r="L21" s="217">
        <f t="shared" si="4"/>
        <v>0</v>
      </c>
      <c r="M21" s="217">
        <f>M7+M14</f>
        <v>0</v>
      </c>
      <c r="N21" s="143">
        <f>N14+N7</f>
        <v>19258646.975155998</v>
      </c>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$E$80&lt;&gt;SUM(#REF!)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sheetViews>
  <sheetFormatPr defaultRowHeight="15"/>
  <cols>
    <col min="1" max="1" width="11.42578125" customWidth="1"/>
    <col min="2" max="2" width="76.85546875" style="3" customWidth="1"/>
    <col min="3" max="3" width="22.85546875" customWidth="1"/>
  </cols>
  <sheetData>
    <row r="1" spans="1:8">
      <c r="A1" s="240" t="s">
        <v>188</v>
      </c>
      <c r="B1" t="str">
        <f>Info!C2</f>
        <v>სს ”საქართველოს ბანკი”</v>
      </c>
    </row>
    <row r="2" spans="1:8">
      <c r="A2" s="240" t="s">
        <v>189</v>
      </c>
      <c r="B2" s="324">
        <f>'1. key ratios'!B2</f>
        <v>44651</v>
      </c>
    </row>
    <row r="3" spans="1:8">
      <c r="A3" s="240"/>
      <c r="B3"/>
      <c r="H3">
        <v>0</v>
      </c>
    </row>
    <row r="4" spans="1:8">
      <c r="A4" s="240" t="s">
        <v>594</v>
      </c>
      <c r="B4" t="s">
        <v>553</v>
      </c>
    </row>
    <row r="5" spans="1:8">
      <c r="A5" s="279"/>
      <c r="B5" s="279" t="s">
        <v>554</v>
      </c>
      <c r="C5" s="291"/>
    </row>
    <row r="6" spans="1:8">
      <c r="A6" s="280">
        <v>1</v>
      </c>
      <c r="B6" s="292" t="s">
        <v>604</v>
      </c>
      <c r="C6" s="293">
        <v>23147148419.444004</v>
      </c>
    </row>
    <row r="7" spans="1:8">
      <c r="A7" s="280">
        <v>2</v>
      </c>
      <c r="B7" s="292" t="s">
        <v>555</v>
      </c>
      <c r="C7" s="293">
        <v>-131310664.0034</v>
      </c>
    </row>
    <row r="8" spans="1:8">
      <c r="A8" s="281">
        <v>3</v>
      </c>
      <c r="B8" s="294" t="s">
        <v>556</v>
      </c>
      <c r="C8" s="295">
        <f>C6+C7</f>
        <v>23015837755.440605</v>
      </c>
    </row>
    <row r="9" spans="1:8">
      <c r="A9" s="282"/>
      <c r="B9" s="282" t="s">
        <v>557</v>
      </c>
      <c r="C9" s="296"/>
    </row>
    <row r="10" spans="1:8">
      <c r="A10" s="283">
        <v>4</v>
      </c>
      <c r="B10" s="297" t="s">
        <v>558</v>
      </c>
      <c r="C10" s="293"/>
    </row>
    <row r="11" spans="1:8">
      <c r="A11" s="283">
        <v>5</v>
      </c>
      <c r="B11" s="298" t="s">
        <v>559</v>
      </c>
      <c r="C11" s="293"/>
    </row>
    <row r="12" spans="1:8">
      <c r="A12" s="283" t="s">
        <v>560</v>
      </c>
      <c r="B12" s="292" t="s">
        <v>561</v>
      </c>
      <c r="C12" s="295">
        <v>47341518.651214011</v>
      </c>
    </row>
    <row r="13" spans="1:8">
      <c r="A13" s="284">
        <v>6</v>
      </c>
      <c r="B13" s="299" t="s">
        <v>562</v>
      </c>
      <c r="C13" s="293"/>
    </row>
    <row r="14" spans="1:8">
      <c r="A14" s="284">
        <v>7</v>
      </c>
      <c r="B14" s="300" t="s">
        <v>563</v>
      </c>
      <c r="C14" s="293"/>
    </row>
    <row r="15" spans="1:8">
      <c r="A15" s="285">
        <v>8</v>
      </c>
      <c r="B15" s="292" t="s">
        <v>564</v>
      </c>
      <c r="C15" s="293"/>
    </row>
    <row r="16" spans="1:8" ht="24">
      <c r="A16" s="284">
        <v>9</v>
      </c>
      <c r="B16" s="300" t="s">
        <v>565</v>
      </c>
      <c r="C16" s="293"/>
    </row>
    <row r="17" spans="1:3">
      <c r="A17" s="284">
        <v>10</v>
      </c>
      <c r="B17" s="300" t="s">
        <v>566</v>
      </c>
      <c r="C17" s="293"/>
    </row>
    <row r="18" spans="1:3">
      <c r="A18" s="286">
        <v>11</v>
      </c>
      <c r="B18" s="301" t="s">
        <v>567</v>
      </c>
      <c r="C18" s="295">
        <f>SUM(C10:C17)</f>
        <v>47341518.651214011</v>
      </c>
    </row>
    <row r="19" spans="1:3">
      <c r="A19" s="282"/>
      <c r="B19" s="282" t="s">
        <v>568</v>
      </c>
      <c r="C19" s="302"/>
    </row>
    <row r="20" spans="1:3">
      <c r="A20" s="284">
        <v>12</v>
      </c>
      <c r="B20" s="297" t="s">
        <v>569</v>
      </c>
      <c r="C20" s="293"/>
    </row>
    <row r="21" spans="1:3">
      <c r="A21" s="284">
        <v>13</v>
      </c>
      <c r="B21" s="297" t="s">
        <v>570</v>
      </c>
      <c r="C21" s="293"/>
    </row>
    <row r="22" spans="1:3">
      <c r="A22" s="284">
        <v>14</v>
      </c>
      <c r="B22" s="297" t="s">
        <v>571</v>
      </c>
      <c r="C22" s="293"/>
    </row>
    <row r="23" spans="1:3" ht="24">
      <c r="A23" s="284" t="s">
        <v>572</v>
      </c>
      <c r="B23" s="297" t="s">
        <v>573</v>
      </c>
      <c r="C23" s="293"/>
    </row>
    <row r="24" spans="1:3">
      <c r="A24" s="284">
        <v>15</v>
      </c>
      <c r="B24" s="297" t="s">
        <v>574</v>
      </c>
      <c r="C24" s="293"/>
    </row>
    <row r="25" spans="1:3">
      <c r="A25" s="284" t="s">
        <v>575</v>
      </c>
      <c r="B25" s="292" t="s">
        <v>576</v>
      </c>
      <c r="C25" s="293"/>
    </row>
    <row r="26" spans="1:3">
      <c r="A26" s="286">
        <v>16</v>
      </c>
      <c r="B26" s="301" t="s">
        <v>577</v>
      </c>
      <c r="C26" s="295">
        <f>SUM(C20:C25)</f>
        <v>0</v>
      </c>
    </row>
    <row r="27" spans="1:3">
      <c r="A27" s="282"/>
      <c r="B27" s="282" t="s">
        <v>578</v>
      </c>
      <c r="C27" s="296"/>
    </row>
    <row r="28" spans="1:3">
      <c r="A28" s="283">
        <v>17</v>
      </c>
      <c r="B28" s="292" t="s">
        <v>579</v>
      </c>
      <c r="C28" s="293">
        <v>2563809508.5391998</v>
      </c>
    </row>
    <row r="29" spans="1:3">
      <c r="A29" s="283">
        <v>18</v>
      </c>
      <c r="B29" s="292" t="s">
        <v>580</v>
      </c>
      <c r="C29" s="293">
        <v>-1472569116.2429998</v>
      </c>
    </row>
    <row r="30" spans="1:3">
      <c r="A30" s="286">
        <v>19</v>
      </c>
      <c r="B30" s="301" t="s">
        <v>581</v>
      </c>
      <c r="C30" s="295">
        <f>C28+C29</f>
        <v>1091240392.2962</v>
      </c>
    </row>
    <row r="31" spans="1:3">
      <c r="A31" s="287"/>
      <c r="B31" s="282" t="s">
        <v>582</v>
      </c>
      <c r="C31" s="296"/>
    </row>
    <row r="32" spans="1:3">
      <c r="A32" s="283" t="s">
        <v>583</v>
      </c>
      <c r="B32" s="297" t="s">
        <v>584</v>
      </c>
      <c r="C32" s="303"/>
    </row>
    <row r="33" spans="1:3">
      <c r="A33" s="283" t="s">
        <v>585</v>
      </c>
      <c r="B33" s="298" t="s">
        <v>586</v>
      </c>
      <c r="C33" s="303"/>
    </row>
    <row r="34" spans="1:3">
      <c r="A34" s="282"/>
      <c r="B34" s="282" t="s">
        <v>587</v>
      </c>
      <c r="C34" s="296"/>
    </row>
    <row r="35" spans="1:3">
      <c r="A35" s="286">
        <v>20</v>
      </c>
      <c r="B35" s="301" t="s">
        <v>89</v>
      </c>
      <c r="C35" s="295">
        <v>2824650836.8166003</v>
      </c>
    </row>
    <row r="36" spans="1:3">
      <c r="A36" s="286">
        <v>21</v>
      </c>
      <c r="B36" s="301" t="s">
        <v>588</v>
      </c>
      <c r="C36" s="295">
        <f>C8+C18+C26+C30</f>
        <v>24154419666.38802</v>
      </c>
    </row>
    <row r="37" spans="1:3">
      <c r="A37" s="288"/>
      <c r="B37" s="288" t="s">
        <v>553</v>
      </c>
      <c r="C37" s="296"/>
    </row>
    <row r="38" spans="1:3">
      <c r="A38" s="286">
        <v>22</v>
      </c>
      <c r="B38" s="301" t="s">
        <v>553</v>
      </c>
      <c r="C38" s="464">
        <f>IFERROR(C35/C36,0)</f>
        <v>0.1169413662522073</v>
      </c>
    </row>
    <row r="39" spans="1:3">
      <c r="A39" s="288"/>
      <c r="B39" s="288" t="s">
        <v>589</v>
      </c>
      <c r="C39" s="296"/>
    </row>
    <row r="40" spans="1:3">
      <c r="A40" s="289" t="s">
        <v>590</v>
      </c>
      <c r="B40" s="297" t="s">
        <v>591</v>
      </c>
      <c r="C40" s="303"/>
    </row>
    <row r="41" spans="1:3">
      <c r="A41" s="290" t="s">
        <v>592</v>
      </c>
      <c r="B41" s="298" t="s">
        <v>593</v>
      </c>
      <c r="C41" s="303"/>
    </row>
    <row r="43" spans="1:3">
      <c r="B43" s="312" t="s">
        <v>605</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19" activePane="bottomRight" state="frozen"/>
      <selection activeCell="B61" sqref="B61"/>
      <selection pane="topRight" activeCell="B61" sqref="B61"/>
      <selection pane="bottomLeft" activeCell="B61" sqref="B61"/>
      <selection pane="bottomRight" activeCell="C7" sqref="C7"/>
    </sheetView>
  </sheetViews>
  <sheetFormatPr defaultRowHeight="15"/>
  <cols>
    <col min="1" max="1" width="9.85546875" style="240" bestFit="1" customWidth="1"/>
    <col min="2" max="2" width="82.5703125" style="16" customWidth="1"/>
    <col min="3" max="7" width="17.5703125" style="240" customWidth="1"/>
  </cols>
  <sheetData>
    <row r="1" spans="1:7">
      <c r="A1" s="240" t="s">
        <v>188</v>
      </c>
      <c r="B1" s="240" t="str">
        <f>Info!C2</f>
        <v>სს ”საქართველოს ბანკი”</v>
      </c>
    </row>
    <row r="2" spans="1:7">
      <c r="A2" s="240" t="s">
        <v>189</v>
      </c>
      <c r="B2" s="324">
        <f>'2. RC'!B2</f>
        <v>44651</v>
      </c>
    </row>
    <row r="3" spans="1:7">
      <c r="B3" s="324"/>
    </row>
    <row r="4" spans="1:7" ht="15.75" thickBot="1">
      <c r="A4" s="240" t="s">
        <v>654</v>
      </c>
      <c r="B4" s="325" t="s">
        <v>619</v>
      </c>
    </row>
    <row r="5" spans="1:7" ht="15" customHeight="1">
      <c r="A5" s="625"/>
      <c r="B5" s="626"/>
      <c r="C5" s="814" t="s">
        <v>620</v>
      </c>
      <c r="D5" s="814"/>
      <c r="E5" s="814"/>
      <c r="F5" s="814"/>
      <c r="G5" s="815" t="s">
        <v>621</v>
      </c>
    </row>
    <row r="6" spans="1:7">
      <c r="A6" s="627"/>
      <c r="B6" s="611"/>
      <c r="C6" s="612" t="s">
        <v>622</v>
      </c>
      <c r="D6" s="613" t="s">
        <v>623</v>
      </c>
      <c r="E6" s="613" t="s">
        <v>624</v>
      </c>
      <c r="F6" s="613" t="s">
        <v>625</v>
      </c>
      <c r="G6" s="816"/>
    </row>
    <row r="7" spans="1:7">
      <c r="A7" s="627"/>
      <c r="B7" s="611" t="s">
        <v>626</v>
      </c>
      <c r="C7" s="614"/>
      <c r="D7" s="614"/>
      <c r="E7" s="614"/>
      <c r="F7" s="614"/>
      <c r="G7" s="628"/>
    </row>
    <row r="8" spans="1:7">
      <c r="A8" s="326">
        <v>1</v>
      </c>
      <c r="B8" s="615" t="s">
        <v>627</v>
      </c>
      <c r="C8" s="616">
        <f>C9</f>
        <v>2824650836.8166003</v>
      </c>
      <c r="D8" s="616">
        <v>0</v>
      </c>
      <c r="E8" s="616">
        <v>0</v>
      </c>
      <c r="F8" s="616">
        <f>SUM(F9:F10)</f>
        <v>3740113341.4495058</v>
      </c>
      <c r="G8" s="616">
        <f>SUM(G9:G10)</f>
        <v>6564764178.2661057</v>
      </c>
    </row>
    <row r="9" spans="1:7">
      <c r="A9" s="326">
        <v>2</v>
      </c>
      <c r="B9" s="617" t="s">
        <v>88</v>
      </c>
      <c r="C9" s="616">
        <v>2824650836.8166003</v>
      </c>
      <c r="D9" s="616"/>
      <c r="E9" s="616"/>
      <c r="F9" s="616">
        <v>586145700</v>
      </c>
      <c r="G9" s="629">
        <v>3410796536.8166003</v>
      </c>
    </row>
    <row r="10" spans="1:7">
      <c r="A10" s="326">
        <v>3</v>
      </c>
      <c r="B10" s="617" t="s">
        <v>628</v>
      </c>
      <c r="C10" s="574"/>
      <c r="D10" s="574"/>
      <c r="E10" s="574"/>
      <c r="F10" s="616">
        <v>3153967641.4495058</v>
      </c>
      <c r="G10" s="629">
        <v>3153967641.4495058</v>
      </c>
    </row>
    <row r="11" spans="1:7" ht="26.25">
      <c r="A11" s="326">
        <v>4</v>
      </c>
      <c r="B11" s="615" t="s">
        <v>629</v>
      </c>
      <c r="C11" s="616">
        <f>SUM(C12:C13)</f>
        <v>3010356550.21</v>
      </c>
      <c r="D11" s="616">
        <f>SUM(D12:D13)</f>
        <v>3162713348.5800009</v>
      </c>
      <c r="E11" s="616">
        <f>SUM(E12:E13)</f>
        <v>1206621484.5599999</v>
      </c>
      <c r="F11" s="616">
        <f>SUM(F12:F13)</f>
        <v>404292295.68000001</v>
      </c>
      <c r="G11" s="616">
        <f>SUM(G12:G13)</f>
        <v>6618279019.7419996</v>
      </c>
    </row>
    <row r="12" spans="1:7">
      <c r="A12" s="326">
        <v>5</v>
      </c>
      <c r="B12" s="617" t="s">
        <v>630</v>
      </c>
      <c r="C12" s="616">
        <v>2108142082.8399999</v>
      </c>
      <c r="D12" s="618">
        <v>2633533741.980001</v>
      </c>
      <c r="E12" s="616">
        <v>975515220.53999996</v>
      </c>
      <c r="F12" s="616">
        <v>341224910.69999999</v>
      </c>
      <c r="G12" s="629">
        <v>5755495158.257</v>
      </c>
    </row>
    <row r="13" spans="1:7">
      <c r="A13" s="326">
        <v>6</v>
      </c>
      <c r="B13" s="617" t="s">
        <v>631</v>
      </c>
      <c r="C13" s="616">
        <v>902214467.37</v>
      </c>
      <c r="D13" s="618">
        <v>529179606.60000002</v>
      </c>
      <c r="E13" s="616">
        <v>231106264.02000001</v>
      </c>
      <c r="F13" s="616">
        <v>63067384.979999997</v>
      </c>
      <c r="G13" s="629">
        <v>862783861.48500001</v>
      </c>
    </row>
    <row r="14" spans="1:7">
      <c r="A14" s="326">
        <v>7</v>
      </c>
      <c r="B14" s="615" t="s">
        <v>632</v>
      </c>
      <c r="C14" s="616">
        <f>SUM(C15:C16)</f>
        <v>4624991404.6864986</v>
      </c>
      <c r="D14" s="616">
        <f>SUM(D15:D16)</f>
        <v>2891512916.1185999</v>
      </c>
      <c r="E14" s="616">
        <f>SUM(E15:E16)</f>
        <v>126567969.49000001</v>
      </c>
      <c r="F14" s="616">
        <f>SUM(F15:F16)</f>
        <v>18892442.120000001</v>
      </c>
      <c r="G14" s="616">
        <f>SUM(G15:G16)</f>
        <v>2330068885.2182493</v>
      </c>
    </row>
    <row r="15" spans="1:7" ht="51.75">
      <c r="A15" s="326">
        <v>8</v>
      </c>
      <c r="B15" s="617" t="s">
        <v>633</v>
      </c>
      <c r="C15" s="616">
        <v>3793743628.0864987</v>
      </c>
      <c r="D15" s="618">
        <v>720933730.74000001</v>
      </c>
      <c r="E15" s="616">
        <v>60018687.010000005</v>
      </c>
      <c r="F15" s="616">
        <v>18892442.120000001</v>
      </c>
      <c r="G15" s="629">
        <v>2296794243.9782495</v>
      </c>
    </row>
    <row r="16" spans="1:7" ht="26.25">
      <c r="A16" s="326">
        <v>9</v>
      </c>
      <c r="B16" s="617" t="s">
        <v>634</v>
      </c>
      <c r="C16" s="616">
        <v>831247776.60000002</v>
      </c>
      <c r="D16" s="618">
        <v>2170579185.3786001</v>
      </c>
      <c r="E16" s="616">
        <v>66549282.479999997</v>
      </c>
      <c r="F16" s="616">
        <v>0</v>
      </c>
      <c r="G16" s="629">
        <v>33274641.239999998</v>
      </c>
    </row>
    <row r="17" spans="1:7">
      <c r="A17" s="326">
        <v>10</v>
      </c>
      <c r="B17" s="615" t="s">
        <v>635</v>
      </c>
      <c r="C17" s="616"/>
      <c r="D17" s="618">
        <v>0</v>
      </c>
      <c r="E17" s="616"/>
      <c r="F17" s="616"/>
      <c r="G17" s="629">
        <v>0</v>
      </c>
    </row>
    <row r="18" spans="1:7">
      <c r="A18" s="326">
        <v>11</v>
      </c>
      <c r="B18" s="615" t="s">
        <v>95</v>
      </c>
      <c r="C18" s="616">
        <v>0</v>
      </c>
      <c r="D18" s="618">
        <f>SUM(D19:D20)</f>
        <v>635511292.92879987</v>
      </c>
      <c r="E18" s="618">
        <f>SUM(E19:E20)</f>
        <v>21111706.626499999</v>
      </c>
      <c r="F18" s="618">
        <f>SUM(F19:F20)</f>
        <v>12411771.8147</v>
      </c>
      <c r="G18" s="629">
        <v>0</v>
      </c>
    </row>
    <row r="19" spans="1:7">
      <c r="A19" s="326">
        <v>12</v>
      </c>
      <c r="B19" s="617" t="s">
        <v>636</v>
      </c>
      <c r="C19" s="574"/>
      <c r="D19" s="618">
        <v>3180641.5</v>
      </c>
      <c r="E19" s="616">
        <v>2504858.2000000002</v>
      </c>
      <c r="F19" s="616">
        <v>1054139.01</v>
      </c>
      <c r="G19" s="629">
        <v>0</v>
      </c>
    </row>
    <row r="20" spans="1:7" ht="26.25">
      <c r="A20" s="326">
        <v>13</v>
      </c>
      <c r="B20" s="617" t="s">
        <v>637</v>
      </c>
      <c r="C20" s="616"/>
      <c r="D20" s="616">
        <v>632330651.42879987</v>
      </c>
      <c r="E20" s="616">
        <v>18606848.4265</v>
      </c>
      <c r="F20" s="616">
        <v>11357632.8047</v>
      </c>
      <c r="G20" s="629">
        <v>0</v>
      </c>
    </row>
    <row r="21" spans="1:7">
      <c r="A21" s="327">
        <v>14</v>
      </c>
      <c r="B21" s="619" t="s">
        <v>638</v>
      </c>
      <c r="C21" s="630"/>
      <c r="D21" s="630"/>
      <c r="E21" s="630"/>
      <c r="F21" s="630"/>
      <c r="G21" s="630">
        <f>SUM(G8,G11,G14,G17,G18)</f>
        <v>15513112083.226357</v>
      </c>
    </row>
    <row r="22" spans="1:7">
      <c r="A22" s="631"/>
      <c r="B22" s="620" t="s">
        <v>639</v>
      </c>
      <c r="C22" s="621"/>
      <c r="D22" s="622"/>
      <c r="E22" s="621"/>
      <c r="F22" s="621"/>
      <c r="G22" s="632"/>
    </row>
    <row r="23" spans="1:7">
      <c r="A23" s="326">
        <v>15</v>
      </c>
      <c r="B23" s="615" t="s">
        <v>489</v>
      </c>
      <c r="C23" s="623">
        <v>5215258862.8379993</v>
      </c>
      <c r="D23" s="560">
        <v>2261913819.4860001</v>
      </c>
      <c r="E23" s="623"/>
      <c r="F23" s="623"/>
      <c r="G23" s="629">
        <v>242058774.30519998</v>
      </c>
    </row>
    <row r="24" spans="1:7">
      <c r="A24" s="326">
        <v>16</v>
      </c>
      <c r="B24" s="615" t="s">
        <v>640</v>
      </c>
      <c r="C24" s="616">
        <v>6266871.3899999969</v>
      </c>
      <c r="D24" s="618">
        <v>2248841601.6067519</v>
      </c>
      <c r="E24" s="616">
        <v>1673078675.29935</v>
      </c>
      <c r="F24" s="616">
        <v>9104390532.677393</v>
      </c>
      <c r="G24" s="629">
        <v>9284189297.9740734</v>
      </c>
    </row>
    <row r="25" spans="1:7" ht="26.25">
      <c r="A25" s="326">
        <v>17</v>
      </c>
      <c r="B25" s="617" t="s">
        <v>641</v>
      </c>
      <c r="C25" s="616"/>
      <c r="D25" s="618"/>
      <c r="E25" s="616"/>
      <c r="F25" s="616"/>
      <c r="G25" s="629"/>
    </row>
    <row r="26" spans="1:7" ht="39">
      <c r="A26" s="326">
        <v>18</v>
      </c>
      <c r="B26" s="617" t="s">
        <v>642</v>
      </c>
      <c r="C26" s="616">
        <v>32455020.550000012</v>
      </c>
      <c r="D26" s="618">
        <v>34778195.097759999</v>
      </c>
      <c r="E26" s="616">
        <v>2215821.3471600022</v>
      </c>
      <c r="F26" s="616">
        <v>22382029.978720002</v>
      </c>
      <c r="G26" s="629">
        <v>33417422.999484003</v>
      </c>
    </row>
    <row r="27" spans="1:7">
      <c r="A27" s="326">
        <v>19</v>
      </c>
      <c r="B27" s="617" t="s">
        <v>643</v>
      </c>
      <c r="C27" s="616">
        <v>0</v>
      </c>
      <c r="D27" s="618">
        <v>1750707232.021857</v>
      </c>
      <c r="E27" s="616">
        <v>1491872309.0901208</v>
      </c>
      <c r="F27" s="616">
        <v>5682717982.273839</v>
      </c>
      <c r="G27" s="629">
        <v>6451589671.9765053</v>
      </c>
    </row>
    <row r="28" spans="1:7">
      <c r="A28" s="326">
        <v>20</v>
      </c>
      <c r="B28" s="624" t="s">
        <v>644</v>
      </c>
      <c r="C28" s="616"/>
      <c r="D28" s="618"/>
      <c r="E28" s="616"/>
      <c r="F28" s="616"/>
      <c r="G28" s="629"/>
    </row>
    <row r="29" spans="1:7">
      <c r="A29" s="326">
        <v>21</v>
      </c>
      <c r="B29" s="617" t="s">
        <v>645</v>
      </c>
      <c r="C29" s="616">
        <v>0</v>
      </c>
      <c r="D29" s="618">
        <v>275641206.33710915</v>
      </c>
      <c r="E29" s="616">
        <v>235912995.18404606</v>
      </c>
      <c r="F29" s="616">
        <v>3410017097.6350088</v>
      </c>
      <c r="G29" s="629">
        <v>2758404407.5647678</v>
      </c>
    </row>
    <row r="30" spans="1:7">
      <c r="A30" s="326">
        <v>22</v>
      </c>
      <c r="B30" s="624" t="s">
        <v>644</v>
      </c>
      <c r="C30" s="616"/>
      <c r="D30" s="618">
        <v>194700278.21033788</v>
      </c>
      <c r="E30" s="616">
        <v>180857008.45317209</v>
      </c>
      <c r="F30" s="616">
        <v>2507567083.038794</v>
      </c>
      <c r="G30" s="629">
        <v>1817697247.3069675</v>
      </c>
    </row>
    <row r="31" spans="1:7" ht="26.25">
      <c r="A31" s="326">
        <v>23</v>
      </c>
      <c r="B31" s="617" t="s">
        <v>646</v>
      </c>
      <c r="C31" s="616"/>
      <c r="D31" s="618">
        <v>20297746.5449</v>
      </c>
      <c r="E31" s="616">
        <v>38581733.120899998</v>
      </c>
      <c r="F31" s="616">
        <v>155247608.0336</v>
      </c>
      <c r="G31" s="629">
        <v>161400206.66145998</v>
      </c>
    </row>
    <row r="32" spans="1:7">
      <c r="A32" s="326">
        <v>24</v>
      </c>
      <c r="B32" s="615" t="s">
        <v>647</v>
      </c>
      <c r="C32" s="616"/>
      <c r="D32" s="618"/>
      <c r="E32" s="616"/>
      <c r="F32" s="616"/>
      <c r="G32" s="629">
        <v>0</v>
      </c>
    </row>
    <row r="33" spans="1:7">
      <c r="A33" s="326">
        <v>25</v>
      </c>
      <c r="B33" s="615" t="s">
        <v>165</v>
      </c>
      <c r="C33" s="616">
        <f>SUM(C34:C35)</f>
        <v>563800542.16999996</v>
      </c>
      <c r="D33" s="616">
        <f>SUM(D34:D35)</f>
        <v>634099598.22783887</v>
      </c>
      <c r="E33" s="616">
        <f>SUM(E34:E35)</f>
        <v>129430075.68472758</v>
      </c>
      <c r="F33" s="616">
        <f>SUM(F34:F35)</f>
        <v>939166046.15538418</v>
      </c>
      <c r="G33" s="616">
        <f>SUM(G34:G35)</f>
        <v>2094316575.4224074</v>
      </c>
    </row>
    <row r="34" spans="1:7">
      <c r="A34" s="326">
        <v>26</v>
      </c>
      <c r="B34" s="617" t="s">
        <v>648</v>
      </c>
      <c r="C34" s="574"/>
      <c r="D34" s="618">
        <v>104288362.41</v>
      </c>
      <c r="E34" s="616">
        <v>5243313.6099999994</v>
      </c>
      <c r="F34" s="616">
        <v>1316305.26</v>
      </c>
      <c r="G34" s="629">
        <v>110847981.28</v>
      </c>
    </row>
    <row r="35" spans="1:7">
      <c r="A35" s="326">
        <v>27</v>
      </c>
      <c r="B35" s="617" t="s">
        <v>649</v>
      </c>
      <c r="C35" s="616">
        <v>563800542.16999996</v>
      </c>
      <c r="D35" s="618">
        <v>529811235.81783885</v>
      </c>
      <c r="E35" s="616">
        <v>124186762.07472758</v>
      </c>
      <c r="F35" s="616">
        <v>937849740.89538419</v>
      </c>
      <c r="G35" s="629">
        <v>1983468594.1424074</v>
      </c>
    </row>
    <row r="36" spans="1:7">
      <c r="A36" s="326">
        <v>28</v>
      </c>
      <c r="B36" s="615" t="s">
        <v>650</v>
      </c>
      <c r="C36" s="616">
        <v>857951976.7816</v>
      </c>
      <c r="D36" s="618">
        <v>438876695.6164</v>
      </c>
      <c r="E36" s="616">
        <v>526913618.28649998</v>
      </c>
      <c r="F36" s="616">
        <v>708221009.88699996</v>
      </c>
      <c r="G36" s="629">
        <v>245709781.71241999</v>
      </c>
    </row>
    <row r="37" spans="1:7">
      <c r="A37" s="327">
        <v>29</v>
      </c>
      <c r="B37" s="619" t="s">
        <v>651</v>
      </c>
      <c r="C37" s="630"/>
      <c r="D37" s="630"/>
      <c r="E37" s="630"/>
      <c r="F37" s="630"/>
      <c r="G37" s="630">
        <f>SUM(G23:G24,G32:G33,G36)</f>
        <v>11866274429.414101</v>
      </c>
    </row>
    <row r="38" spans="1:7">
      <c r="A38" s="627"/>
      <c r="B38" s="610"/>
      <c r="C38" s="609"/>
      <c r="D38" s="609"/>
      <c r="E38" s="609"/>
      <c r="F38" s="609"/>
      <c r="G38" s="633"/>
    </row>
    <row r="39" spans="1:7" ht="15.75" thickBot="1">
      <c r="A39" s="328">
        <v>30</v>
      </c>
      <c r="B39" s="329" t="s">
        <v>619</v>
      </c>
      <c r="C39" s="634"/>
      <c r="D39" s="634"/>
      <c r="E39" s="634"/>
      <c r="F39" s="634"/>
      <c r="G39" s="330">
        <f>IFERROR(G21/G37,0)</f>
        <v>1.307327938141434</v>
      </c>
    </row>
    <row r="42" spans="1:7" ht="39">
      <c r="B42" s="16" t="s">
        <v>652</v>
      </c>
    </row>
  </sheetData>
  <mergeCells count="2">
    <mergeCell ref="C5:F5"/>
    <mergeCell ref="G5:G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2"/>
  <sheetViews>
    <sheetView zoomScaleNormal="100" workbookViewId="0">
      <pane xSplit="1" ySplit="5" topLeftCell="B6" activePane="bottomRight" state="frozen"/>
      <selection activeCell="C40" sqref="C40"/>
      <selection pane="topRight" activeCell="C40" sqref="C40"/>
      <selection pane="bottomLeft" activeCell="C40" sqref="C40"/>
      <selection pane="bottomRight" activeCell="B6" sqref="B6"/>
    </sheetView>
  </sheetViews>
  <sheetFormatPr defaultRowHeight="15.75"/>
  <cols>
    <col min="1" max="1" width="9.5703125" style="12" bestFit="1" customWidth="1"/>
    <col min="2" max="2" width="88.42578125" style="9" customWidth="1"/>
    <col min="3" max="7" width="13.85546875" style="9" bestFit="1" customWidth="1"/>
  </cols>
  <sheetData>
    <row r="1" spans="1:7">
      <c r="A1" s="10" t="s">
        <v>188</v>
      </c>
      <c r="B1" s="311" t="str">
        <f>Info!C2</f>
        <v>სს ”საქართველოს ბანკი”</v>
      </c>
    </row>
    <row r="2" spans="1:7">
      <c r="A2" s="10" t="s">
        <v>189</v>
      </c>
      <c r="B2" s="319">
        <v>44651</v>
      </c>
      <c r="C2" s="20"/>
      <c r="D2" s="20"/>
      <c r="E2" s="20"/>
      <c r="F2" s="20"/>
      <c r="G2" s="20"/>
    </row>
    <row r="3" spans="1:7">
      <c r="A3" s="10"/>
      <c r="C3" s="20"/>
      <c r="D3" s="20"/>
      <c r="E3" s="20"/>
      <c r="F3" s="20"/>
      <c r="G3" s="20"/>
    </row>
    <row r="4" spans="1:7" ht="16.5" thickBot="1">
      <c r="A4" s="576" t="s">
        <v>403</v>
      </c>
      <c r="B4" s="577" t="s">
        <v>223</v>
      </c>
      <c r="C4" s="578">
        <v>1</v>
      </c>
      <c r="D4" s="578"/>
      <c r="E4" s="578"/>
      <c r="F4" s="578"/>
      <c r="G4" s="578"/>
    </row>
    <row r="5" spans="1:7" ht="15">
      <c r="A5" s="229" t="s">
        <v>26</v>
      </c>
      <c r="B5" s="230"/>
      <c r="C5" s="320" t="str">
        <f>INT((MONTH($B$2))/3)&amp;"Q"&amp;"-"&amp;YEAR($B$2)</f>
        <v>1Q-2022</v>
      </c>
      <c r="D5" s="320" t="str">
        <f>IF(INT(MONTH($B$2))=3, "4"&amp;"Q"&amp;"-"&amp;YEAR($B$2)-1, IF(INT(MONTH($B$2))=6, "1"&amp;"Q"&amp;"-"&amp;YEAR($B$2), IF(INT(MONTH($B$2))=9, "2"&amp;"Q"&amp;"-"&amp;YEAR($B$2),IF(INT(MONTH($B$2))=12, "3"&amp;"Q"&amp;"-"&amp;YEAR($B$2), 0))))</f>
        <v>4Q-2021</v>
      </c>
      <c r="E5" s="320" t="str">
        <f>IF(INT(MONTH($B$2))=3, "3"&amp;"Q"&amp;"-"&amp;YEAR($B$2)-1, IF(INT(MONTH($B$2))=6, "4"&amp;"Q"&amp;"-"&amp;YEAR($B$2)-1, IF(INT(MONTH($B$2))=9, "1"&amp;"Q"&amp;"-"&amp;YEAR($B$2),IF(INT(MONTH($B$2))=12, "2"&amp;"Q"&amp;"-"&amp;YEAR($B$2), 0))))</f>
        <v>3Q-2021</v>
      </c>
      <c r="F5" s="320" t="str">
        <f>IF(INT(MONTH($B$2))=3, "2"&amp;"Q"&amp;"-"&amp;YEAR($B$2)-1, IF(INT(MONTH($B$2))=6, "3"&amp;"Q"&amp;"-"&amp;YEAR($B$2)-1, IF(INT(MONTH($B$2))=9, "4"&amp;"Q"&amp;"-"&amp;YEAR($B$2)-1,IF(INT(MONTH($B$2))=12, "1"&amp;"Q"&amp;"-"&amp;YEAR($B$2), 0))))</f>
        <v>2Q-2021</v>
      </c>
      <c r="G5" s="592" t="str">
        <f>IF(INT(MONTH($B$2))=3, "1"&amp;"Q"&amp;"-"&amp;YEAR($B$2)-1, IF(INT(MONTH($B$2))=6, "2"&amp;"Q"&amp;"-"&amp;YEAR($B$2)-1, IF(INT(MONTH($B$2))=9, "3"&amp;"Q"&amp;"-"&amp;YEAR($B$2)-1,IF(INT(MONTH($B$2))=12, "4"&amp;"Q"&amp;"-"&amp;YEAR($B$2)-1, 0))))</f>
        <v>1Q-2021</v>
      </c>
    </row>
    <row r="6" spans="1:7" ht="15">
      <c r="A6" s="321"/>
      <c r="B6" s="580" t="s">
        <v>186</v>
      </c>
      <c r="C6" s="574"/>
      <c r="D6" s="574"/>
      <c r="E6" s="574"/>
      <c r="F6" s="574"/>
      <c r="G6" s="593"/>
    </row>
    <row r="7" spans="1:7" ht="15">
      <c r="A7" s="321"/>
      <c r="B7" s="581" t="s">
        <v>190</v>
      </c>
      <c r="C7" s="574"/>
      <c r="D7" s="574"/>
      <c r="E7" s="574"/>
      <c r="F7" s="574"/>
      <c r="G7" s="593"/>
    </row>
    <row r="8" spans="1:7" ht="15">
      <c r="A8" s="314">
        <v>1</v>
      </c>
      <c r="B8" s="579" t="s">
        <v>23</v>
      </c>
      <c r="C8" s="575">
        <v>2514520836.8166003</v>
      </c>
      <c r="D8" s="575">
        <v>2381240371.2011437</v>
      </c>
      <c r="E8" s="575">
        <v>2211025148.4116063</v>
      </c>
      <c r="F8" s="575">
        <v>2073560020</v>
      </c>
      <c r="G8" s="575">
        <v>1854811875</v>
      </c>
    </row>
    <row r="9" spans="1:7" ht="15">
      <c r="A9" s="314">
        <v>2</v>
      </c>
      <c r="B9" s="579" t="s">
        <v>89</v>
      </c>
      <c r="C9" s="575">
        <v>2824650836.8166003</v>
      </c>
      <c r="D9" s="575">
        <v>2691000371.2011437</v>
      </c>
      <c r="E9" s="575">
        <v>2523305148.4116063</v>
      </c>
      <c r="F9" s="575">
        <v>2389590020</v>
      </c>
      <c r="G9" s="575">
        <v>2195991875</v>
      </c>
    </row>
    <row r="10" spans="1:7" ht="15">
      <c r="A10" s="314">
        <v>3</v>
      </c>
      <c r="B10" s="579" t="s">
        <v>88</v>
      </c>
      <c r="C10" s="575">
        <v>3614845661.5376267</v>
      </c>
      <c r="D10" s="575">
        <v>3475800220.6503272</v>
      </c>
      <c r="E10" s="575">
        <v>3306232289.9661388</v>
      </c>
      <c r="F10" s="575">
        <v>3171657137</v>
      </c>
      <c r="G10" s="575">
        <v>3072725368</v>
      </c>
    </row>
    <row r="11" spans="1:7" ht="15">
      <c r="A11" s="314">
        <v>4</v>
      </c>
      <c r="B11" s="579" t="s">
        <v>610</v>
      </c>
      <c r="C11" s="575">
        <v>2165524560.7191391</v>
      </c>
      <c r="D11" s="575">
        <v>2063248322.8275342</v>
      </c>
      <c r="E11" s="575">
        <v>1898316120.4906502</v>
      </c>
      <c r="F11" s="575">
        <v>1850450551</v>
      </c>
      <c r="G11" s="575">
        <v>1292219484</v>
      </c>
    </row>
    <row r="12" spans="1:7" ht="15">
      <c r="A12" s="314">
        <v>5</v>
      </c>
      <c r="B12" s="579" t="s">
        <v>611</v>
      </c>
      <c r="C12" s="575">
        <v>2582484303.9510574</v>
      </c>
      <c r="D12" s="575">
        <v>2452670591.4897223</v>
      </c>
      <c r="E12" s="575">
        <v>2273638377.8423667</v>
      </c>
      <c r="F12" s="575">
        <v>2219528839</v>
      </c>
      <c r="G12" s="575">
        <v>1613262218</v>
      </c>
    </row>
    <row r="13" spans="1:7" ht="15">
      <c r="A13" s="314">
        <v>6</v>
      </c>
      <c r="B13" s="579" t="s">
        <v>612</v>
      </c>
      <c r="C13" s="575">
        <v>3225579975.0055032</v>
      </c>
      <c r="D13" s="575">
        <v>3182228147.4987483</v>
      </c>
      <c r="E13" s="575">
        <v>2978399452.782557</v>
      </c>
      <c r="F13" s="575">
        <v>2940042510</v>
      </c>
      <c r="G13" s="575">
        <v>2273246408</v>
      </c>
    </row>
    <row r="14" spans="1:7" ht="15">
      <c r="A14" s="321"/>
      <c r="B14" s="580" t="s">
        <v>614</v>
      </c>
      <c r="C14" s="582"/>
      <c r="D14" s="582"/>
      <c r="E14" s="582"/>
      <c r="F14" s="582"/>
      <c r="G14" s="582"/>
    </row>
    <row r="15" spans="1:7" ht="27" customHeight="1">
      <c r="A15" s="314">
        <v>7</v>
      </c>
      <c r="B15" s="579" t="s">
        <v>613</v>
      </c>
      <c r="C15" s="583">
        <v>18371887831.583778</v>
      </c>
      <c r="D15" s="583">
        <v>17977949348.409412</v>
      </c>
      <c r="E15" s="583">
        <v>17248163062.559422</v>
      </c>
      <c r="F15" s="583">
        <v>16598810400</v>
      </c>
      <c r="G15" s="583">
        <v>16516430454</v>
      </c>
    </row>
    <row r="16" spans="1:7" ht="15">
      <c r="A16" s="321"/>
      <c r="B16" s="580" t="s">
        <v>618</v>
      </c>
      <c r="C16" s="582"/>
      <c r="D16" s="582"/>
      <c r="E16" s="582"/>
      <c r="F16" s="582"/>
      <c r="G16" s="582"/>
    </row>
    <row r="17" spans="1:7" s="2" customFormat="1" ht="15">
      <c r="A17" s="314"/>
      <c r="B17" s="581" t="s">
        <v>600</v>
      </c>
      <c r="C17" s="582"/>
      <c r="D17" s="582"/>
      <c r="E17" s="582"/>
      <c r="F17" s="582"/>
      <c r="G17" s="582"/>
    </row>
    <row r="18" spans="1:7" ht="15">
      <c r="A18" s="313">
        <v>8</v>
      </c>
      <c r="B18" s="584" t="s">
        <v>608</v>
      </c>
      <c r="C18" s="585">
        <f>C8/C15</f>
        <v>0.13686785265985549</v>
      </c>
      <c r="D18" s="585">
        <v>0.13245339193325864</v>
      </c>
      <c r="E18" s="585">
        <v>0.12818902165941817</v>
      </c>
      <c r="F18" s="585">
        <v>0.1249</v>
      </c>
      <c r="G18" s="585">
        <v>0.1123</v>
      </c>
    </row>
    <row r="19" spans="1:7" ht="15" customHeight="1">
      <c r="A19" s="313">
        <v>9</v>
      </c>
      <c r="B19" s="584" t="s">
        <v>607</v>
      </c>
      <c r="C19" s="586">
        <f>C9/C15</f>
        <v>0.15374853486535231</v>
      </c>
      <c r="D19" s="586">
        <v>0.14968338819128046</v>
      </c>
      <c r="E19" s="586">
        <v>0.14629413806325517</v>
      </c>
      <c r="F19" s="586">
        <v>0.14399999999999999</v>
      </c>
      <c r="G19" s="586">
        <v>0.13300000000000001</v>
      </c>
    </row>
    <row r="20" spans="1:7" ht="15">
      <c r="A20" s="313">
        <v>10</v>
      </c>
      <c r="B20" s="584" t="s">
        <v>609</v>
      </c>
      <c r="C20" s="585">
        <f>C10/C15</f>
        <v>0.19675961962511085</v>
      </c>
      <c r="D20" s="585">
        <v>0.19333685690675542</v>
      </c>
      <c r="E20" s="585">
        <v>0.19168605247842163</v>
      </c>
      <c r="F20" s="585">
        <v>0.19109999999999999</v>
      </c>
      <c r="G20" s="585">
        <v>0.186</v>
      </c>
    </row>
    <row r="21" spans="1:7" ht="15">
      <c r="A21" s="313">
        <v>11</v>
      </c>
      <c r="B21" s="579" t="s">
        <v>610</v>
      </c>
      <c r="C21" s="585">
        <f>C11/C15</f>
        <v>0.11787164065939415</v>
      </c>
      <c r="D21" s="585">
        <v>0.11476549871412775</v>
      </c>
      <c r="E21" s="585">
        <v>0.11005903142296491</v>
      </c>
      <c r="F21" s="585">
        <v>0.1115</v>
      </c>
      <c r="G21" s="585">
        <v>7.8200000000000006E-2</v>
      </c>
    </row>
    <row r="22" spans="1:7" ht="15">
      <c r="A22" s="313">
        <v>12</v>
      </c>
      <c r="B22" s="579" t="s">
        <v>611</v>
      </c>
      <c r="C22" s="585">
        <f>C12/C15</f>
        <v>0.14056717130133001</v>
      </c>
      <c r="D22" s="585">
        <v>0.13642660483447855</v>
      </c>
      <c r="E22" s="585">
        <v>0.13181916066051999</v>
      </c>
      <c r="F22" s="585">
        <v>0.13370000000000001</v>
      </c>
      <c r="G22" s="585">
        <v>9.7699999999999995E-2</v>
      </c>
    </row>
    <row r="23" spans="1:7" ht="15">
      <c r="A23" s="313">
        <v>13</v>
      </c>
      <c r="B23" s="579" t="s">
        <v>612</v>
      </c>
      <c r="C23" s="585">
        <f>C13/C15</f>
        <v>0.17557150384188019</v>
      </c>
      <c r="D23" s="585">
        <v>0.17700729298029166</v>
      </c>
      <c r="E23" s="585">
        <v>0.17267922630252536</v>
      </c>
      <c r="F23" s="585">
        <v>0.17710000000000001</v>
      </c>
      <c r="G23" s="585">
        <v>0.1376</v>
      </c>
    </row>
    <row r="24" spans="1:7" ht="15">
      <c r="A24" s="321"/>
      <c r="B24" s="580" t="s">
        <v>6</v>
      </c>
      <c r="C24" s="582"/>
      <c r="D24" s="582"/>
      <c r="E24" s="582"/>
      <c r="F24" s="582"/>
      <c r="G24" s="582"/>
    </row>
    <row r="25" spans="1:7" ht="15" customHeight="1">
      <c r="A25" s="322">
        <v>14</v>
      </c>
      <c r="B25" s="587" t="s">
        <v>7</v>
      </c>
      <c r="C25" s="588">
        <v>8.7949386421149467E-2</v>
      </c>
      <c r="D25" s="588">
        <v>8.3647276232489604E-2</v>
      </c>
      <c r="E25" s="588">
        <v>8.0894114660675281E-2</v>
      </c>
      <c r="F25" s="588">
        <v>7.7899999999999997E-2</v>
      </c>
      <c r="G25" s="588">
        <v>7.5999999999999998E-2</v>
      </c>
    </row>
    <row r="26" spans="1:7" ht="15">
      <c r="A26" s="322">
        <v>15</v>
      </c>
      <c r="B26" s="587" t="s">
        <v>8</v>
      </c>
      <c r="C26" s="588">
        <v>4.2388544781760296E-2</v>
      </c>
      <c r="D26" s="588">
        <v>4.0422842166684972E-2</v>
      </c>
      <c r="E26" s="588">
        <v>3.9960719898887893E-2</v>
      </c>
      <c r="F26" s="588">
        <v>3.9600000000000003E-2</v>
      </c>
      <c r="G26" s="588">
        <v>3.9699999999999999E-2</v>
      </c>
    </row>
    <row r="27" spans="1:7" ht="15">
      <c r="A27" s="322">
        <v>16</v>
      </c>
      <c r="B27" s="587" t="s">
        <v>9</v>
      </c>
      <c r="C27" s="588">
        <v>4.4034677117811678E-2</v>
      </c>
      <c r="D27" s="588">
        <v>3.6548891124828509E-2</v>
      </c>
      <c r="E27" s="588">
        <v>3.553591280790331E-2</v>
      </c>
      <c r="F27" s="588">
        <v>3.2800000000000003E-2</v>
      </c>
      <c r="G27" s="588">
        <v>3.1800000000000002E-2</v>
      </c>
    </row>
    <row r="28" spans="1:7" ht="15">
      <c r="A28" s="322">
        <v>17</v>
      </c>
      <c r="B28" s="587" t="s">
        <v>224</v>
      </c>
      <c r="C28" s="588">
        <v>4.5560841639389164E-2</v>
      </c>
      <c r="D28" s="588">
        <v>4.3224434065804632E-2</v>
      </c>
      <c r="E28" s="588">
        <v>4.0933394761787395E-2</v>
      </c>
      <c r="F28" s="588">
        <v>3.8300000000000001E-2</v>
      </c>
      <c r="G28" s="588">
        <v>3.6299999999999999E-2</v>
      </c>
    </row>
    <row r="29" spans="1:7" ht="15">
      <c r="A29" s="322">
        <v>18</v>
      </c>
      <c r="B29" s="587" t="s">
        <v>10</v>
      </c>
      <c r="C29" s="588">
        <v>2.8065278314140046E-2</v>
      </c>
      <c r="D29" s="588">
        <v>3.9948705471960846E-2</v>
      </c>
      <c r="E29" s="588">
        <v>4.2718744670470897E-2</v>
      </c>
      <c r="F29" s="588">
        <v>4.2200000000000001E-2</v>
      </c>
      <c r="G29" s="588">
        <v>3.7699999999999997E-2</v>
      </c>
    </row>
    <row r="30" spans="1:7" ht="15">
      <c r="A30" s="322">
        <v>19</v>
      </c>
      <c r="B30" s="587" t="s">
        <v>11</v>
      </c>
      <c r="C30" s="588">
        <v>0.24323123414107117</v>
      </c>
      <c r="D30" s="588">
        <v>0.37634687940545997</v>
      </c>
      <c r="E30" s="588">
        <v>0.41232008351057292</v>
      </c>
      <c r="F30" s="588">
        <v>0.42420000000000002</v>
      </c>
      <c r="G30" s="588">
        <v>0.39300000000000002</v>
      </c>
    </row>
    <row r="31" spans="1:7" ht="15">
      <c r="A31" s="321"/>
      <c r="B31" s="580" t="s">
        <v>12</v>
      </c>
      <c r="C31" s="582"/>
      <c r="D31" s="582"/>
      <c r="E31" s="582"/>
      <c r="F31" s="582"/>
      <c r="G31" s="582"/>
    </row>
    <row r="32" spans="1:7" ht="15">
      <c r="A32" s="322">
        <v>20</v>
      </c>
      <c r="B32" s="587" t="s">
        <v>13</v>
      </c>
      <c r="C32" s="588">
        <v>4.3518702522826483E-2</v>
      </c>
      <c r="D32" s="588">
        <v>4.3765551546771399E-2</v>
      </c>
      <c r="E32" s="588">
        <v>5.1211137166589878E-2</v>
      </c>
      <c r="F32" s="588">
        <v>6.1899999999999997E-2</v>
      </c>
      <c r="G32" s="588">
        <v>8.2600000000000007E-2</v>
      </c>
    </row>
    <row r="33" spans="1:7" ht="15" customHeight="1">
      <c r="A33" s="322">
        <v>21</v>
      </c>
      <c r="B33" s="587" t="s">
        <v>14</v>
      </c>
      <c r="C33" s="588">
        <f>-'2. RC'!E13/'2. RC'!E12</f>
        <v>3.9968751339777668E-2</v>
      </c>
      <c r="D33" s="588">
        <v>3.9927530230018556E-2</v>
      </c>
      <c r="E33" s="588">
        <v>4.1148280517411095E-2</v>
      </c>
      <c r="F33" s="588">
        <v>4.7100000000000003E-2</v>
      </c>
      <c r="G33" s="588">
        <v>5.3800000000000001E-2</v>
      </c>
    </row>
    <row r="34" spans="1:7" ht="15">
      <c r="A34" s="322">
        <v>22</v>
      </c>
      <c r="B34" s="587" t="s">
        <v>15</v>
      </c>
      <c r="C34" s="588">
        <f>'2. RC'!D12/'2. RC'!E12</f>
        <v>0.51134457463359051</v>
      </c>
      <c r="D34" s="588">
        <v>0.52105142447205355</v>
      </c>
      <c r="E34" s="588">
        <v>0.52833265254177519</v>
      </c>
      <c r="F34" s="588">
        <v>0.54079999999999995</v>
      </c>
      <c r="G34" s="588">
        <v>0.56269999999999998</v>
      </c>
    </row>
    <row r="35" spans="1:7" ht="15" customHeight="1">
      <c r="A35" s="322">
        <v>23</v>
      </c>
      <c r="B35" s="587" t="s">
        <v>16</v>
      </c>
      <c r="C35" s="588">
        <f>'2. RC'!D20/'2. RC'!E20</f>
        <v>0.48697520984349563</v>
      </c>
      <c r="D35" s="588">
        <v>0.49212347231160997</v>
      </c>
      <c r="E35" s="588">
        <v>0.5064139321994876</v>
      </c>
      <c r="F35" s="588">
        <v>0.52569999999999995</v>
      </c>
      <c r="G35" s="588">
        <v>0.55620000000000003</v>
      </c>
    </row>
    <row r="36" spans="1:7" ht="15">
      <c r="A36" s="322">
        <v>24</v>
      </c>
      <c r="B36" s="587" t="s">
        <v>17</v>
      </c>
      <c r="C36" s="588">
        <f>('2. RC'!E12-15385154749.2076)/15385154749.2076</f>
        <v>1.3372622469747766E-2</v>
      </c>
      <c r="D36" s="588">
        <v>0.15402563255274054</v>
      </c>
      <c r="E36" s="588">
        <v>0.10790217031320253</v>
      </c>
      <c r="F36" s="588">
        <v>4.6699999999999998E-2</v>
      </c>
      <c r="G36" s="588">
        <v>2.9100000000000001E-2</v>
      </c>
    </row>
    <row r="37" spans="1:7" ht="15" customHeight="1">
      <c r="A37" s="321"/>
      <c r="B37" s="580" t="s">
        <v>18</v>
      </c>
      <c r="C37" s="582"/>
      <c r="D37" s="582"/>
      <c r="E37" s="582"/>
      <c r="F37" s="582"/>
      <c r="G37" s="582"/>
    </row>
    <row r="38" spans="1:7" ht="15" customHeight="1">
      <c r="A38" s="322">
        <v>25</v>
      </c>
      <c r="B38" s="587" t="s">
        <v>19</v>
      </c>
      <c r="C38" s="588">
        <v>0.21479051101261998</v>
      </c>
      <c r="D38" s="588">
        <v>0.21101618809000994</v>
      </c>
      <c r="E38" s="588">
        <v>0.19477518636322275</v>
      </c>
      <c r="F38" s="588">
        <v>0.1956</v>
      </c>
      <c r="G38" s="588">
        <v>0.22370000000000001</v>
      </c>
    </row>
    <row r="39" spans="1:7" ht="15" customHeight="1">
      <c r="A39" s="322">
        <v>26</v>
      </c>
      <c r="B39" s="587" t="s">
        <v>20</v>
      </c>
      <c r="C39" s="588">
        <f>'2. RC'!D31/'2. RC'!E31</f>
        <v>0.56396344166790036</v>
      </c>
      <c r="D39" s="588">
        <v>0.58166858638348606</v>
      </c>
      <c r="E39" s="588">
        <v>0.59955637010506724</v>
      </c>
      <c r="F39" s="588">
        <v>0.61009999999999998</v>
      </c>
      <c r="G39" s="588">
        <v>0.63519999999999999</v>
      </c>
    </row>
    <row r="40" spans="1:7" ht="15" customHeight="1">
      <c r="A40" s="322">
        <v>27</v>
      </c>
      <c r="B40" s="589" t="s">
        <v>21</v>
      </c>
      <c r="C40" s="588">
        <f>('2. RC'!E23+'2. RC'!E24)/'2. RC'!E20</f>
        <v>0.321706082801612</v>
      </c>
      <c r="D40" s="588">
        <v>0.31627930954637368</v>
      </c>
      <c r="E40" s="588">
        <v>0.31603701298083237</v>
      </c>
      <c r="F40" s="588">
        <v>0.29470000000000002</v>
      </c>
      <c r="G40" s="588">
        <v>0.29930000000000001</v>
      </c>
    </row>
    <row r="41" spans="1:7" ht="15" customHeight="1">
      <c r="A41" s="323"/>
      <c r="B41" s="580" t="s">
        <v>522</v>
      </c>
      <c r="C41" s="582"/>
      <c r="D41" s="582"/>
      <c r="E41" s="582"/>
      <c r="F41" s="582"/>
      <c r="G41" s="582"/>
    </row>
    <row r="42" spans="1:7" ht="15" customHeight="1">
      <c r="A42" s="322">
        <v>28</v>
      </c>
      <c r="B42" s="590" t="s">
        <v>507</v>
      </c>
      <c r="C42" s="591">
        <f>'14. LCR'!H23</f>
        <v>5173079898.7963657</v>
      </c>
      <c r="D42" s="591">
        <v>4549243866.4298429</v>
      </c>
      <c r="E42" s="591">
        <v>4276029146.0958605</v>
      </c>
      <c r="F42" s="591">
        <v>4999711553</v>
      </c>
      <c r="G42" s="591">
        <v>4974429847</v>
      </c>
    </row>
    <row r="43" spans="1:7" ht="15">
      <c r="A43" s="322">
        <v>29</v>
      </c>
      <c r="B43" s="587" t="s">
        <v>508</v>
      </c>
      <c r="C43" s="591">
        <f>'14. LCR'!H24</f>
        <v>4229353783.7224617</v>
      </c>
      <c r="D43" s="591">
        <v>3838895216.976727</v>
      </c>
      <c r="E43" s="591">
        <v>3628602900.5699868</v>
      </c>
      <c r="F43" s="591">
        <v>3677882958</v>
      </c>
      <c r="G43" s="591">
        <v>3484462550</v>
      </c>
    </row>
    <row r="44" spans="1:7" ht="15">
      <c r="A44" s="322">
        <v>30</v>
      </c>
      <c r="B44" s="587" t="s">
        <v>506</v>
      </c>
      <c r="C44" s="588">
        <f>C42/C43</f>
        <v>1.22313718911528</v>
      </c>
      <c r="D44" s="588">
        <v>1.1850398641545996</v>
      </c>
      <c r="E44" s="588">
        <v>1.1784230083220666</v>
      </c>
      <c r="F44" s="588">
        <v>1.3593999999999999</v>
      </c>
      <c r="G44" s="588">
        <v>1.4276</v>
      </c>
    </row>
    <row r="45" spans="1:7" ht="15">
      <c r="A45" s="322"/>
      <c r="B45" s="580" t="s">
        <v>619</v>
      </c>
      <c r="C45" s="582"/>
      <c r="D45" s="582"/>
      <c r="E45" s="582"/>
      <c r="F45" s="582"/>
      <c r="G45" s="582"/>
    </row>
    <row r="46" spans="1:7" ht="15">
      <c r="A46" s="322">
        <v>31</v>
      </c>
      <c r="B46" s="587" t="s">
        <v>626</v>
      </c>
      <c r="C46" s="591">
        <v>15513112083.226355</v>
      </c>
      <c r="D46" s="591">
        <v>15366833489.102089</v>
      </c>
      <c r="E46" s="591">
        <v>14594785666.421753</v>
      </c>
      <c r="F46" s="591">
        <v>14621207732</v>
      </c>
      <c r="G46" s="591">
        <v>14757354182</v>
      </c>
    </row>
    <row r="47" spans="1:7" ht="15">
      <c r="A47" s="322">
        <v>32</v>
      </c>
      <c r="B47" s="587" t="s">
        <v>639</v>
      </c>
      <c r="C47" s="591">
        <v>11866274429.414101</v>
      </c>
      <c r="D47" s="591">
        <v>11595023181.578682</v>
      </c>
      <c r="E47" s="591">
        <v>11249238257.285744</v>
      </c>
      <c r="F47" s="591">
        <v>10689152675</v>
      </c>
      <c r="G47" s="591">
        <v>10532377787</v>
      </c>
    </row>
    <row r="48" spans="1:7" thickBot="1">
      <c r="A48" s="98">
        <v>33</v>
      </c>
      <c r="B48" s="188" t="s">
        <v>653</v>
      </c>
      <c r="C48" s="408">
        <f>C46/C47</f>
        <v>1.3073279381414338</v>
      </c>
      <c r="D48" s="408">
        <v>1.3252956245500036</v>
      </c>
      <c r="E48" s="408">
        <v>1.2974021291592088</v>
      </c>
      <c r="F48" s="408">
        <v>1.3678999999999999</v>
      </c>
      <c r="G48" s="408">
        <v>1.4011</v>
      </c>
    </row>
    <row r="49" spans="1:8">
      <c r="A49" s="13"/>
    </row>
    <row r="50" spans="1:8">
      <c r="B50" s="16"/>
      <c r="H50" s="510"/>
    </row>
    <row r="51" spans="1:8">
      <c r="B51" s="256"/>
      <c r="H51" s="510"/>
    </row>
    <row r="52" spans="1:8">
      <c r="H52" s="67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topLeftCell="A4" zoomScaleNormal="100" workbookViewId="0">
      <selection activeCell="B18" sqref="B18"/>
    </sheetView>
  </sheetViews>
  <sheetFormatPr defaultColWidth="9.140625" defaultRowHeight="12.75"/>
  <cols>
    <col min="1" max="1" width="11.85546875" style="332" bestFit="1" customWidth="1"/>
    <col min="2" max="2" width="105.140625" style="332" bestFit="1" customWidth="1"/>
    <col min="3" max="3" width="18.5703125" style="477" customWidth="1"/>
    <col min="4" max="4" width="21.7109375" style="477" customWidth="1"/>
    <col min="5" max="5" width="17.42578125" style="477" bestFit="1" customWidth="1"/>
    <col min="6" max="6" width="16.7109375" style="477" customWidth="1"/>
    <col min="7" max="7" width="30.42578125" style="477" customWidth="1"/>
    <col min="8" max="8" width="18.42578125" style="477" customWidth="1"/>
    <col min="9" max="9" width="9.140625" style="332"/>
    <col min="10" max="10" width="9.42578125" style="332" bestFit="1" customWidth="1"/>
    <col min="11" max="16384" width="9.140625" style="332"/>
  </cols>
  <sheetData>
    <row r="1" spans="1:10" ht="13.5">
      <c r="A1" s="331" t="s">
        <v>188</v>
      </c>
      <c r="B1" s="240" t="str">
        <f>Info!C2</f>
        <v>სს ”საქართველოს ბანკი”</v>
      </c>
    </row>
    <row r="2" spans="1:10">
      <c r="A2" s="333" t="s">
        <v>189</v>
      </c>
      <c r="B2" s="335"/>
    </row>
    <row r="3" spans="1:10">
      <c r="A3" s="334" t="s">
        <v>659</v>
      </c>
      <c r="B3" s="335">
        <f>'1. key ratios'!B2</f>
        <v>44651</v>
      </c>
    </row>
    <row r="5" spans="1:10">
      <c r="A5" s="817" t="s">
        <v>660</v>
      </c>
      <c r="B5" s="818"/>
      <c r="C5" s="823" t="s">
        <v>661</v>
      </c>
      <c r="D5" s="824"/>
      <c r="E5" s="824"/>
      <c r="F5" s="824"/>
      <c r="G5" s="824"/>
      <c r="H5" s="825"/>
    </row>
    <row r="6" spans="1:10">
      <c r="A6" s="819"/>
      <c r="B6" s="820"/>
      <c r="C6" s="826"/>
      <c r="D6" s="827"/>
      <c r="E6" s="827"/>
      <c r="F6" s="827"/>
      <c r="G6" s="827"/>
      <c r="H6" s="828"/>
    </row>
    <row r="7" spans="1:10" ht="25.5">
      <c r="A7" s="821"/>
      <c r="B7" s="822"/>
      <c r="C7" s="476" t="s">
        <v>662</v>
      </c>
      <c r="D7" s="476" t="s">
        <v>663</v>
      </c>
      <c r="E7" s="476" t="s">
        <v>664</v>
      </c>
      <c r="F7" s="476" t="s">
        <v>665</v>
      </c>
      <c r="G7" s="475" t="s">
        <v>936</v>
      </c>
      <c r="H7" s="476" t="s">
        <v>68</v>
      </c>
    </row>
    <row r="8" spans="1:10" ht="15">
      <c r="A8" s="337">
        <v>1</v>
      </c>
      <c r="B8" s="338" t="s">
        <v>216</v>
      </c>
      <c r="C8" s="474">
        <v>1965781447.1499999</v>
      </c>
      <c r="D8" s="474">
        <v>712297606.77239919</v>
      </c>
      <c r="E8" s="474">
        <v>1101155186.4370306</v>
      </c>
      <c r="F8" s="474">
        <v>223080030.44437075</v>
      </c>
      <c r="G8" s="474">
        <v>0</v>
      </c>
      <c r="H8" s="473">
        <f>SUM(C8:G8)</f>
        <v>4002314270.8038001</v>
      </c>
    </row>
    <row r="9" spans="1:10" ht="15">
      <c r="A9" s="337">
        <v>2</v>
      </c>
      <c r="B9" s="338" t="s">
        <v>217</v>
      </c>
      <c r="C9" s="474">
        <v>0</v>
      </c>
      <c r="D9" s="474"/>
      <c r="E9" s="474"/>
      <c r="F9" s="474"/>
      <c r="G9" s="474">
        <v>0</v>
      </c>
      <c r="H9" s="473">
        <f t="shared" ref="H9:H21" si="0">SUM(C9:G9)</f>
        <v>0</v>
      </c>
    </row>
    <row r="10" spans="1:10" ht="15">
      <c r="A10" s="337">
        <v>3</v>
      </c>
      <c r="B10" s="338" t="s">
        <v>218</v>
      </c>
      <c r="C10" s="474"/>
      <c r="D10" s="474"/>
      <c r="E10" s="474"/>
      <c r="F10" s="474"/>
      <c r="G10" s="474"/>
      <c r="H10" s="473">
        <f t="shared" si="0"/>
        <v>0</v>
      </c>
    </row>
    <row r="11" spans="1:10" ht="15">
      <c r="A11" s="337">
        <v>4</v>
      </c>
      <c r="B11" s="338" t="s">
        <v>219</v>
      </c>
      <c r="C11" s="474"/>
      <c r="D11" s="474">
        <v>221520286.40000001</v>
      </c>
      <c r="E11" s="474">
        <v>790881863.76999998</v>
      </c>
      <c r="F11" s="474">
        <v>0</v>
      </c>
      <c r="G11" s="474"/>
      <c r="H11" s="473">
        <f t="shared" si="0"/>
        <v>1012402150.17</v>
      </c>
    </row>
    <row r="12" spans="1:10" ht="15">
      <c r="A12" s="337">
        <v>5</v>
      </c>
      <c r="B12" s="338" t="s">
        <v>220</v>
      </c>
      <c r="C12" s="474"/>
      <c r="D12" s="474"/>
      <c r="E12" s="474"/>
      <c r="F12" s="474"/>
      <c r="G12" s="474"/>
      <c r="H12" s="473">
        <f t="shared" si="0"/>
        <v>0</v>
      </c>
    </row>
    <row r="13" spans="1:10" ht="15">
      <c r="A13" s="337">
        <v>6</v>
      </c>
      <c r="B13" s="338" t="s">
        <v>221</v>
      </c>
      <c r="C13" s="474">
        <v>451096578.06</v>
      </c>
      <c r="D13" s="474">
        <v>589627506.00039983</v>
      </c>
      <c r="E13" s="474"/>
      <c r="F13" s="474"/>
      <c r="G13" s="474">
        <v>0</v>
      </c>
      <c r="H13" s="473">
        <f t="shared" si="0"/>
        <v>1040724084.0603998</v>
      </c>
    </row>
    <row r="14" spans="1:10" ht="15">
      <c r="A14" s="337">
        <v>7</v>
      </c>
      <c r="B14" s="338" t="s">
        <v>73</v>
      </c>
      <c r="C14" s="474">
        <v>0</v>
      </c>
      <c r="D14" s="474">
        <v>1292771621.7679935</v>
      </c>
      <c r="E14" s="474">
        <v>2084673400.7377207</v>
      </c>
      <c r="F14" s="474">
        <v>2346118661.5994534</v>
      </c>
      <c r="G14" s="474">
        <v>66312575.102522299</v>
      </c>
      <c r="H14" s="473">
        <f t="shared" si="0"/>
        <v>5789876259.2076893</v>
      </c>
      <c r="J14" s="477"/>
    </row>
    <row r="15" spans="1:10" ht="15">
      <c r="A15" s="337">
        <v>8</v>
      </c>
      <c r="B15" s="340" t="s">
        <v>74</v>
      </c>
      <c r="C15" s="474">
        <v>0</v>
      </c>
      <c r="D15" s="474">
        <v>534982426.64944214</v>
      </c>
      <c r="E15" s="474">
        <v>2357914715.7019806</v>
      </c>
      <c r="F15" s="474">
        <v>1377342496.5920141</v>
      </c>
      <c r="G15" s="474">
        <v>7277009.0566354999</v>
      </c>
      <c r="H15" s="473">
        <f t="shared" si="0"/>
        <v>4277516648.000072</v>
      </c>
    </row>
    <row r="16" spans="1:10" ht="15">
      <c r="A16" s="337">
        <v>9</v>
      </c>
      <c r="B16" s="338" t="s">
        <v>75</v>
      </c>
      <c r="C16" s="474"/>
      <c r="D16" s="474">
        <v>95164376.38629958</v>
      </c>
      <c r="E16" s="474">
        <v>791847197.69855964</v>
      </c>
      <c r="F16" s="474">
        <v>2602823586.4828606</v>
      </c>
      <c r="G16" s="474">
        <v>1809546.2990022511</v>
      </c>
      <c r="H16" s="473">
        <f t="shared" si="0"/>
        <v>3491644706.8667221</v>
      </c>
    </row>
    <row r="17" spans="1:9" ht="15">
      <c r="A17" s="337">
        <v>10</v>
      </c>
      <c r="B17" s="403" t="s">
        <v>687</v>
      </c>
      <c r="C17" s="474"/>
      <c r="D17" s="474">
        <v>4204338.6440719962</v>
      </c>
      <c r="E17" s="474">
        <v>30852553.158534441</v>
      </c>
      <c r="F17" s="474">
        <v>36326680.768017732</v>
      </c>
      <c r="G17" s="474">
        <v>51526262.052158996</v>
      </c>
      <c r="H17" s="473">
        <f>SUM(C17:G17)</f>
        <v>122909834.62278317</v>
      </c>
    </row>
    <row r="18" spans="1:9" ht="15">
      <c r="A18" s="337">
        <v>11</v>
      </c>
      <c r="B18" s="338" t="s">
        <v>70</v>
      </c>
      <c r="C18" s="474"/>
      <c r="D18" s="474">
        <v>77308571.957848981</v>
      </c>
      <c r="E18" s="474">
        <v>649283591.22828424</v>
      </c>
      <c r="F18" s="474">
        <v>1172070875.3320441</v>
      </c>
      <c r="G18" s="474">
        <v>28535374.500200901</v>
      </c>
      <c r="H18" s="473">
        <f t="shared" si="0"/>
        <v>1927198413.0183785</v>
      </c>
    </row>
    <row r="19" spans="1:9" ht="15">
      <c r="A19" s="337">
        <v>12</v>
      </c>
      <c r="B19" s="338" t="s">
        <v>71</v>
      </c>
      <c r="C19" s="474"/>
      <c r="D19" s="474"/>
      <c r="E19" s="474"/>
      <c r="F19" s="474"/>
      <c r="G19" s="474"/>
      <c r="H19" s="473">
        <f t="shared" si="0"/>
        <v>0</v>
      </c>
    </row>
    <row r="20" spans="1:9" ht="15">
      <c r="A20" s="341">
        <v>13</v>
      </c>
      <c r="B20" s="340" t="s">
        <v>72</v>
      </c>
      <c r="C20" s="474"/>
      <c r="D20" s="474"/>
      <c r="E20" s="474"/>
      <c r="F20" s="474"/>
      <c r="G20" s="474"/>
      <c r="H20" s="473">
        <f t="shared" si="0"/>
        <v>0</v>
      </c>
    </row>
    <row r="21" spans="1:9" ht="15">
      <c r="A21" s="337">
        <v>14</v>
      </c>
      <c r="B21" s="338" t="s">
        <v>666</v>
      </c>
      <c r="C21" s="474">
        <f>'2. RC'!E7</f>
        <v>693822844.66999996</v>
      </c>
      <c r="D21" s="472">
        <v>291894002.86064649</v>
      </c>
      <c r="E21" s="474"/>
      <c r="F21" s="474"/>
      <c r="G21" s="474">
        <v>468264604.46299994</v>
      </c>
      <c r="H21" s="473">
        <f t="shared" si="0"/>
        <v>1453981451.9936464</v>
      </c>
    </row>
    <row r="22" spans="1:9">
      <c r="A22" s="342">
        <v>15</v>
      </c>
      <c r="B22" s="339" t="s">
        <v>68</v>
      </c>
      <c r="C22" s="473">
        <f>SUM(C18:C21)+SUM(C8:C16)</f>
        <v>3110700869.8800001</v>
      </c>
      <c r="D22" s="473">
        <f t="shared" ref="D22:G22" si="1">SUM(D18:D21)+SUM(D8:D16)</f>
        <v>3815566398.7950296</v>
      </c>
      <c r="E22" s="473">
        <f t="shared" si="1"/>
        <v>7775755955.573576</v>
      </c>
      <c r="F22" s="473">
        <f t="shared" si="1"/>
        <v>7721435650.4507427</v>
      </c>
      <c r="G22" s="473">
        <f t="shared" si="1"/>
        <v>572199109.42136097</v>
      </c>
      <c r="H22" s="473">
        <f>SUM(H18:H21)+SUM(H8:H16)</f>
        <v>22995657984.120708</v>
      </c>
      <c r="I22" s="477"/>
    </row>
    <row r="26" spans="1:9" ht="38.25">
      <c r="B26" s="402" t="s">
        <v>935</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topLeftCell="A10" zoomScaleNormal="100" workbookViewId="0">
      <selection activeCell="C22" sqref="C22:D23"/>
    </sheetView>
  </sheetViews>
  <sheetFormatPr defaultColWidth="9.140625" defaultRowHeight="12.75"/>
  <cols>
    <col min="1" max="1" width="11.85546875" style="343" bestFit="1" customWidth="1"/>
    <col min="2" max="2" width="114.7109375" style="332" customWidth="1"/>
    <col min="3" max="3" width="22.42578125" style="512" customWidth="1"/>
    <col min="4" max="4" width="23.5703125" style="512" customWidth="1"/>
    <col min="5" max="8" width="22.140625" style="515" customWidth="1"/>
    <col min="9" max="9" width="41.42578125" style="332" customWidth="1"/>
    <col min="10" max="10" width="24.7109375" style="332" bestFit="1" customWidth="1"/>
    <col min="11" max="16384" width="9.140625" style="332"/>
  </cols>
  <sheetData>
    <row r="1" spans="1:9" ht="13.5">
      <c r="A1" s="331" t="s">
        <v>188</v>
      </c>
      <c r="B1" s="240" t="str">
        <f>Info!C2</f>
        <v>სს ”საქართველოს ბანკი”</v>
      </c>
      <c r="E1" s="512"/>
      <c r="F1" s="512"/>
      <c r="G1" s="512"/>
      <c r="H1" s="512"/>
    </row>
    <row r="2" spans="1:9">
      <c r="A2" s="333" t="s">
        <v>189</v>
      </c>
      <c r="B2" s="335"/>
      <c r="E2" s="512"/>
      <c r="F2" s="512"/>
      <c r="G2" s="512"/>
      <c r="H2" s="512"/>
    </row>
    <row r="3" spans="1:9">
      <c r="A3" s="334" t="s">
        <v>667</v>
      </c>
      <c r="B3" s="335">
        <f>'1. key ratios'!B2</f>
        <v>44651</v>
      </c>
      <c r="E3" s="512"/>
      <c r="F3" s="512"/>
      <c r="G3" s="512"/>
      <c r="H3" s="512">
        <v>0</v>
      </c>
    </row>
    <row r="4" spans="1:9">
      <c r="C4" s="513" t="s">
        <v>668</v>
      </c>
      <c r="D4" s="513" t="s">
        <v>669</v>
      </c>
      <c r="E4" s="513" t="s">
        <v>670</v>
      </c>
      <c r="F4" s="513" t="s">
        <v>671</v>
      </c>
      <c r="G4" s="513" t="s">
        <v>672</v>
      </c>
      <c r="H4" s="513" t="s">
        <v>673</v>
      </c>
      <c r="I4" s="344" t="s">
        <v>674</v>
      </c>
    </row>
    <row r="5" spans="1:9" ht="33.950000000000003" customHeight="1">
      <c r="A5" s="817" t="s">
        <v>677</v>
      </c>
      <c r="B5" s="818"/>
      <c r="C5" s="829" t="s">
        <v>678</v>
      </c>
      <c r="D5" s="829"/>
      <c r="E5" s="829" t="s">
        <v>679</v>
      </c>
      <c r="F5" s="829" t="s">
        <v>680</v>
      </c>
      <c r="G5" s="830" t="s">
        <v>681</v>
      </c>
      <c r="H5" s="829" t="s">
        <v>682</v>
      </c>
      <c r="I5" s="345" t="s">
        <v>683</v>
      </c>
    </row>
    <row r="6" spans="1:9" ht="38.25">
      <c r="A6" s="821"/>
      <c r="B6" s="822"/>
      <c r="C6" s="514" t="s">
        <v>684</v>
      </c>
      <c r="D6" s="514" t="s">
        <v>685</v>
      </c>
      <c r="E6" s="829"/>
      <c r="F6" s="829"/>
      <c r="G6" s="831"/>
      <c r="H6" s="829"/>
      <c r="I6" s="345" t="s">
        <v>686</v>
      </c>
    </row>
    <row r="7" spans="1:9" ht="15">
      <c r="A7" s="346">
        <v>1</v>
      </c>
      <c r="B7" s="338" t="s">
        <v>216</v>
      </c>
      <c r="C7" s="471"/>
      <c r="D7" s="471">
        <f>' 17. Residual Maturity'!H8</f>
        <v>4002314270.8038001</v>
      </c>
      <c r="E7" s="471"/>
      <c r="F7" s="471"/>
      <c r="G7" s="471"/>
      <c r="H7" s="471"/>
      <c r="I7" s="349">
        <f>C7+D7-E7-F7-G7</f>
        <v>4002314270.8038001</v>
      </c>
    </row>
    <row r="8" spans="1:9" ht="15">
      <c r="A8" s="346">
        <v>2</v>
      </c>
      <c r="B8" s="338" t="s">
        <v>217</v>
      </c>
      <c r="C8" s="471"/>
      <c r="D8" s="471"/>
      <c r="E8" s="471"/>
      <c r="F8" s="471"/>
      <c r="G8" s="471"/>
      <c r="H8" s="471"/>
      <c r="I8" s="349">
        <f t="shared" ref="I8:I22" si="0">C8+D8-E8-F8-G8</f>
        <v>0</v>
      </c>
    </row>
    <row r="9" spans="1:9" ht="15">
      <c r="A9" s="346">
        <v>3</v>
      </c>
      <c r="B9" s="338" t="s">
        <v>218</v>
      </c>
      <c r="C9" s="471"/>
      <c r="D9" s="471"/>
      <c r="E9" s="471"/>
      <c r="F9" s="471"/>
      <c r="G9" s="471"/>
      <c r="H9" s="471"/>
      <c r="I9" s="349">
        <f t="shared" si="0"/>
        <v>0</v>
      </c>
    </row>
    <row r="10" spans="1:9" ht="15">
      <c r="A10" s="346">
        <v>4</v>
      </c>
      <c r="B10" s="338" t="s">
        <v>219</v>
      </c>
      <c r="C10" s="471"/>
      <c r="D10" s="471">
        <f>' 17. Residual Maturity'!H11</f>
        <v>1012402150.17</v>
      </c>
      <c r="E10" s="471"/>
      <c r="F10" s="471"/>
      <c r="G10" s="471"/>
      <c r="H10" s="471"/>
      <c r="I10" s="349">
        <f t="shared" si="0"/>
        <v>1012402150.17</v>
      </c>
    </row>
    <row r="11" spans="1:9" ht="15">
      <c r="A11" s="346">
        <v>5</v>
      </c>
      <c r="B11" s="338" t="s">
        <v>220</v>
      </c>
      <c r="C11" s="471"/>
      <c r="D11" s="471"/>
      <c r="E11" s="471"/>
      <c r="F11" s="471"/>
      <c r="G11" s="471"/>
      <c r="H11" s="471"/>
      <c r="I11" s="349">
        <f t="shared" si="0"/>
        <v>0</v>
      </c>
    </row>
    <row r="12" spans="1:9" ht="15">
      <c r="A12" s="346">
        <v>6</v>
      </c>
      <c r="B12" s="338" t="s">
        <v>221</v>
      </c>
      <c r="C12" s="471"/>
      <c r="D12" s="471">
        <f>' 17. Residual Maturity'!H13</f>
        <v>1040724084.0603998</v>
      </c>
      <c r="E12" s="471"/>
      <c r="F12" s="471"/>
      <c r="G12" s="471"/>
      <c r="H12" s="471"/>
      <c r="I12" s="349">
        <f t="shared" si="0"/>
        <v>1040724084.0603998</v>
      </c>
    </row>
    <row r="13" spans="1:9" ht="15">
      <c r="A13" s="346">
        <v>7</v>
      </c>
      <c r="B13" s="338" t="s">
        <v>73</v>
      </c>
      <c r="C13" s="636">
        <v>323017264.42000002</v>
      </c>
      <c r="D13" s="636">
        <v>5641475130.108676</v>
      </c>
      <c r="E13" s="636">
        <v>174616135.32098681</v>
      </c>
      <c r="F13" s="636">
        <v>98124298.607210904</v>
      </c>
      <c r="G13" s="636"/>
      <c r="H13" s="636">
        <v>47836.71</v>
      </c>
      <c r="I13" s="349">
        <f>C13+D13-E13-F13-G13</f>
        <v>5691751960.6004782</v>
      </c>
    </row>
    <row r="14" spans="1:9" ht="15">
      <c r="A14" s="346">
        <v>8</v>
      </c>
      <c r="B14" s="340" t="s">
        <v>74</v>
      </c>
      <c r="C14" s="636">
        <v>255538100.15999997</v>
      </c>
      <c r="D14" s="636">
        <v>4147962263.4294987</v>
      </c>
      <c r="E14" s="636">
        <v>125983715.58942659</v>
      </c>
      <c r="F14" s="636">
        <v>75799141.917341068</v>
      </c>
      <c r="G14" s="636"/>
      <c r="H14" s="636">
        <v>28286875.070000015</v>
      </c>
      <c r="I14" s="349">
        <f t="shared" si="0"/>
        <v>4201717506.0827308</v>
      </c>
    </row>
    <row r="15" spans="1:9" ht="15">
      <c r="A15" s="346">
        <v>9</v>
      </c>
      <c r="B15" s="338" t="s">
        <v>75</v>
      </c>
      <c r="C15" s="636">
        <v>90667870.939999998</v>
      </c>
      <c r="D15" s="636">
        <v>3442110456.8517537</v>
      </c>
      <c r="E15" s="636">
        <v>41133620.925031573</v>
      </c>
      <c r="F15" s="636">
        <v>66118566.82917124</v>
      </c>
      <c r="G15" s="636"/>
      <c r="H15" s="636">
        <v>531377.64</v>
      </c>
      <c r="I15" s="349">
        <f t="shared" si="0"/>
        <v>3425526140.0375509</v>
      </c>
    </row>
    <row r="16" spans="1:9" ht="15">
      <c r="A16" s="346">
        <v>10</v>
      </c>
      <c r="B16" s="403" t="s">
        <v>687</v>
      </c>
      <c r="C16" s="636">
        <v>220547585.39000002</v>
      </c>
      <c r="D16" s="636">
        <v>5974841.1809187783</v>
      </c>
      <c r="E16" s="636">
        <v>103612591.94813561</v>
      </c>
      <c r="F16" s="636">
        <v>88419.554167399503</v>
      </c>
      <c r="G16" s="636"/>
      <c r="H16" s="636">
        <f>SUM(H13:H15)+H17</f>
        <v>33935037.480000019</v>
      </c>
      <c r="I16" s="349">
        <f t="shared" si="0"/>
        <v>122821415.06861578</v>
      </c>
    </row>
    <row r="17" spans="1:10" ht="15">
      <c r="A17" s="346">
        <v>11</v>
      </c>
      <c r="B17" s="338" t="s">
        <v>70</v>
      </c>
      <c r="C17" s="636">
        <v>38087726.579756901</v>
      </c>
      <c r="D17" s="636">
        <v>1894906150.8786216</v>
      </c>
      <c r="E17" s="636">
        <v>5795464.4400000004</v>
      </c>
      <c r="F17" s="636">
        <v>37322156.929919295</v>
      </c>
      <c r="G17" s="636"/>
      <c r="H17" s="636">
        <v>5068948.0599999996</v>
      </c>
      <c r="I17" s="349">
        <f t="shared" si="0"/>
        <v>1889876256.0884593</v>
      </c>
    </row>
    <row r="18" spans="1:10" ht="15">
      <c r="A18" s="346">
        <v>12</v>
      </c>
      <c r="B18" s="338" t="s">
        <v>71</v>
      </c>
      <c r="C18" s="471"/>
      <c r="D18" s="471"/>
      <c r="E18" s="471"/>
      <c r="F18" s="471"/>
      <c r="G18" s="471"/>
      <c r="H18" s="471"/>
      <c r="I18" s="349">
        <f t="shared" si="0"/>
        <v>0</v>
      </c>
    </row>
    <row r="19" spans="1:10" ht="15">
      <c r="A19" s="350">
        <v>13</v>
      </c>
      <c r="B19" s="340" t="s">
        <v>72</v>
      </c>
      <c r="C19" s="471"/>
      <c r="D19" s="471"/>
      <c r="E19" s="471"/>
      <c r="F19" s="471"/>
      <c r="G19" s="471"/>
      <c r="H19" s="471"/>
      <c r="I19" s="349">
        <f t="shared" si="0"/>
        <v>0</v>
      </c>
    </row>
    <row r="20" spans="1:10" ht="15">
      <c r="A20" s="346">
        <v>14</v>
      </c>
      <c r="B20" s="338" t="s">
        <v>666</v>
      </c>
      <c r="C20" s="471">
        <f>'19. Assets by Risk Sectors'!C34-SUM(C13:C15)-C17</f>
        <v>364832540.8938331</v>
      </c>
      <c r="D20" s="471">
        <v>1460790438.4872134</v>
      </c>
      <c r="E20" s="636">
        <v>213243026.06400001</v>
      </c>
      <c r="F20" s="471">
        <v>38453.513299942017</v>
      </c>
      <c r="G20" s="471">
        <f>G21</f>
        <v>6908066</v>
      </c>
      <c r="H20" s="471">
        <v>602582.90999999992</v>
      </c>
      <c r="I20" s="349">
        <f>C20+D20-E20-F20-G20</f>
        <v>1605433433.8037467</v>
      </c>
    </row>
    <row r="21" spans="1:10" s="352" customFormat="1" ht="15">
      <c r="A21" s="351">
        <v>15</v>
      </c>
      <c r="B21" s="339" t="s">
        <v>68</v>
      </c>
      <c r="C21" s="471">
        <f>SUM(C7:C15)+SUM(C17:C20)</f>
        <v>1072143502.99359</v>
      </c>
      <c r="D21" s="471">
        <f>SUM(D7:D15)+SUM(D17:D20)</f>
        <v>22642684944.789963</v>
      </c>
      <c r="E21" s="471">
        <f>SUM(E7:E15)+SUM(E17:E20)</f>
        <v>560771962.33944488</v>
      </c>
      <c r="F21" s="471">
        <f>SUM(F7:F15)+SUM(F17:F20)</f>
        <v>277402617.79694247</v>
      </c>
      <c r="G21" s="471">
        <f>'19. Assets by Risk Sectors'!G34</f>
        <v>6908066</v>
      </c>
      <c r="H21" s="471">
        <f>SUM(H7:H15)+SUM(H17:H20)</f>
        <v>34537620.390000015</v>
      </c>
      <c r="I21" s="349">
        <f>C21+D21-E21-F21-G21</f>
        <v>22869745801.647167</v>
      </c>
      <c r="J21" s="686"/>
    </row>
    <row r="22" spans="1:10" ht="15">
      <c r="A22" s="353">
        <v>16</v>
      </c>
      <c r="B22" s="354" t="s">
        <v>688</v>
      </c>
      <c r="C22" s="470">
        <v>679870229.37829995</v>
      </c>
      <c r="D22" s="470">
        <v>15066211586.520901</v>
      </c>
      <c r="E22" s="638">
        <v>346780752.91250002</v>
      </c>
      <c r="F22" s="469">
        <v>276367837.13139999</v>
      </c>
      <c r="G22" s="471">
        <v>0</v>
      </c>
      <c r="H22" s="469">
        <v>33935037.480000019</v>
      </c>
      <c r="I22" s="349">
        <f t="shared" si="0"/>
        <v>15122933225.855301</v>
      </c>
      <c r="J22" s="687">
        <f>I22-'[4]RC-L'!$L$18</f>
        <v>155187200.59180069</v>
      </c>
    </row>
    <row r="23" spans="1:10">
      <c r="A23" s="353">
        <v>17</v>
      </c>
      <c r="B23" s="354" t="s">
        <v>689</v>
      </c>
      <c r="C23" s="470"/>
      <c r="D23" s="470">
        <v>3098018519.7599998</v>
      </c>
      <c r="E23" s="469">
        <v>106684.72</v>
      </c>
      <c r="F23" s="469">
        <v>686304.598</v>
      </c>
      <c r="G23" s="469"/>
      <c r="H23" s="469"/>
      <c r="I23" s="349">
        <f>C23+D23-E23-F23-G23</f>
        <v>3097225530.4419999</v>
      </c>
      <c r="J23" s="687">
        <f>I23-[4]RC!$E$11</f>
        <v>64184503.619999886</v>
      </c>
    </row>
    <row r="24" spans="1:10">
      <c r="C24" s="332"/>
      <c r="D24" s="332"/>
      <c r="E24" s="525"/>
      <c r="G24" s="355"/>
      <c r="H24" s="332"/>
      <c r="I24" s="512"/>
    </row>
    <row r="25" spans="1:10">
      <c r="G25" s="355"/>
      <c r="H25" s="512">
        <f>H21-'19. Assets by Risk Sectors'!H34</f>
        <v>0</v>
      </c>
      <c r="I25" s="512"/>
    </row>
    <row r="26" spans="1:10" ht="42.6" customHeight="1">
      <c r="B26" s="402" t="s">
        <v>935</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28"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85" zoomScaleNormal="85" workbookViewId="0"/>
  </sheetViews>
  <sheetFormatPr defaultColWidth="9.140625" defaultRowHeight="12.75"/>
  <cols>
    <col min="1" max="1" width="11" style="332" bestFit="1" customWidth="1"/>
    <col min="2" max="2" width="93.42578125" style="332" customWidth="1"/>
    <col min="3" max="8" width="22" style="512" customWidth="1"/>
    <col min="9" max="9" width="42.28515625" style="332" bestFit="1" customWidth="1"/>
    <col min="10" max="16384" width="9.140625" style="332"/>
  </cols>
  <sheetData>
    <row r="1" spans="1:9" ht="13.5">
      <c r="A1" s="331" t="s">
        <v>188</v>
      </c>
      <c r="B1" s="689" t="str">
        <f>Info!C2</f>
        <v>სს ”საქართველოს ბანკი”</v>
      </c>
    </row>
    <row r="2" spans="1:9">
      <c r="A2" s="333" t="s">
        <v>189</v>
      </c>
      <c r="B2" s="690">
        <v>44651</v>
      </c>
    </row>
    <row r="3" spans="1:9">
      <c r="A3" s="334" t="s">
        <v>690</v>
      </c>
      <c r="B3" s="335"/>
      <c r="H3" s="512">
        <v>0</v>
      </c>
    </row>
    <row r="4" spans="1:9">
      <c r="C4" s="513" t="s">
        <v>668</v>
      </c>
      <c r="D4" s="513" t="s">
        <v>669</v>
      </c>
      <c r="E4" s="513" t="s">
        <v>670</v>
      </c>
      <c r="F4" s="513" t="s">
        <v>671</v>
      </c>
      <c r="G4" s="513" t="s">
        <v>672</v>
      </c>
      <c r="H4" s="513" t="s">
        <v>673</v>
      </c>
      <c r="I4" s="344" t="s">
        <v>674</v>
      </c>
    </row>
    <row r="5" spans="1:9" ht="41.45" customHeight="1">
      <c r="A5" s="817" t="s">
        <v>946</v>
      </c>
      <c r="B5" s="818"/>
      <c r="C5" s="829" t="s">
        <v>678</v>
      </c>
      <c r="D5" s="829"/>
      <c r="E5" s="829" t="s">
        <v>679</v>
      </c>
      <c r="F5" s="829" t="s">
        <v>680</v>
      </c>
      <c r="G5" s="830" t="s">
        <v>681</v>
      </c>
      <c r="H5" s="830" t="s">
        <v>682</v>
      </c>
      <c r="I5" s="345" t="s">
        <v>683</v>
      </c>
    </row>
    <row r="6" spans="1:9" ht="41.45" customHeight="1">
      <c r="A6" s="821"/>
      <c r="B6" s="822"/>
      <c r="C6" s="514" t="s">
        <v>684</v>
      </c>
      <c r="D6" s="514" t="s">
        <v>685</v>
      </c>
      <c r="E6" s="829"/>
      <c r="F6" s="829"/>
      <c r="G6" s="831"/>
      <c r="H6" s="831"/>
      <c r="I6" s="345" t="s">
        <v>686</v>
      </c>
    </row>
    <row r="7" spans="1:9">
      <c r="A7" s="347">
        <v>1</v>
      </c>
      <c r="B7" s="356" t="s">
        <v>691</v>
      </c>
      <c r="C7" s="470">
        <v>14176147.288975999</v>
      </c>
      <c r="D7" s="470">
        <v>4609968884.8904715</v>
      </c>
      <c r="E7" s="470">
        <v>7210008.0699999994</v>
      </c>
      <c r="F7" s="470">
        <v>11688121.99</v>
      </c>
      <c r="G7" s="470">
        <v>0</v>
      </c>
      <c r="H7" s="470">
        <v>0</v>
      </c>
      <c r="I7" s="349">
        <f t="shared" ref="I7:I34" si="0">C7+D7-E7-F7-G7</f>
        <v>4605246902.1194477</v>
      </c>
    </row>
    <row r="8" spans="1:9">
      <c r="A8" s="347">
        <v>2</v>
      </c>
      <c r="B8" s="356" t="s">
        <v>692</v>
      </c>
      <c r="C8" s="470">
        <v>201603283.95101693</v>
      </c>
      <c r="D8" s="470">
        <v>3445526018.6463213</v>
      </c>
      <c r="E8" s="470">
        <v>94533061.334830508</v>
      </c>
      <c r="F8" s="470">
        <v>28349762.448000003</v>
      </c>
      <c r="G8" s="470">
        <v>0</v>
      </c>
      <c r="H8" s="470">
        <v>0</v>
      </c>
      <c r="I8" s="349">
        <f t="shared" si="0"/>
        <v>3524246478.814508</v>
      </c>
    </row>
    <row r="9" spans="1:9">
      <c r="A9" s="347">
        <v>3</v>
      </c>
      <c r="B9" s="356" t="s">
        <v>693</v>
      </c>
      <c r="C9" s="470">
        <v>0</v>
      </c>
      <c r="D9" s="470">
        <v>0</v>
      </c>
      <c r="E9" s="470">
        <v>0</v>
      </c>
      <c r="F9" s="470">
        <v>0</v>
      </c>
      <c r="G9" s="470">
        <v>0</v>
      </c>
      <c r="H9" s="470">
        <v>0</v>
      </c>
      <c r="I9" s="349">
        <f t="shared" si="0"/>
        <v>0</v>
      </c>
    </row>
    <row r="10" spans="1:9">
      <c r="A10" s="347">
        <v>4</v>
      </c>
      <c r="B10" s="356" t="s">
        <v>694</v>
      </c>
      <c r="C10" s="470">
        <v>26364257.289999999</v>
      </c>
      <c r="D10" s="470">
        <v>466093818.28829503</v>
      </c>
      <c r="E10" s="470">
        <v>10984358.189999998</v>
      </c>
      <c r="F10" s="470">
        <v>8718791.6699999999</v>
      </c>
      <c r="G10" s="470">
        <v>0</v>
      </c>
      <c r="H10" s="470">
        <v>0</v>
      </c>
      <c r="I10" s="349">
        <f t="shared" si="0"/>
        <v>472754925.71829504</v>
      </c>
    </row>
    <row r="11" spans="1:9">
      <c r="A11" s="347">
        <v>5</v>
      </c>
      <c r="B11" s="356" t="s">
        <v>695</v>
      </c>
      <c r="C11" s="470">
        <v>58748895.027472004</v>
      </c>
      <c r="D11" s="470">
        <v>829161442.03538585</v>
      </c>
      <c r="E11" s="470">
        <v>26762806.310000006</v>
      </c>
      <c r="F11" s="470">
        <v>14606054.26706953</v>
      </c>
      <c r="G11" s="470">
        <v>0</v>
      </c>
      <c r="H11" s="470">
        <v>0</v>
      </c>
      <c r="I11" s="349">
        <f t="shared" si="0"/>
        <v>846541476.48578823</v>
      </c>
    </row>
    <row r="12" spans="1:9">
      <c r="A12" s="347">
        <v>6</v>
      </c>
      <c r="B12" s="356" t="s">
        <v>696</v>
      </c>
      <c r="C12" s="470">
        <v>25698923.850000005</v>
      </c>
      <c r="D12" s="470">
        <v>570355630.00354123</v>
      </c>
      <c r="E12" s="470">
        <v>15259144.630000003</v>
      </c>
      <c r="F12" s="470">
        <v>10808159.750000004</v>
      </c>
      <c r="G12" s="470">
        <v>0</v>
      </c>
      <c r="H12" s="470">
        <v>0</v>
      </c>
      <c r="I12" s="349">
        <f t="shared" si="0"/>
        <v>569987249.47354126</v>
      </c>
    </row>
    <row r="13" spans="1:9">
      <c r="A13" s="347">
        <v>7</v>
      </c>
      <c r="B13" s="356" t="s">
        <v>697</v>
      </c>
      <c r="C13" s="470">
        <v>13060066.539999994</v>
      </c>
      <c r="D13" s="470">
        <v>535267320.118101</v>
      </c>
      <c r="E13" s="470">
        <v>6753359.6199999973</v>
      </c>
      <c r="F13" s="470">
        <v>9851244.6999999974</v>
      </c>
      <c r="G13" s="470">
        <v>0</v>
      </c>
      <c r="H13" s="470">
        <v>41691.32</v>
      </c>
      <c r="I13" s="349">
        <f t="shared" si="0"/>
        <v>531722782.33810097</v>
      </c>
    </row>
    <row r="14" spans="1:9">
      <c r="A14" s="347">
        <v>8</v>
      </c>
      <c r="B14" s="356" t="s">
        <v>698</v>
      </c>
      <c r="C14" s="470">
        <v>49495726.299999997</v>
      </c>
      <c r="D14" s="470">
        <v>548820924.570225</v>
      </c>
      <c r="E14" s="470">
        <v>21540870.089999989</v>
      </c>
      <c r="F14" s="470">
        <v>10589998.5</v>
      </c>
      <c r="G14" s="470">
        <v>0</v>
      </c>
      <c r="H14" s="470">
        <v>119046.91</v>
      </c>
      <c r="I14" s="349">
        <f t="shared" si="0"/>
        <v>566185782.28022492</v>
      </c>
    </row>
    <row r="15" spans="1:9">
      <c r="A15" s="347">
        <v>9</v>
      </c>
      <c r="B15" s="356" t="s">
        <v>699</v>
      </c>
      <c r="C15" s="470">
        <v>32854772.25898305</v>
      </c>
      <c r="D15" s="470">
        <v>842336387.23883581</v>
      </c>
      <c r="E15" s="470">
        <v>37138626.10540919</v>
      </c>
      <c r="F15" s="470">
        <v>11584445.388977189</v>
      </c>
      <c r="G15" s="470">
        <v>0</v>
      </c>
      <c r="H15" s="470">
        <v>87004.33</v>
      </c>
      <c r="I15" s="349">
        <f t="shared" si="0"/>
        <v>826468088.00343251</v>
      </c>
    </row>
    <row r="16" spans="1:9">
      <c r="A16" s="347">
        <v>10</v>
      </c>
      <c r="B16" s="356" t="s">
        <v>700</v>
      </c>
      <c r="C16" s="470">
        <v>7991400.0872320002</v>
      </c>
      <c r="D16" s="470">
        <v>174708193.232611</v>
      </c>
      <c r="E16" s="470">
        <v>2923003.1</v>
      </c>
      <c r="F16" s="470">
        <v>3373869.5999999996</v>
      </c>
      <c r="G16" s="470">
        <v>0</v>
      </c>
      <c r="H16" s="470">
        <v>15507.79</v>
      </c>
      <c r="I16" s="349">
        <f t="shared" si="0"/>
        <v>176402720.61984301</v>
      </c>
    </row>
    <row r="17" spans="1:10">
      <c r="A17" s="347">
        <v>11</v>
      </c>
      <c r="B17" s="356" t="s">
        <v>701</v>
      </c>
      <c r="C17" s="470">
        <v>1779034.5299999996</v>
      </c>
      <c r="D17" s="470">
        <v>127339712.83751501</v>
      </c>
      <c r="E17" s="470">
        <v>1581866.67</v>
      </c>
      <c r="F17" s="470">
        <v>2377994.5499999998</v>
      </c>
      <c r="G17" s="470">
        <v>0</v>
      </c>
      <c r="H17" s="470">
        <v>89345.56</v>
      </c>
      <c r="I17" s="349">
        <v>12278346.110400001</v>
      </c>
    </row>
    <row r="18" spans="1:10">
      <c r="A18" s="347">
        <v>12</v>
      </c>
      <c r="B18" s="356" t="s">
        <v>702</v>
      </c>
      <c r="C18" s="470">
        <v>32254599.422223013</v>
      </c>
      <c r="D18" s="470">
        <v>789941160.02830303</v>
      </c>
      <c r="E18" s="470">
        <v>15313093.009999998</v>
      </c>
      <c r="F18" s="470">
        <v>14995237.550000001</v>
      </c>
      <c r="G18" s="470">
        <v>0</v>
      </c>
      <c r="H18" s="470">
        <v>681737.28</v>
      </c>
      <c r="I18" s="349">
        <f t="shared" si="0"/>
        <v>791887428.89052606</v>
      </c>
    </row>
    <row r="19" spans="1:10">
      <c r="A19" s="347">
        <v>13</v>
      </c>
      <c r="B19" s="356" t="s">
        <v>703</v>
      </c>
      <c r="C19" s="470">
        <v>3757427.919999999</v>
      </c>
      <c r="D19" s="470">
        <v>209671757.82449898</v>
      </c>
      <c r="E19" s="470">
        <v>1836478.5999999992</v>
      </c>
      <c r="F19" s="470">
        <v>3861438.5899999994</v>
      </c>
      <c r="G19" s="470">
        <v>0</v>
      </c>
      <c r="H19" s="470">
        <v>190905.24</v>
      </c>
      <c r="I19" s="349">
        <f t="shared" si="0"/>
        <v>207731268.55449897</v>
      </c>
    </row>
    <row r="20" spans="1:10">
      <c r="A20" s="347">
        <v>14</v>
      </c>
      <c r="B20" s="356" t="s">
        <v>704</v>
      </c>
      <c r="C20" s="470">
        <v>87782472.407548979</v>
      </c>
      <c r="D20" s="470">
        <v>1008170932.5540149</v>
      </c>
      <c r="E20" s="470">
        <v>44242456.027422197</v>
      </c>
      <c r="F20" s="470">
        <v>16429888.755974699</v>
      </c>
      <c r="G20" s="470">
        <v>0</v>
      </c>
      <c r="H20" s="470">
        <v>21964.92</v>
      </c>
      <c r="I20" s="349">
        <f t="shared" si="0"/>
        <v>1035281060.178167</v>
      </c>
    </row>
    <row r="21" spans="1:10">
      <c r="A21" s="347">
        <v>15</v>
      </c>
      <c r="B21" s="356" t="s">
        <v>705</v>
      </c>
      <c r="C21" s="470">
        <v>21528441.250000007</v>
      </c>
      <c r="D21" s="470">
        <v>172178889.767726</v>
      </c>
      <c r="E21" s="470">
        <v>8677026.9300000016</v>
      </c>
      <c r="F21" s="470">
        <v>2924432.7400000007</v>
      </c>
      <c r="G21" s="470">
        <v>0</v>
      </c>
      <c r="H21" s="470">
        <v>880.19</v>
      </c>
      <c r="I21" s="349">
        <f t="shared" si="0"/>
        <v>182105871.34772599</v>
      </c>
    </row>
    <row r="22" spans="1:10">
      <c r="A22" s="347">
        <v>16</v>
      </c>
      <c r="B22" s="356" t="s">
        <v>706</v>
      </c>
      <c r="C22" s="470">
        <v>58443132.420000009</v>
      </c>
      <c r="D22" s="470">
        <v>455520492.16385794</v>
      </c>
      <c r="E22" s="470">
        <v>28130422.0108</v>
      </c>
      <c r="F22" s="470">
        <v>8411310.7800000012</v>
      </c>
      <c r="G22" s="470">
        <v>0</v>
      </c>
      <c r="H22" s="470">
        <v>0</v>
      </c>
      <c r="I22" s="349">
        <f t="shared" si="0"/>
        <v>477421891.79305792</v>
      </c>
    </row>
    <row r="23" spans="1:10">
      <c r="A23" s="347">
        <v>17</v>
      </c>
      <c r="B23" s="356" t="s">
        <v>707</v>
      </c>
      <c r="C23" s="470">
        <v>6219260.9100000001</v>
      </c>
      <c r="D23" s="470">
        <v>80692762.837244034</v>
      </c>
      <c r="E23" s="470">
        <v>3720831.5500000012</v>
      </c>
      <c r="F23" s="470">
        <v>1510525.1</v>
      </c>
      <c r="G23" s="470">
        <v>0</v>
      </c>
      <c r="H23" s="470">
        <v>0</v>
      </c>
      <c r="I23" s="349">
        <f t="shared" si="0"/>
        <v>81680667.097244039</v>
      </c>
    </row>
    <row r="24" spans="1:10">
      <c r="A24" s="347">
        <v>18</v>
      </c>
      <c r="B24" s="356" t="s">
        <v>708</v>
      </c>
      <c r="C24" s="470">
        <v>3744470.74</v>
      </c>
      <c r="D24" s="470">
        <v>463806637.43686587</v>
      </c>
      <c r="E24" s="470">
        <v>1731877.9099999997</v>
      </c>
      <c r="F24" s="470">
        <v>9118904.7367539983</v>
      </c>
      <c r="G24" s="470">
        <v>0</v>
      </c>
      <c r="H24" s="470">
        <v>113901.51</v>
      </c>
      <c r="I24" s="349">
        <f t="shared" si="0"/>
        <v>456700325.53011185</v>
      </c>
    </row>
    <row r="25" spans="1:10">
      <c r="A25" s="347">
        <v>19</v>
      </c>
      <c r="B25" s="356" t="s">
        <v>709</v>
      </c>
      <c r="C25" s="470">
        <v>8537970.9900000021</v>
      </c>
      <c r="D25" s="470">
        <v>70783194.471885994</v>
      </c>
      <c r="E25" s="470">
        <v>4123331.439999999</v>
      </c>
      <c r="F25" s="470">
        <v>1356824.4000000001</v>
      </c>
      <c r="G25" s="470">
        <v>0</v>
      </c>
      <c r="H25" s="470">
        <v>887.14</v>
      </c>
      <c r="I25" s="349">
        <f t="shared" si="0"/>
        <v>73841009.621885985</v>
      </c>
    </row>
    <row r="26" spans="1:10">
      <c r="A26" s="347">
        <v>20</v>
      </c>
      <c r="B26" s="356" t="s">
        <v>710</v>
      </c>
      <c r="C26" s="470">
        <v>7863195.3967350014</v>
      </c>
      <c r="D26" s="470">
        <v>442985575.16098642</v>
      </c>
      <c r="E26" s="470">
        <v>3439365.9699999988</v>
      </c>
      <c r="F26" s="470">
        <v>8580149.2399999984</v>
      </c>
      <c r="G26" s="470">
        <v>0</v>
      </c>
      <c r="H26" s="470">
        <v>0</v>
      </c>
      <c r="I26" s="349">
        <f t="shared" si="0"/>
        <v>438829255.34772146</v>
      </c>
      <c r="J26" s="357"/>
    </row>
    <row r="27" spans="1:10">
      <c r="A27" s="347">
        <v>21</v>
      </c>
      <c r="B27" s="356" t="s">
        <v>711</v>
      </c>
      <c r="C27" s="470">
        <v>1825031.1262399999</v>
      </c>
      <c r="D27" s="470">
        <v>84600874.931577995</v>
      </c>
      <c r="E27" s="470">
        <v>912040.46000000008</v>
      </c>
      <c r="F27" s="470">
        <v>1563941.4400000002</v>
      </c>
      <c r="G27" s="470">
        <v>0</v>
      </c>
      <c r="H27" s="470">
        <v>0</v>
      </c>
      <c r="I27" s="349">
        <f t="shared" si="0"/>
        <v>83949924.157818004</v>
      </c>
      <c r="J27" s="357"/>
    </row>
    <row r="28" spans="1:10">
      <c r="A28" s="347">
        <v>22</v>
      </c>
      <c r="B28" s="356" t="s">
        <v>712</v>
      </c>
      <c r="C28" s="470">
        <v>5450864.0600000015</v>
      </c>
      <c r="D28" s="470">
        <v>262473555.61823598</v>
      </c>
      <c r="E28" s="470">
        <v>2455332.4700000002</v>
      </c>
      <c r="F28" s="470">
        <v>5067456.3299999991</v>
      </c>
      <c r="G28" s="470">
        <v>0</v>
      </c>
      <c r="H28" s="470">
        <v>0</v>
      </c>
      <c r="I28" s="349">
        <f t="shared" si="0"/>
        <v>260401630.87823597</v>
      </c>
      <c r="J28" s="357"/>
    </row>
    <row r="29" spans="1:10">
      <c r="A29" s="347">
        <v>23</v>
      </c>
      <c r="B29" s="356" t="s">
        <v>713</v>
      </c>
      <c r="C29" s="470">
        <v>59636582.551525421</v>
      </c>
      <c r="D29" s="470">
        <v>2373166292.1849389</v>
      </c>
      <c r="E29" s="470">
        <v>29669041.17949152</v>
      </c>
      <c r="F29" s="470">
        <v>44778511.118484095</v>
      </c>
      <c r="G29" s="470">
        <v>0</v>
      </c>
      <c r="H29" s="470">
        <v>403797.9</v>
      </c>
      <c r="I29" s="349">
        <f t="shared" si="0"/>
        <v>2358355322.438489</v>
      </c>
      <c r="J29" s="357"/>
    </row>
    <row r="30" spans="1:10">
      <c r="A30" s="347">
        <v>24</v>
      </c>
      <c r="B30" s="356" t="s">
        <v>714</v>
      </c>
      <c r="C30" s="470">
        <v>29165405.673728816</v>
      </c>
      <c r="D30" s="470">
        <v>904968718.94784498</v>
      </c>
      <c r="E30" s="470">
        <v>14771707.729999997</v>
      </c>
      <c r="F30" s="470">
        <v>16761575.047404001</v>
      </c>
      <c r="G30" s="470">
        <v>0</v>
      </c>
      <c r="H30" s="470">
        <v>1018726.25</v>
      </c>
      <c r="I30" s="349">
        <f t="shared" si="0"/>
        <v>902600841.84416974</v>
      </c>
      <c r="J30" s="357"/>
    </row>
    <row r="31" spans="1:10">
      <c r="A31" s="347">
        <v>25</v>
      </c>
      <c r="B31" s="356" t="s">
        <v>715</v>
      </c>
      <c r="C31" s="470">
        <v>71966255.165254772</v>
      </c>
      <c r="D31" s="470">
        <v>1513776845.7117653</v>
      </c>
      <c r="E31" s="470">
        <v>32171481.849491533</v>
      </c>
      <c r="F31" s="470">
        <v>28143750.606778931</v>
      </c>
      <c r="G31" s="470">
        <v>0</v>
      </c>
      <c r="H31" s="470">
        <v>31149641.140000023</v>
      </c>
      <c r="I31" s="349">
        <f t="shared" si="0"/>
        <v>1525427868.4207497</v>
      </c>
      <c r="J31" s="357"/>
    </row>
    <row r="32" spans="1:10">
      <c r="A32" s="347">
        <v>26</v>
      </c>
      <c r="B32" s="356" t="s">
        <v>716</v>
      </c>
      <c r="C32" s="470">
        <v>6263491.1366540017</v>
      </c>
      <c r="D32" s="470">
        <v>82920909.709049985</v>
      </c>
      <c r="E32" s="470">
        <v>5227194.9199999962</v>
      </c>
      <c r="F32" s="470">
        <v>1601752.4300000002</v>
      </c>
      <c r="G32" s="470">
        <v>0</v>
      </c>
      <c r="H32" s="470">
        <v>0</v>
      </c>
      <c r="I32" s="349">
        <f t="shared" si="0"/>
        <v>82355453.49570398</v>
      </c>
      <c r="J32" s="357"/>
    </row>
    <row r="33" spans="1:10">
      <c r="A33" s="347">
        <v>27</v>
      </c>
      <c r="B33" s="348" t="s">
        <v>165</v>
      </c>
      <c r="C33" s="470">
        <v>235932394.70000002</v>
      </c>
      <c r="D33" s="470">
        <v>1577448014</v>
      </c>
      <c r="E33" s="470">
        <v>139663176.162</v>
      </c>
      <c r="F33" s="470">
        <v>348476.06750001432</v>
      </c>
      <c r="G33" s="470">
        <v>6908066</v>
      </c>
      <c r="H33" s="470">
        <v>602582.90999999992</v>
      </c>
      <c r="I33" s="349">
        <f t="shared" si="0"/>
        <v>1666460690.4705</v>
      </c>
      <c r="J33" s="357"/>
    </row>
    <row r="34" spans="1:10">
      <c r="A34" s="347">
        <v>28</v>
      </c>
      <c r="B34" s="358" t="s">
        <v>68</v>
      </c>
      <c r="C34" s="516">
        <f>SUM(C7:C33)</f>
        <v>1072143502.99359</v>
      </c>
      <c r="D34" s="516">
        <f t="shared" ref="D34:H34" si="1">SUM(D7:D33)</f>
        <v>22642684945.210102</v>
      </c>
      <c r="E34" s="516">
        <f>SUM(E7:E33)</f>
        <v>560771962.33944499</v>
      </c>
      <c r="F34" s="516">
        <f t="shared" si="1"/>
        <v>277402617.79694247</v>
      </c>
      <c r="G34" s="470">
        <v>6908066</v>
      </c>
      <c r="H34" s="516">
        <f t="shared" si="1"/>
        <v>34537620.390000015</v>
      </c>
      <c r="I34" s="349">
        <f t="shared" si="0"/>
        <v>22869745802.067307</v>
      </c>
      <c r="J34" s="357"/>
    </row>
    <row r="35" spans="1:10">
      <c r="A35" s="357"/>
      <c r="B35" s="357"/>
      <c r="C35" s="517"/>
      <c r="D35" s="517"/>
      <c r="E35" s="517"/>
      <c r="F35" s="517"/>
      <c r="G35" s="517"/>
      <c r="H35" s="517"/>
      <c r="I35" s="357"/>
      <c r="J35" s="357"/>
    </row>
    <row r="36" spans="1:10">
      <c r="A36" s="357"/>
      <c r="B36" s="359"/>
      <c r="C36" s="517"/>
      <c r="D36" s="517"/>
      <c r="E36" s="517"/>
      <c r="F36" s="517"/>
      <c r="G36" s="517"/>
      <c r="H36" s="517"/>
      <c r="I36" s="594"/>
      <c r="J36" s="357"/>
    </row>
    <row r="37" spans="1:10">
      <c r="A37" s="357"/>
      <c r="B37" s="357"/>
      <c r="C37" s="517"/>
      <c r="D37" s="517"/>
      <c r="E37" s="517"/>
      <c r="F37" s="517"/>
      <c r="G37" s="517"/>
      <c r="H37" s="517"/>
      <c r="I37" s="688"/>
      <c r="J37" s="357"/>
    </row>
    <row r="38" spans="1:10">
      <c r="A38" s="357"/>
      <c r="B38" s="357"/>
      <c r="C38" s="517"/>
      <c r="D38" s="517"/>
      <c r="E38" s="517"/>
      <c r="F38" s="517"/>
      <c r="G38" s="517"/>
      <c r="H38" s="517"/>
      <c r="I38" s="594"/>
      <c r="J38" s="357"/>
    </row>
    <row r="39" spans="1:10">
      <c r="A39" s="357"/>
      <c r="B39" s="357"/>
      <c r="C39" s="517"/>
      <c r="D39" s="517"/>
      <c r="E39" s="517"/>
      <c r="F39" s="517"/>
      <c r="G39" s="517"/>
      <c r="H39" s="517"/>
      <c r="I39" s="357"/>
      <c r="J39" s="357"/>
    </row>
    <row r="40" spans="1:10">
      <c r="A40" s="357"/>
      <c r="B40" s="357"/>
      <c r="C40" s="517"/>
      <c r="D40" s="517"/>
      <c r="E40" s="517"/>
      <c r="F40" s="517"/>
      <c r="G40" s="517"/>
      <c r="H40" s="517"/>
      <c r="I40" s="357"/>
      <c r="J40" s="357"/>
    </row>
    <row r="41" spans="1:10">
      <c r="A41" s="357"/>
      <c r="B41" s="357"/>
      <c r="C41" s="517"/>
      <c r="D41" s="517"/>
      <c r="E41" s="517"/>
      <c r="F41" s="517"/>
      <c r="G41" s="517"/>
      <c r="H41" s="517"/>
      <c r="I41" s="357"/>
      <c r="J41" s="357"/>
    </row>
    <row r="42" spans="1:10">
      <c r="A42" s="360"/>
      <c r="B42" s="360"/>
      <c r="C42" s="517"/>
      <c r="D42" s="517"/>
      <c r="E42" s="517"/>
      <c r="F42" s="517"/>
      <c r="G42" s="517"/>
      <c r="H42" s="517"/>
      <c r="I42" s="357"/>
      <c r="J42" s="357"/>
    </row>
    <row r="43" spans="1:10">
      <c r="A43" s="360"/>
      <c r="B43" s="360"/>
      <c r="C43" s="517"/>
      <c r="D43" s="517"/>
      <c r="E43" s="517"/>
      <c r="F43" s="517"/>
      <c r="G43" s="517"/>
      <c r="H43" s="517"/>
      <c r="I43" s="357"/>
      <c r="J43" s="357"/>
    </row>
    <row r="44" spans="1:10">
      <c r="A44" s="357"/>
      <c r="B44" s="361"/>
      <c r="C44" s="517"/>
      <c r="D44" s="517"/>
      <c r="E44" s="517"/>
      <c r="F44" s="517"/>
      <c r="G44" s="517"/>
      <c r="H44" s="517"/>
      <c r="I44" s="357"/>
      <c r="J44" s="357"/>
    </row>
    <row r="45" spans="1:10">
      <c r="A45" s="357"/>
      <c r="B45" s="361"/>
      <c r="C45" s="517"/>
      <c r="D45" s="517"/>
      <c r="E45" s="517"/>
      <c r="F45" s="517"/>
      <c r="G45" s="517"/>
      <c r="H45" s="517"/>
      <c r="I45" s="357"/>
      <c r="J45" s="357"/>
    </row>
    <row r="46" spans="1:10">
      <c r="A46" s="357"/>
      <c r="B46" s="361"/>
      <c r="C46" s="517"/>
      <c r="D46" s="517"/>
      <c r="E46" s="517"/>
      <c r="F46" s="517"/>
      <c r="G46" s="517"/>
      <c r="H46" s="517"/>
      <c r="I46" s="357"/>
      <c r="J46" s="357"/>
    </row>
    <row r="47" spans="1:10">
      <c r="A47" s="357"/>
      <c r="B47" s="357"/>
      <c r="C47" s="517"/>
      <c r="D47" s="517"/>
      <c r="E47" s="517"/>
      <c r="F47" s="517"/>
      <c r="G47" s="517"/>
      <c r="H47" s="517"/>
      <c r="I47" s="357"/>
      <c r="J47" s="357"/>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5" zoomScaleNormal="85" workbookViewId="0">
      <selection activeCell="C24" sqref="C24"/>
    </sheetView>
  </sheetViews>
  <sheetFormatPr defaultColWidth="9.140625" defaultRowHeight="12.75"/>
  <cols>
    <col min="1" max="1" width="11.85546875" style="332" bestFit="1" customWidth="1"/>
    <col min="2" max="2" width="108" style="332" bestFit="1" customWidth="1"/>
    <col min="3" max="3" width="35.5703125" style="512" customWidth="1"/>
    <col min="4" max="4" width="38.42578125" style="515" customWidth="1"/>
    <col min="5" max="16384" width="9.140625" style="332"/>
  </cols>
  <sheetData>
    <row r="1" spans="1:4" ht="13.5">
      <c r="A1" s="331" t="s">
        <v>188</v>
      </c>
      <c r="B1" s="689" t="str">
        <f>Info!C2</f>
        <v>სს ”საქართველოს ბანკი”</v>
      </c>
      <c r="D1" s="512"/>
    </row>
    <row r="2" spans="1:4">
      <c r="A2" s="333" t="s">
        <v>189</v>
      </c>
      <c r="B2" s="690">
        <v>44651</v>
      </c>
      <c r="D2" s="512"/>
    </row>
    <row r="3" spans="1:4">
      <c r="A3" s="334" t="s">
        <v>717</v>
      </c>
      <c r="B3" s="335"/>
      <c r="D3" s="512"/>
    </row>
    <row r="5" spans="1:4" ht="51">
      <c r="A5" s="832" t="s">
        <v>718</v>
      </c>
      <c r="B5" s="832"/>
      <c r="C5" s="522" t="s">
        <v>719</v>
      </c>
      <c r="D5" s="522" t="s">
        <v>720</v>
      </c>
    </row>
    <row r="6" spans="1:4">
      <c r="A6" s="362">
        <v>1</v>
      </c>
      <c r="B6" s="363" t="s">
        <v>721</v>
      </c>
      <c r="C6" s="470">
        <v>614291231.34257722</v>
      </c>
      <c r="D6" s="470">
        <v>464535.87199999997</v>
      </c>
    </row>
    <row r="7" spans="1:4">
      <c r="A7" s="364">
        <v>2</v>
      </c>
      <c r="B7" s="363" t="s">
        <v>722</v>
      </c>
      <c r="C7" s="470">
        <v>168571090.89160854</v>
      </c>
      <c r="D7" s="470">
        <v>328453.446</v>
      </c>
    </row>
    <row r="8" spans="1:4">
      <c r="A8" s="365">
        <v>2.1</v>
      </c>
      <c r="B8" s="366" t="s">
        <v>723</v>
      </c>
      <c r="C8" s="470">
        <v>88906757.120000005</v>
      </c>
      <c r="D8" s="470">
        <v>187504.598</v>
      </c>
    </row>
    <row r="9" spans="1:4">
      <c r="A9" s="365">
        <v>2.2000000000000002</v>
      </c>
      <c r="B9" s="366" t="s">
        <v>724</v>
      </c>
      <c r="C9" s="470">
        <v>79421397.538980931</v>
      </c>
      <c r="D9" s="470">
        <v>47148.847999999998</v>
      </c>
    </row>
    <row r="10" spans="1:4">
      <c r="A10" s="365">
        <v>2.2999999999999998</v>
      </c>
      <c r="B10" s="366" t="s">
        <v>725</v>
      </c>
      <c r="C10" s="470">
        <v>242936.23262759921</v>
      </c>
      <c r="D10" s="470">
        <v>93800</v>
      </c>
    </row>
    <row r="11" spans="1:4">
      <c r="A11" s="365">
        <v>2.4</v>
      </c>
      <c r="B11" s="366" t="s">
        <v>726</v>
      </c>
      <c r="C11" s="470">
        <v>0</v>
      </c>
      <c r="D11" s="470"/>
    </row>
    <row r="12" spans="1:4">
      <c r="A12" s="362">
        <v>3</v>
      </c>
      <c r="B12" s="363" t="s">
        <v>727</v>
      </c>
      <c r="C12" s="470">
        <f>SUM(C13:C18)</f>
        <v>159713732.53024453</v>
      </c>
      <c r="D12" s="470">
        <v>0</v>
      </c>
    </row>
    <row r="13" spans="1:4">
      <c r="A13" s="365">
        <v>3.1</v>
      </c>
      <c r="B13" s="366" t="s">
        <v>728</v>
      </c>
      <c r="C13" s="470">
        <v>33849997.9036</v>
      </c>
      <c r="D13" s="470"/>
    </row>
    <row r="14" spans="1:4">
      <c r="A14" s="365">
        <v>3.2</v>
      </c>
      <c r="B14" s="366" t="s">
        <v>729</v>
      </c>
      <c r="C14" s="470">
        <v>55306426.159999996</v>
      </c>
      <c r="D14" s="470"/>
    </row>
    <row r="15" spans="1:4">
      <c r="A15" s="365">
        <v>3.3</v>
      </c>
      <c r="B15" s="366" t="s">
        <v>730</v>
      </c>
      <c r="C15" s="470">
        <v>45550107.560000002</v>
      </c>
      <c r="D15" s="470"/>
    </row>
    <row r="16" spans="1:4">
      <c r="A16" s="365">
        <v>3.4</v>
      </c>
      <c r="B16" s="366" t="s">
        <v>731</v>
      </c>
      <c r="C16" s="470">
        <v>22556021.911658779</v>
      </c>
      <c r="D16" s="470"/>
    </row>
    <row r="17" spans="1:4">
      <c r="A17" s="364">
        <v>3.5</v>
      </c>
      <c r="B17" s="366" t="s">
        <v>732</v>
      </c>
      <c r="C17" s="470">
        <v>2451178.9949857462</v>
      </c>
      <c r="D17" s="470"/>
    </row>
    <row r="18" spans="1:4">
      <c r="A18" s="365">
        <v>3.6</v>
      </c>
      <c r="B18" s="366" t="s">
        <v>733</v>
      </c>
      <c r="C18" s="470">
        <v>0</v>
      </c>
      <c r="D18" s="470">
        <v>0</v>
      </c>
    </row>
    <row r="19" spans="1:4">
      <c r="A19" s="367">
        <v>4</v>
      </c>
      <c r="B19" s="363" t="s">
        <v>734</v>
      </c>
      <c r="C19" s="516">
        <f>C6+C7-C12</f>
        <v>623148589.70394111</v>
      </c>
      <c r="D19" s="516">
        <f>D6+D7-D12</f>
        <v>792989.31799999997</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tabSelected="1" zoomScale="85" zoomScaleNormal="85" workbookViewId="0">
      <selection activeCell="B25" sqref="B25"/>
    </sheetView>
  </sheetViews>
  <sheetFormatPr defaultColWidth="9.140625" defaultRowHeight="12.75"/>
  <cols>
    <col min="1" max="1" width="11.85546875" style="332" bestFit="1" customWidth="1"/>
    <col min="2" max="2" width="124.7109375" style="332" customWidth="1"/>
    <col min="3" max="3" width="21.5703125" style="332" customWidth="1"/>
    <col min="4" max="4" width="49.140625" style="355" customWidth="1"/>
    <col min="5" max="16384" width="9.140625" style="332"/>
  </cols>
  <sheetData>
    <row r="1" spans="1:4" ht="13.5">
      <c r="A1" s="331" t="s">
        <v>188</v>
      </c>
      <c r="B1" s="689" t="str">
        <f>Info!C2</f>
        <v>სს ”საქართველოს ბანკი”</v>
      </c>
      <c r="D1" s="332"/>
    </row>
    <row r="2" spans="1:4">
      <c r="A2" s="333" t="s">
        <v>189</v>
      </c>
      <c r="B2" s="690">
        <v>44651</v>
      </c>
      <c r="D2" s="332"/>
    </row>
    <row r="3" spans="1:4">
      <c r="A3" s="334" t="s">
        <v>735</v>
      </c>
      <c r="B3" s="335"/>
      <c r="D3" s="332"/>
    </row>
    <row r="4" spans="1:4">
      <c r="A4" s="334"/>
      <c r="D4" s="332"/>
    </row>
    <row r="5" spans="1:4" ht="15" customHeight="1">
      <c r="A5" s="833" t="s">
        <v>736</v>
      </c>
      <c r="B5" s="834"/>
      <c r="C5" s="837" t="s">
        <v>737</v>
      </c>
      <c r="D5" s="839" t="s">
        <v>738</v>
      </c>
    </row>
    <row r="6" spans="1:4">
      <c r="A6" s="835"/>
      <c r="B6" s="836"/>
      <c r="C6" s="838"/>
      <c r="D6" s="839"/>
    </row>
    <row r="7" spans="1:4" ht="15">
      <c r="A7" s="358">
        <v>1</v>
      </c>
      <c r="B7" s="339" t="s">
        <v>739</v>
      </c>
      <c r="C7" s="636">
        <v>673339783.23152494</v>
      </c>
      <c r="D7" s="368"/>
    </row>
    <row r="8" spans="1:4" ht="15">
      <c r="A8" s="348">
        <v>2</v>
      </c>
      <c r="B8" s="348" t="s">
        <v>740</v>
      </c>
      <c r="C8" s="636">
        <v>142290080.03</v>
      </c>
      <c r="D8" s="368"/>
    </row>
    <row r="9" spans="1:4" ht="15">
      <c r="A9" s="348">
        <v>3</v>
      </c>
      <c r="B9" s="369" t="s">
        <v>741</v>
      </c>
      <c r="C9" s="636">
        <v>306672.88</v>
      </c>
      <c r="D9" s="368"/>
    </row>
    <row r="10" spans="1:4" ht="15">
      <c r="A10" s="348">
        <v>4</v>
      </c>
      <c r="B10" s="348" t="s">
        <v>742</v>
      </c>
      <c r="C10" s="636">
        <f>SUM(C11:C18)</f>
        <v>137441031.31322497</v>
      </c>
      <c r="D10" s="368"/>
    </row>
    <row r="11" spans="1:4" ht="15">
      <c r="A11" s="348">
        <v>5</v>
      </c>
      <c r="B11" s="370" t="s">
        <v>743</v>
      </c>
      <c r="C11" s="636">
        <v>24655978.027379699</v>
      </c>
      <c r="D11" s="368"/>
    </row>
    <row r="12" spans="1:4" ht="15">
      <c r="A12" s="348">
        <v>6</v>
      </c>
      <c r="B12" s="370" t="s">
        <v>744</v>
      </c>
      <c r="C12" s="636">
        <v>23975937.451099999</v>
      </c>
      <c r="D12" s="368"/>
    </row>
    <row r="13" spans="1:4" ht="15">
      <c r="A13" s="348">
        <v>7</v>
      </c>
      <c r="B13" s="370" t="s">
        <v>745</v>
      </c>
      <c r="C13" s="636">
        <v>40919380.49954024</v>
      </c>
      <c r="D13" s="368"/>
    </row>
    <row r="14" spans="1:4" ht="15">
      <c r="A14" s="348">
        <v>8</v>
      </c>
      <c r="B14" s="370" t="s">
        <v>746</v>
      </c>
      <c r="C14" s="636">
        <v>11469138.960305002</v>
      </c>
      <c r="D14" s="469">
        <v>13729833.278769</v>
      </c>
    </row>
    <row r="15" spans="1:4" ht="15">
      <c r="A15" s="348">
        <v>9</v>
      </c>
      <c r="B15" s="370" t="s">
        <v>747</v>
      </c>
      <c r="C15" s="636">
        <v>0</v>
      </c>
      <c r="D15" s="348"/>
    </row>
    <row r="16" spans="1:4" ht="15">
      <c r="A16" s="348">
        <v>10</v>
      </c>
      <c r="B16" s="370" t="s">
        <v>748</v>
      </c>
      <c r="C16" s="636">
        <v>33509819.324900001</v>
      </c>
      <c r="D16" s="368"/>
    </row>
    <row r="17" spans="1:4" ht="15">
      <c r="A17" s="348">
        <v>11</v>
      </c>
      <c r="B17" s="370" t="s">
        <v>749</v>
      </c>
      <c r="C17" s="636"/>
      <c r="D17" s="348"/>
    </row>
    <row r="18" spans="1:4" ht="26.25">
      <c r="A18" s="348">
        <v>12</v>
      </c>
      <c r="B18" s="370" t="s">
        <v>750</v>
      </c>
      <c r="C18" s="636">
        <v>2910777.05</v>
      </c>
      <c r="D18" s="368"/>
    </row>
    <row r="19" spans="1:4">
      <c r="A19" s="358">
        <v>13</v>
      </c>
      <c r="B19" s="371" t="s">
        <v>751</v>
      </c>
      <c r="C19" s="637">
        <f>C7+C8-C10+C9</f>
        <v>678495504.82829988</v>
      </c>
      <c r="D19" s="372"/>
    </row>
    <row r="22" spans="1:4">
      <c r="B22" s="331"/>
      <c r="C22" s="512"/>
    </row>
    <row r="29" spans="1:4">
      <c r="C29" s="51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85" zoomScaleNormal="85" workbookViewId="0">
      <selection activeCell="C37" sqref="C37"/>
    </sheetView>
  </sheetViews>
  <sheetFormatPr defaultColWidth="9.140625" defaultRowHeight="12.75"/>
  <cols>
    <col min="1" max="1" width="11.85546875" style="332" bestFit="1" customWidth="1"/>
    <col min="2" max="2" width="80.7109375" style="332" customWidth="1"/>
    <col min="3" max="3" width="15.5703125" style="512" customWidth="1"/>
    <col min="4" max="5" width="22.28515625" style="512" customWidth="1"/>
    <col min="6" max="6" width="23.42578125" style="512" customWidth="1"/>
    <col min="7" max="14" width="22.28515625" style="512" customWidth="1"/>
    <col min="15" max="15" width="23.42578125" style="512" bestFit="1" customWidth="1"/>
    <col min="16" max="16" width="21.85546875" style="512" bestFit="1" customWidth="1"/>
    <col min="17" max="19" width="19.140625" style="512" bestFit="1" customWidth="1"/>
    <col min="20" max="20" width="16.140625" style="512" customWidth="1"/>
    <col min="21" max="21" width="13.5703125" style="512" bestFit="1" customWidth="1"/>
    <col min="22" max="22" width="20" style="332" customWidth="1"/>
    <col min="23" max="16384" width="9.140625" style="332"/>
  </cols>
  <sheetData>
    <row r="1" spans="1:22" ht="13.5">
      <c r="A1" s="331" t="s">
        <v>188</v>
      </c>
      <c r="B1" s="689" t="str">
        <f>Info!C2</f>
        <v>სს ”საქართველოს ბანკი”</v>
      </c>
    </row>
    <row r="2" spans="1:22">
      <c r="A2" s="333" t="s">
        <v>189</v>
      </c>
      <c r="B2" s="690">
        <v>44651</v>
      </c>
      <c r="C2" s="526"/>
    </row>
    <row r="3" spans="1:22">
      <c r="A3" s="334" t="s">
        <v>752</v>
      </c>
      <c r="B3" s="335"/>
      <c r="H3" s="512">
        <v>0</v>
      </c>
    </row>
    <row r="5" spans="1:22" ht="15" customHeight="1">
      <c r="A5" s="837" t="s">
        <v>753</v>
      </c>
      <c r="B5" s="840"/>
      <c r="C5" s="844" t="s">
        <v>754</v>
      </c>
      <c r="D5" s="845"/>
      <c r="E5" s="845"/>
      <c r="F5" s="845"/>
      <c r="G5" s="845"/>
      <c r="H5" s="845"/>
      <c r="I5" s="845"/>
      <c r="J5" s="845"/>
      <c r="K5" s="845"/>
      <c r="L5" s="845"/>
      <c r="M5" s="845"/>
      <c r="N5" s="845"/>
      <c r="O5" s="845"/>
      <c r="P5" s="845"/>
      <c r="Q5" s="845"/>
      <c r="R5" s="845"/>
      <c r="S5" s="845"/>
      <c r="T5" s="845"/>
      <c r="U5" s="846"/>
      <c r="V5" s="373"/>
    </row>
    <row r="6" spans="1:22">
      <c r="A6" s="841"/>
      <c r="B6" s="842"/>
      <c r="C6" s="847" t="s">
        <v>68</v>
      </c>
      <c r="D6" s="849" t="s">
        <v>755</v>
      </c>
      <c r="E6" s="849"/>
      <c r="F6" s="850"/>
      <c r="G6" s="851" t="s">
        <v>756</v>
      </c>
      <c r="H6" s="852"/>
      <c r="I6" s="852"/>
      <c r="J6" s="852"/>
      <c r="K6" s="853"/>
      <c r="L6" s="527"/>
      <c r="M6" s="854" t="s">
        <v>757</v>
      </c>
      <c r="N6" s="854"/>
      <c r="O6" s="831"/>
      <c r="P6" s="831"/>
      <c r="Q6" s="831"/>
      <c r="R6" s="831"/>
      <c r="S6" s="831"/>
      <c r="T6" s="831"/>
      <c r="U6" s="831"/>
      <c r="V6" s="374"/>
    </row>
    <row r="7" spans="1:22" ht="25.5">
      <c r="A7" s="838"/>
      <c r="B7" s="843"/>
      <c r="C7" s="848"/>
      <c r="D7" s="528"/>
      <c r="E7" s="523" t="s">
        <v>758</v>
      </c>
      <c r="F7" s="529" t="s">
        <v>759</v>
      </c>
      <c r="G7" s="526"/>
      <c r="H7" s="529" t="s">
        <v>758</v>
      </c>
      <c r="I7" s="523" t="s">
        <v>785</v>
      </c>
      <c r="J7" s="523" t="s">
        <v>760</v>
      </c>
      <c r="K7" s="529" t="s">
        <v>761</v>
      </c>
      <c r="L7" s="524"/>
      <c r="M7" s="514" t="s">
        <v>762</v>
      </c>
      <c r="N7" s="523" t="s">
        <v>760</v>
      </c>
      <c r="O7" s="523" t="s">
        <v>763</v>
      </c>
      <c r="P7" s="523" t="s">
        <v>764</v>
      </c>
      <c r="Q7" s="523" t="s">
        <v>765</v>
      </c>
      <c r="R7" s="523" t="s">
        <v>766</v>
      </c>
      <c r="S7" s="523" t="s">
        <v>767</v>
      </c>
      <c r="T7" s="523" t="s">
        <v>768</v>
      </c>
      <c r="U7" s="523" t="s">
        <v>769</v>
      </c>
      <c r="V7" s="373"/>
    </row>
    <row r="8" spans="1:22">
      <c r="A8" s="375">
        <v>1</v>
      </c>
      <c r="B8" s="339" t="s">
        <v>770</v>
      </c>
      <c r="C8" s="516">
        <v>15590894614.307432</v>
      </c>
      <c r="D8" s="516">
        <v>14031450497.219128</v>
      </c>
      <c r="E8" s="516">
        <v>138554387.52915245</v>
      </c>
      <c r="F8" s="516">
        <v>2393169.8199999998</v>
      </c>
      <c r="G8" s="516">
        <v>880948612.25999975</v>
      </c>
      <c r="H8" s="516">
        <v>48845873.089999996</v>
      </c>
      <c r="I8" s="516">
        <v>43036314.309999987</v>
      </c>
      <c r="J8" s="516">
        <v>268143.21000000002</v>
      </c>
      <c r="K8" s="516">
        <v>43170.16</v>
      </c>
      <c r="L8" s="516">
        <v>678495504.82830489</v>
      </c>
      <c r="M8" s="516">
        <v>84947813.406949162</v>
      </c>
      <c r="N8" s="516">
        <v>45417555.170000002</v>
      </c>
      <c r="O8" s="516">
        <v>50029411.148135588</v>
      </c>
      <c r="P8" s="516">
        <v>39152072.091186449</v>
      </c>
      <c r="Q8" s="516">
        <v>33305263.530000001</v>
      </c>
      <c r="R8" s="516">
        <v>34927180.120000005</v>
      </c>
      <c r="S8" s="516">
        <v>58649641.660000011</v>
      </c>
      <c r="T8" s="516">
        <v>1287463.2000000002</v>
      </c>
      <c r="U8" s="516">
        <v>277910651.49508482</v>
      </c>
      <c r="V8" s="357"/>
    </row>
    <row r="9" spans="1:22">
      <c r="A9" s="347">
        <v>1.1000000000000001</v>
      </c>
      <c r="B9" s="376" t="s">
        <v>771</v>
      </c>
      <c r="C9" s="516">
        <v>0</v>
      </c>
      <c r="D9" s="516">
        <v>0</v>
      </c>
      <c r="E9" s="516">
        <v>0</v>
      </c>
      <c r="F9" s="516">
        <v>0</v>
      </c>
      <c r="G9" s="516">
        <v>0</v>
      </c>
      <c r="H9" s="516">
        <v>0</v>
      </c>
      <c r="I9" s="516">
        <v>0</v>
      </c>
      <c r="J9" s="516">
        <v>0</v>
      </c>
      <c r="K9" s="516">
        <v>0</v>
      </c>
      <c r="L9" s="516">
        <v>0</v>
      </c>
      <c r="M9" s="516">
        <v>0</v>
      </c>
      <c r="N9" s="516">
        <v>0</v>
      </c>
      <c r="O9" s="516">
        <v>0</v>
      </c>
      <c r="P9" s="516">
        <v>0</v>
      </c>
      <c r="Q9" s="516">
        <v>0</v>
      </c>
      <c r="R9" s="516">
        <v>0</v>
      </c>
      <c r="S9" s="516">
        <v>0</v>
      </c>
      <c r="T9" s="516">
        <v>0</v>
      </c>
      <c r="U9" s="516">
        <v>0</v>
      </c>
      <c r="V9" s="357"/>
    </row>
    <row r="10" spans="1:22">
      <c r="A10" s="347">
        <v>1.2</v>
      </c>
      <c r="B10" s="376" t="s">
        <v>772</v>
      </c>
      <c r="C10" s="516">
        <v>0</v>
      </c>
      <c r="D10" s="516">
        <v>0</v>
      </c>
      <c r="E10" s="516">
        <v>0</v>
      </c>
      <c r="F10" s="516">
        <v>0</v>
      </c>
      <c r="G10" s="516">
        <v>0</v>
      </c>
      <c r="H10" s="516">
        <v>0</v>
      </c>
      <c r="I10" s="516">
        <v>0</v>
      </c>
      <c r="J10" s="516">
        <v>0</v>
      </c>
      <c r="K10" s="516">
        <v>0</v>
      </c>
      <c r="L10" s="516">
        <v>0</v>
      </c>
      <c r="M10" s="516">
        <v>0</v>
      </c>
      <c r="N10" s="516">
        <v>0</v>
      </c>
      <c r="O10" s="516">
        <v>0</v>
      </c>
      <c r="P10" s="516">
        <v>0</v>
      </c>
      <c r="Q10" s="516">
        <v>0</v>
      </c>
      <c r="R10" s="516">
        <v>0</v>
      </c>
      <c r="S10" s="516">
        <v>0</v>
      </c>
      <c r="T10" s="516">
        <v>0</v>
      </c>
      <c r="U10" s="516">
        <v>0</v>
      </c>
      <c r="V10" s="357"/>
    </row>
    <row r="11" spans="1:22">
      <c r="A11" s="347">
        <v>1.3</v>
      </c>
      <c r="B11" s="376" t="s">
        <v>773</v>
      </c>
      <c r="C11" s="516">
        <v>0</v>
      </c>
      <c r="D11" s="516">
        <v>0</v>
      </c>
      <c r="E11" s="516">
        <v>0</v>
      </c>
      <c r="F11" s="516">
        <v>0</v>
      </c>
      <c r="G11" s="516">
        <v>0</v>
      </c>
      <c r="H11" s="516">
        <v>0</v>
      </c>
      <c r="I11" s="516">
        <v>0</v>
      </c>
      <c r="J11" s="516">
        <v>0</v>
      </c>
      <c r="K11" s="516">
        <v>0</v>
      </c>
      <c r="L11" s="516">
        <v>0</v>
      </c>
      <c r="M11" s="516">
        <v>0</v>
      </c>
      <c r="N11" s="516">
        <v>0</v>
      </c>
      <c r="O11" s="516">
        <v>0</v>
      </c>
      <c r="P11" s="516">
        <v>0</v>
      </c>
      <c r="Q11" s="516">
        <v>0</v>
      </c>
      <c r="R11" s="516">
        <v>0</v>
      </c>
      <c r="S11" s="516">
        <v>0</v>
      </c>
      <c r="T11" s="516">
        <v>0</v>
      </c>
      <c r="U11" s="516">
        <v>0</v>
      </c>
      <c r="V11" s="357"/>
    </row>
    <row r="12" spans="1:22">
      <c r="A12" s="347">
        <v>1.4</v>
      </c>
      <c r="B12" s="376" t="s">
        <v>774</v>
      </c>
      <c r="C12" s="516">
        <v>118148561.98</v>
      </c>
      <c r="D12" s="516">
        <v>111802497.21000001</v>
      </c>
      <c r="E12" s="516">
        <v>0</v>
      </c>
      <c r="F12" s="516">
        <v>0</v>
      </c>
      <c r="G12" s="516">
        <v>350000</v>
      </c>
      <c r="H12" s="516">
        <v>0</v>
      </c>
      <c r="I12" s="516">
        <v>0</v>
      </c>
      <c r="J12" s="516">
        <v>0</v>
      </c>
      <c r="K12" s="516">
        <v>0</v>
      </c>
      <c r="L12" s="516">
        <v>5996064.7699999996</v>
      </c>
      <c r="M12" s="516">
        <v>4034204.3</v>
      </c>
      <c r="N12" s="516">
        <v>0</v>
      </c>
      <c r="O12" s="516">
        <v>0</v>
      </c>
      <c r="P12" s="516">
        <v>1961860.47</v>
      </c>
      <c r="Q12" s="516">
        <v>0</v>
      </c>
      <c r="R12" s="516">
        <v>0</v>
      </c>
      <c r="S12" s="516">
        <v>0</v>
      </c>
      <c r="T12" s="516">
        <v>0</v>
      </c>
      <c r="U12" s="516">
        <v>1961860.47</v>
      </c>
      <c r="V12" s="357"/>
    </row>
    <row r="13" spans="1:22">
      <c r="A13" s="347">
        <v>1.5</v>
      </c>
      <c r="B13" s="376" t="s">
        <v>775</v>
      </c>
      <c r="C13" s="516">
        <v>6621150900.4582882</v>
      </c>
      <c r="D13" s="516">
        <v>5715091009.6410007</v>
      </c>
      <c r="E13" s="516">
        <v>30890961.170000006</v>
      </c>
      <c r="F13" s="516">
        <v>1279763.8799999999</v>
      </c>
      <c r="G13" s="516">
        <v>561111242.11000001</v>
      </c>
      <c r="H13" s="516">
        <v>15688466.689999999</v>
      </c>
      <c r="I13" s="516">
        <v>4523466.8</v>
      </c>
      <c r="J13" s="516">
        <v>0</v>
      </c>
      <c r="K13" s="516">
        <v>0</v>
      </c>
      <c r="L13" s="516">
        <v>344948648.70728821</v>
      </c>
      <c r="M13" s="516">
        <v>42944194.087288134</v>
      </c>
      <c r="N13" s="516">
        <v>7344098.9699999997</v>
      </c>
      <c r="O13" s="516">
        <v>11193490.58</v>
      </c>
      <c r="P13" s="516">
        <v>11060429.48</v>
      </c>
      <c r="Q13" s="516">
        <v>19919593.370000001</v>
      </c>
      <c r="R13" s="516">
        <v>15816795.210000001</v>
      </c>
      <c r="S13" s="516">
        <v>58329616.820000008</v>
      </c>
      <c r="T13" s="516">
        <v>550431.86</v>
      </c>
      <c r="U13" s="516">
        <v>181557716.53999999</v>
      </c>
      <c r="V13" s="357"/>
    </row>
    <row r="14" spans="1:22">
      <c r="A14" s="347">
        <v>1.6</v>
      </c>
      <c r="B14" s="376" t="s">
        <v>776</v>
      </c>
      <c r="C14" s="516">
        <v>8851595151.8691406</v>
      </c>
      <c r="D14" s="516">
        <v>8204556990.3681259</v>
      </c>
      <c r="E14" s="516">
        <v>107663426.35915244</v>
      </c>
      <c r="F14" s="516">
        <v>1113405.94</v>
      </c>
      <c r="G14" s="516">
        <v>319487370.14999974</v>
      </c>
      <c r="H14" s="516">
        <v>33157406.399999995</v>
      </c>
      <c r="I14" s="516">
        <v>38512847.50999999</v>
      </c>
      <c r="J14" s="516">
        <v>268143.21000000002</v>
      </c>
      <c r="K14" s="516">
        <v>43170.16</v>
      </c>
      <c r="L14" s="516">
        <v>327550791.3510167</v>
      </c>
      <c r="M14" s="516">
        <v>37969415.019661024</v>
      </c>
      <c r="N14" s="516">
        <v>38073456.200000003</v>
      </c>
      <c r="O14" s="516">
        <v>38835920.568135589</v>
      </c>
      <c r="P14" s="516">
        <v>26129782.141186446</v>
      </c>
      <c r="Q14" s="516">
        <v>13385670.160000002</v>
      </c>
      <c r="R14" s="516">
        <v>19110384.91</v>
      </c>
      <c r="S14" s="516">
        <v>320024.84000000003</v>
      </c>
      <c r="T14" s="516">
        <v>737031.3400000002</v>
      </c>
      <c r="U14" s="516">
        <v>94391074.485084832</v>
      </c>
      <c r="V14" s="357"/>
    </row>
    <row r="15" spans="1:22">
      <c r="A15" s="375">
        <v>2</v>
      </c>
      <c r="B15" s="358" t="s">
        <v>777</v>
      </c>
      <c r="C15" s="516">
        <f>SUM(C16:C20)</f>
        <v>3033834016.1400003</v>
      </c>
      <c r="D15" s="516">
        <f>SUM(D16:D20)</f>
        <v>3032767168.9400005</v>
      </c>
      <c r="E15" s="516">
        <v>0</v>
      </c>
      <c r="F15" s="516">
        <v>0</v>
      </c>
      <c r="G15" s="516">
        <f>SUM(G16:G20)</f>
        <v>1066847.2</v>
      </c>
      <c r="H15" s="516">
        <v>0</v>
      </c>
      <c r="I15" s="516">
        <v>0</v>
      </c>
      <c r="J15" s="516">
        <v>0</v>
      </c>
      <c r="K15" s="516">
        <v>0</v>
      </c>
      <c r="L15" s="516">
        <v>0</v>
      </c>
      <c r="M15" s="516">
        <v>0</v>
      </c>
      <c r="N15" s="516">
        <v>0</v>
      </c>
      <c r="O15" s="516">
        <v>0</v>
      </c>
      <c r="P15" s="516">
        <v>0</v>
      </c>
      <c r="Q15" s="516">
        <v>0</v>
      </c>
      <c r="R15" s="516">
        <v>0</v>
      </c>
      <c r="S15" s="516">
        <v>0</v>
      </c>
      <c r="T15" s="516">
        <v>0</v>
      </c>
      <c r="U15" s="516">
        <v>0</v>
      </c>
      <c r="V15" s="357"/>
    </row>
    <row r="16" spans="1:22">
      <c r="A16" s="347">
        <v>2.1</v>
      </c>
      <c r="B16" s="376" t="s">
        <v>771</v>
      </c>
      <c r="C16" s="516">
        <v>43204560.219999999</v>
      </c>
      <c r="D16" s="516">
        <v>43204560.219999999</v>
      </c>
      <c r="E16" s="516">
        <v>0</v>
      </c>
      <c r="F16" s="516">
        <v>0</v>
      </c>
      <c r="G16" s="516">
        <v>0</v>
      </c>
      <c r="H16" s="516">
        <v>0</v>
      </c>
      <c r="I16" s="516">
        <v>0</v>
      </c>
      <c r="J16" s="516">
        <v>0</v>
      </c>
      <c r="K16" s="516">
        <v>0</v>
      </c>
      <c r="L16" s="516">
        <v>0</v>
      </c>
      <c r="M16" s="516">
        <v>0</v>
      </c>
      <c r="N16" s="516">
        <v>0</v>
      </c>
      <c r="O16" s="516">
        <v>0</v>
      </c>
      <c r="P16" s="516">
        <v>0</v>
      </c>
      <c r="Q16" s="516">
        <v>0</v>
      </c>
      <c r="R16" s="516">
        <v>0</v>
      </c>
      <c r="S16" s="516">
        <v>0</v>
      </c>
      <c r="T16" s="516">
        <v>0</v>
      </c>
      <c r="U16" s="516">
        <v>0</v>
      </c>
      <c r="V16" s="357"/>
    </row>
    <row r="17" spans="1:22">
      <c r="A17" s="347">
        <v>2.2000000000000002</v>
      </c>
      <c r="B17" s="376" t="s">
        <v>772</v>
      </c>
      <c r="C17" s="516">
        <v>1947310064.2174001</v>
      </c>
      <c r="D17" s="516">
        <v>1947310064.2174001</v>
      </c>
      <c r="E17" s="516">
        <v>0</v>
      </c>
      <c r="F17" s="516">
        <v>0</v>
      </c>
      <c r="G17" s="516">
        <v>0</v>
      </c>
      <c r="H17" s="516">
        <v>0</v>
      </c>
      <c r="I17" s="516">
        <v>0</v>
      </c>
      <c r="J17" s="516">
        <v>0</v>
      </c>
      <c r="K17" s="516">
        <v>0</v>
      </c>
      <c r="L17" s="516">
        <v>0</v>
      </c>
      <c r="M17" s="516">
        <v>0</v>
      </c>
      <c r="N17" s="516">
        <v>0</v>
      </c>
      <c r="O17" s="516">
        <v>0</v>
      </c>
      <c r="P17" s="516">
        <v>0</v>
      </c>
      <c r="Q17" s="516">
        <v>0</v>
      </c>
      <c r="R17" s="516">
        <v>0</v>
      </c>
      <c r="S17" s="516">
        <v>0</v>
      </c>
      <c r="T17" s="516">
        <v>0</v>
      </c>
      <c r="U17" s="516">
        <v>0</v>
      </c>
      <c r="V17" s="357"/>
    </row>
    <row r="18" spans="1:22">
      <c r="A18" s="347">
        <v>2.2999999999999998</v>
      </c>
      <c r="B18" s="376" t="s">
        <v>773</v>
      </c>
      <c r="C18" s="516">
        <v>1007981507.2318003</v>
      </c>
      <c r="D18" s="516">
        <v>1007981507.2318003</v>
      </c>
      <c r="E18" s="516">
        <v>0</v>
      </c>
      <c r="F18" s="516">
        <v>0</v>
      </c>
      <c r="G18" s="516">
        <v>0</v>
      </c>
      <c r="H18" s="516">
        <v>0</v>
      </c>
      <c r="I18" s="516">
        <v>0</v>
      </c>
      <c r="J18" s="516">
        <v>0</v>
      </c>
      <c r="K18" s="516">
        <v>0</v>
      </c>
      <c r="L18" s="516">
        <v>0</v>
      </c>
      <c r="M18" s="516">
        <v>0</v>
      </c>
      <c r="N18" s="516">
        <v>0</v>
      </c>
      <c r="O18" s="516">
        <v>0</v>
      </c>
      <c r="P18" s="516">
        <v>0</v>
      </c>
      <c r="Q18" s="516">
        <v>0</v>
      </c>
      <c r="R18" s="516">
        <v>0</v>
      </c>
      <c r="S18" s="516">
        <v>0</v>
      </c>
      <c r="T18" s="516">
        <v>0</v>
      </c>
      <c r="U18" s="516">
        <v>0</v>
      </c>
      <c r="V18" s="357"/>
    </row>
    <row r="19" spans="1:22">
      <c r="A19" s="347">
        <v>2.4</v>
      </c>
      <c r="B19" s="376" t="s">
        <v>774</v>
      </c>
      <c r="C19" s="516">
        <v>0</v>
      </c>
      <c r="D19" s="516">
        <v>0</v>
      </c>
      <c r="E19" s="516">
        <v>0</v>
      </c>
      <c r="F19" s="516">
        <v>0</v>
      </c>
      <c r="G19" s="516">
        <v>0</v>
      </c>
      <c r="H19" s="516">
        <v>0</v>
      </c>
      <c r="I19" s="516">
        <v>0</v>
      </c>
      <c r="J19" s="516">
        <v>0</v>
      </c>
      <c r="K19" s="516">
        <v>0</v>
      </c>
      <c r="L19" s="516">
        <v>0</v>
      </c>
      <c r="M19" s="516">
        <v>0</v>
      </c>
      <c r="N19" s="516">
        <v>0</v>
      </c>
      <c r="O19" s="516">
        <v>0</v>
      </c>
      <c r="P19" s="516">
        <v>0</v>
      </c>
      <c r="Q19" s="516">
        <v>0</v>
      </c>
      <c r="R19" s="516">
        <v>0</v>
      </c>
      <c r="S19" s="516">
        <v>0</v>
      </c>
      <c r="T19" s="516">
        <v>0</v>
      </c>
      <c r="U19" s="516">
        <v>0</v>
      </c>
      <c r="V19" s="357"/>
    </row>
    <row r="20" spans="1:22">
      <c r="A20" s="347">
        <v>2.5</v>
      </c>
      <c r="B20" s="376" t="s">
        <v>775</v>
      </c>
      <c r="C20" s="516">
        <v>35337884.47079999</v>
      </c>
      <c r="D20" s="516">
        <v>34271037.270799987</v>
      </c>
      <c r="E20" s="516">
        <v>0</v>
      </c>
      <c r="F20" s="516">
        <v>0</v>
      </c>
      <c r="G20" s="516">
        <v>1066847.2</v>
      </c>
      <c r="H20" s="516">
        <v>0</v>
      </c>
      <c r="I20" s="516">
        <v>0</v>
      </c>
      <c r="J20" s="516">
        <v>0</v>
      </c>
      <c r="K20" s="516">
        <v>0</v>
      </c>
      <c r="L20" s="516">
        <v>0</v>
      </c>
      <c r="M20" s="516">
        <v>0</v>
      </c>
      <c r="N20" s="516">
        <v>0</v>
      </c>
      <c r="O20" s="516">
        <v>0</v>
      </c>
      <c r="P20" s="516">
        <v>0</v>
      </c>
      <c r="Q20" s="516">
        <v>0</v>
      </c>
      <c r="R20" s="516">
        <v>0</v>
      </c>
      <c r="S20" s="516">
        <v>0</v>
      </c>
      <c r="T20" s="516">
        <v>0</v>
      </c>
      <c r="U20" s="516">
        <v>0</v>
      </c>
      <c r="V20" s="357"/>
    </row>
    <row r="21" spans="1:22">
      <c r="A21" s="347">
        <v>2.6</v>
      </c>
      <c r="B21" s="376" t="s">
        <v>776</v>
      </c>
      <c r="C21" s="516">
        <v>0</v>
      </c>
      <c r="D21" s="516">
        <v>0</v>
      </c>
      <c r="E21" s="516">
        <v>0</v>
      </c>
      <c r="F21" s="516">
        <v>0</v>
      </c>
      <c r="G21" s="516">
        <v>0</v>
      </c>
      <c r="H21" s="516">
        <v>0</v>
      </c>
      <c r="I21" s="516">
        <v>0</v>
      </c>
      <c r="J21" s="516">
        <v>0</v>
      </c>
      <c r="K21" s="516">
        <v>0</v>
      </c>
      <c r="L21" s="516">
        <v>0</v>
      </c>
      <c r="M21" s="516">
        <v>0</v>
      </c>
      <c r="N21" s="516">
        <v>0</v>
      </c>
      <c r="O21" s="516">
        <v>0</v>
      </c>
      <c r="P21" s="516">
        <v>0</v>
      </c>
      <c r="Q21" s="516">
        <v>0</v>
      </c>
      <c r="R21" s="516">
        <v>0</v>
      </c>
      <c r="S21" s="516">
        <v>0</v>
      </c>
      <c r="T21" s="516">
        <v>0</v>
      </c>
      <c r="U21" s="516">
        <v>0</v>
      </c>
      <c r="V21" s="357"/>
    </row>
    <row r="22" spans="1:22">
      <c r="A22" s="375">
        <v>3</v>
      </c>
      <c r="B22" s="339" t="s">
        <v>778</v>
      </c>
      <c r="C22" s="516">
        <v>2564743666.4216909</v>
      </c>
      <c r="D22" s="516">
        <v>1699501911.9139893</v>
      </c>
      <c r="E22" s="516">
        <v>0</v>
      </c>
      <c r="F22" s="516">
        <v>0</v>
      </c>
      <c r="G22" s="516">
        <v>6963876.0484520001</v>
      </c>
      <c r="H22" s="516">
        <v>0</v>
      </c>
      <c r="I22" s="516">
        <v>0</v>
      </c>
      <c r="J22" s="516">
        <v>0</v>
      </c>
      <c r="K22" s="516">
        <v>0</v>
      </c>
      <c r="L22" s="516">
        <v>325902</v>
      </c>
      <c r="M22" s="516">
        <v>0</v>
      </c>
      <c r="N22" s="516">
        <v>0</v>
      </c>
      <c r="O22" s="516">
        <v>0</v>
      </c>
      <c r="P22" s="516">
        <v>0</v>
      </c>
      <c r="Q22" s="516">
        <v>0</v>
      </c>
      <c r="R22" s="516">
        <v>0</v>
      </c>
      <c r="S22" s="516">
        <v>0</v>
      </c>
      <c r="T22" s="516">
        <v>0</v>
      </c>
      <c r="U22" s="516">
        <v>200000</v>
      </c>
      <c r="V22" s="357"/>
    </row>
    <row r="23" spans="1:22">
      <c r="A23" s="347">
        <v>3.1</v>
      </c>
      <c r="B23" s="376" t="s">
        <v>771</v>
      </c>
      <c r="C23" s="516">
        <v>0</v>
      </c>
      <c r="D23" s="516">
        <v>0</v>
      </c>
      <c r="E23" s="516">
        <v>0</v>
      </c>
      <c r="F23" s="516">
        <v>0</v>
      </c>
      <c r="G23" s="516">
        <v>0</v>
      </c>
      <c r="H23" s="516">
        <v>0</v>
      </c>
      <c r="I23" s="516">
        <v>0</v>
      </c>
      <c r="J23" s="516">
        <v>0</v>
      </c>
      <c r="K23" s="516">
        <v>0</v>
      </c>
      <c r="L23" s="516">
        <v>0</v>
      </c>
      <c r="M23" s="516">
        <v>0</v>
      </c>
      <c r="N23" s="516">
        <v>0</v>
      </c>
      <c r="O23" s="516">
        <v>0</v>
      </c>
      <c r="P23" s="516">
        <v>0</v>
      </c>
      <c r="Q23" s="516">
        <v>0</v>
      </c>
      <c r="R23" s="516">
        <v>0</v>
      </c>
      <c r="S23" s="516">
        <v>0</v>
      </c>
      <c r="T23" s="516">
        <v>0</v>
      </c>
      <c r="U23" s="516">
        <v>0</v>
      </c>
      <c r="V23" s="357"/>
    </row>
    <row r="24" spans="1:22">
      <c r="A24" s="347">
        <v>3.2</v>
      </c>
      <c r="B24" s="376" t="s">
        <v>772</v>
      </c>
      <c r="C24" s="516">
        <v>1289514</v>
      </c>
      <c r="D24" s="516">
        <v>1289514</v>
      </c>
      <c r="E24" s="516">
        <v>0</v>
      </c>
      <c r="F24" s="516">
        <v>0</v>
      </c>
      <c r="G24" s="516">
        <v>0</v>
      </c>
      <c r="H24" s="516">
        <v>0</v>
      </c>
      <c r="I24" s="516">
        <v>0</v>
      </c>
      <c r="J24" s="516">
        <v>0</v>
      </c>
      <c r="K24" s="516">
        <v>0</v>
      </c>
      <c r="L24" s="516">
        <v>0</v>
      </c>
      <c r="M24" s="516">
        <v>0</v>
      </c>
      <c r="N24" s="516">
        <v>0</v>
      </c>
      <c r="O24" s="516">
        <v>0</v>
      </c>
      <c r="P24" s="516">
        <v>0</v>
      </c>
      <c r="Q24" s="516">
        <v>0</v>
      </c>
      <c r="R24" s="516">
        <v>0</v>
      </c>
      <c r="S24" s="516">
        <v>0</v>
      </c>
      <c r="T24" s="516">
        <v>0</v>
      </c>
      <c r="U24" s="516">
        <v>0</v>
      </c>
      <c r="V24" s="357"/>
    </row>
    <row r="25" spans="1:22">
      <c r="A25" s="347">
        <v>3.3</v>
      </c>
      <c r="B25" s="376" t="s">
        <v>773</v>
      </c>
      <c r="C25" s="516">
        <v>0</v>
      </c>
      <c r="D25" s="516">
        <v>0</v>
      </c>
      <c r="E25" s="516">
        <v>0</v>
      </c>
      <c r="F25" s="516">
        <v>0</v>
      </c>
      <c r="G25" s="516">
        <v>0</v>
      </c>
      <c r="H25" s="516">
        <v>0</v>
      </c>
      <c r="I25" s="516">
        <v>0</v>
      </c>
      <c r="J25" s="516">
        <v>0</v>
      </c>
      <c r="K25" s="516">
        <v>0</v>
      </c>
      <c r="L25" s="516">
        <v>0</v>
      </c>
      <c r="M25" s="516">
        <v>0</v>
      </c>
      <c r="N25" s="516">
        <v>0</v>
      </c>
      <c r="O25" s="516">
        <v>0</v>
      </c>
      <c r="P25" s="516">
        <v>0</v>
      </c>
      <c r="Q25" s="516">
        <v>0</v>
      </c>
      <c r="R25" s="516">
        <v>0</v>
      </c>
      <c r="S25" s="516">
        <v>0</v>
      </c>
      <c r="T25" s="516">
        <v>0</v>
      </c>
      <c r="U25" s="516">
        <v>0</v>
      </c>
      <c r="V25" s="357"/>
    </row>
    <row r="26" spans="1:22">
      <c r="A26" s="347">
        <v>3.4</v>
      </c>
      <c r="B26" s="376" t="s">
        <v>774</v>
      </c>
      <c r="C26" s="516">
        <v>14165378.359900001</v>
      </c>
      <c r="D26" s="516">
        <v>528145.73</v>
      </c>
      <c r="E26" s="516">
        <v>0</v>
      </c>
      <c r="F26" s="516">
        <v>0</v>
      </c>
      <c r="G26" s="516">
        <v>0</v>
      </c>
      <c r="H26" s="516">
        <v>0</v>
      </c>
      <c r="I26" s="516">
        <v>0</v>
      </c>
      <c r="J26" s="516">
        <v>0</v>
      </c>
      <c r="K26" s="516">
        <v>0</v>
      </c>
      <c r="L26" s="516">
        <v>0</v>
      </c>
      <c r="M26" s="516">
        <v>0</v>
      </c>
      <c r="N26" s="516">
        <v>0</v>
      </c>
      <c r="O26" s="516">
        <v>0</v>
      </c>
      <c r="P26" s="516">
        <v>0</v>
      </c>
      <c r="Q26" s="516">
        <v>0</v>
      </c>
      <c r="R26" s="516">
        <v>0</v>
      </c>
      <c r="S26" s="516">
        <v>0</v>
      </c>
      <c r="T26" s="516">
        <v>0</v>
      </c>
      <c r="U26" s="516">
        <v>0</v>
      </c>
      <c r="V26" s="357"/>
    </row>
    <row r="27" spans="1:22">
      <c r="A27" s="347">
        <v>3.5</v>
      </c>
      <c r="B27" s="376" t="s">
        <v>775</v>
      </c>
      <c r="C27" s="516">
        <v>2284199997.892189</v>
      </c>
      <c r="D27" s="516">
        <v>1668392570.4839892</v>
      </c>
      <c r="E27" s="516">
        <v>0</v>
      </c>
      <c r="F27" s="516">
        <v>0</v>
      </c>
      <c r="G27" s="516">
        <v>6963876.0484520001</v>
      </c>
      <c r="H27" s="516">
        <v>0</v>
      </c>
      <c r="I27" s="516">
        <v>0</v>
      </c>
      <c r="J27" s="516">
        <v>0</v>
      </c>
      <c r="K27" s="516">
        <v>0</v>
      </c>
      <c r="L27" s="516">
        <v>325902</v>
      </c>
      <c r="M27" s="516">
        <v>0</v>
      </c>
      <c r="N27" s="516">
        <v>0</v>
      </c>
      <c r="O27" s="516">
        <v>0</v>
      </c>
      <c r="P27" s="516">
        <v>0</v>
      </c>
      <c r="Q27" s="516">
        <v>0</v>
      </c>
      <c r="R27" s="516">
        <v>0</v>
      </c>
      <c r="S27" s="516">
        <v>0</v>
      </c>
      <c r="T27" s="516">
        <v>0</v>
      </c>
      <c r="U27" s="516">
        <v>200000</v>
      </c>
      <c r="V27" s="357"/>
    </row>
    <row r="28" spans="1:22">
      <c r="A28" s="347">
        <v>3.6</v>
      </c>
      <c r="B28" s="376" t="s">
        <v>776</v>
      </c>
      <c r="C28" s="516">
        <v>265088776.16960201</v>
      </c>
      <c r="D28" s="516">
        <v>29291681.699999999</v>
      </c>
      <c r="E28" s="516">
        <v>0</v>
      </c>
      <c r="F28" s="516">
        <v>0</v>
      </c>
      <c r="G28" s="516">
        <v>0</v>
      </c>
      <c r="H28" s="516">
        <v>0</v>
      </c>
      <c r="I28" s="516">
        <v>0</v>
      </c>
      <c r="J28" s="516">
        <v>0</v>
      </c>
      <c r="K28" s="516">
        <v>0</v>
      </c>
      <c r="L28" s="516">
        <v>0</v>
      </c>
      <c r="M28" s="516">
        <v>0</v>
      </c>
      <c r="N28" s="516">
        <v>0</v>
      </c>
      <c r="O28" s="516">
        <v>0</v>
      </c>
      <c r="P28" s="516">
        <v>0</v>
      </c>
      <c r="Q28" s="516">
        <v>0</v>
      </c>
      <c r="R28" s="516">
        <v>0</v>
      </c>
      <c r="S28" s="516">
        <v>0</v>
      </c>
      <c r="T28" s="516">
        <v>0</v>
      </c>
      <c r="U28" s="516">
        <v>0</v>
      </c>
      <c r="V28" s="357"/>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70" zoomScaleNormal="70" workbookViewId="0"/>
  </sheetViews>
  <sheetFormatPr defaultColWidth="9.140625" defaultRowHeight="12.75"/>
  <cols>
    <col min="1" max="1" width="11.85546875" style="332" bestFit="1" customWidth="1"/>
    <col min="2" max="2" width="90.28515625" style="332" bestFit="1" customWidth="1"/>
    <col min="3" max="3" width="20.140625" style="332" customWidth="1"/>
    <col min="4" max="4" width="22.28515625" style="332" customWidth="1"/>
    <col min="5" max="5" width="17.140625" style="332" customWidth="1"/>
    <col min="6" max="7" width="22.28515625" style="332" customWidth="1"/>
    <col min="8" max="8" width="17.140625" style="332" customWidth="1"/>
    <col min="9" max="14" width="22.28515625" style="332" customWidth="1"/>
    <col min="15" max="15" width="23.28515625" style="332" bestFit="1" customWidth="1"/>
    <col min="16" max="16" width="21.7109375" style="332" bestFit="1" customWidth="1"/>
    <col min="17" max="19" width="19" style="332" bestFit="1" customWidth="1"/>
    <col min="20" max="20" width="15.42578125" style="332" customWidth="1"/>
    <col min="21" max="21" width="20" style="332" customWidth="1"/>
    <col min="22" max="16384" width="9.140625" style="332"/>
  </cols>
  <sheetData>
    <row r="1" spans="1:21" ht="13.5">
      <c r="A1" s="331" t="s">
        <v>188</v>
      </c>
      <c r="B1" s="689" t="str">
        <f>Info!C2</f>
        <v>სს ”საქართველოს ბანკი”</v>
      </c>
    </row>
    <row r="2" spans="1:21">
      <c r="A2" s="333" t="s">
        <v>189</v>
      </c>
      <c r="B2" s="690">
        <v>44651</v>
      </c>
    </row>
    <row r="3" spans="1:21">
      <c r="A3" s="334" t="s">
        <v>779</v>
      </c>
      <c r="B3" s="335"/>
      <c r="C3" s="335"/>
      <c r="H3" s="332">
        <v>0</v>
      </c>
    </row>
    <row r="4" spans="1:21">
      <c r="A4" s="334"/>
      <c r="B4" s="335"/>
      <c r="C4" s="335"/>
    </row>
    <row r="5" spans="1:21" s="355" customFormat="1" ht="13.5" customHeight="1">
      <c r="A5" s="855" t="s">
        <v>780</v>
      </c>
      <c r="B5" s="856"/>
      <c r="C5" s="861" t="s">
        <v>781</v>
      </c>
      <c r="D5" s="862"/>
      <c r="E5" s="862"/>
      <c r="F5" s="862"/>
      <c r="G5" s="862"/>
      <c r="H5" s="862"/>
      <c r="I5" s="862"/>
      <c r="J5" s="862"/>
      <c r="K5" s="862"/>
      <c r="L5" s="862"/>
      <c r="M5" s="862"/>
      <c r="N5" s="862"/>
      <c r="O5" s="862"/>
      <c r="P5" s="862"/>
      <c r="Q5" s="862"/>
      <c r="R5" s="862"/>
      <c r="S5" s="862"/>
      <c r="T5" s="863"/>
      <c r="U5" s="405"/>
    </row>
    <row r="6" spans="1:21" s="355" customFormat="1">
      <c r="A6" s="857"/>
      <c r="B6" s="858"/>
      <c r="C6" s="839" t="s">
        <v>68</v>
      </c>
      <c r="D6" s="861" t="s">
        <v>782</v>
      </c>
      <c r="E6" s="862"/>
      <c r="F6" s="863"/>
      <c r="G6" s="861" t="s">
        <v>783</v>
      </c>
      <c r="H6" s="862"/>
      <c r="I6" s="862"/>
      <c r="J6" s="862"/>
      <c r="K6" s="863"/>
      <c r="L6" s="864" t="s">
        <v>784</v>
      </c>
      <c r="M6" s="865"/>
      <c r="N6" s="865"/>
      <c r="O6" s="865"/>
      <c r="P6" s="865"/>
      <c r="Q6" s="865"/>
      <c r="R6" s="865"/>
      <c r="S6" s="865"/>
      <c r="T6" s="866"/>
      <c r="U6" s="400"/>
    </row>
    <row r="7" spans="1:21" s="355" customFormat="1" ht="25.5">
      <c r="A7" s="859"/>
      <c r="B7" s="860"/>
      <c r="C7" s="839"/>
      <c r="E7" s="391" t="s">
        <v>758</v>
      </c>
      <c r="F7" s="404" t="s">
        <v>759</v>
      </c>
      <c r="H7" s="391" t="s">
        <v>758</v>
      </c>
      <c r="I7" s="404" t="s">
        <v>785</v>
      </c>
      <c r="J7" s="404" t="s">
        <v>760</v>
      </c>
      <c r="K7" s="404" t="s">
        <v>761</v>
      </c>
      <c r="L7" s="406"/>
      <c r="M7" s="391" t="s">
        <v>762</v>
      </c>
      <c r="N7" s="404" t="s">
        <v>760</v>
      </c>
      <c r="O7" s="404" t="s">
        <v>763</v>
      </c>
      <c r="P7" s="404" t="s">
        <v>764</v>
      </c>
      <c r="Q7" s="404" t="s">
        <v>765</v>
      </c>
      <c r="R7" s="404" t="s">
        <v>766</v>
      </c>
      <c r="S7" s="404" t="s">
        <v>767</v>
      </c>
      <c r="T7" s="407" t="s">
        <v>768</v>
      </c>
      <c r="U7" s="405"/>
    </row>
    <row r="8" spans="1:21" ht="15">
      <c r="A8" s="377">
        <v>1</v>
      </c>
      <c r="B8" s="371" t="s">
        <v>770</v>
      </c>
      <c r="C8" s="519">
        <f>D8+G8+L8</f>
        <v>15590894615.307436</v>
      </c>
      <c r="D8" s="471">
        <v>14031450498.219131</v>
      </c>
      <c r="E8" s="471">
        <v>138554387.52915251</v>
      </c>
      <c r="F8" s="471">
        <v>2393169.8199990988</v>
      </c>
      <c r="G8" s="471">
        <v>880948612.26000011</v>
      </c>
      <c r="H8" s="471">
        <v>48845873.090000004</v>
      </c>
      <c r="I8" s="471">
        <v>43036314.310000002</v>
      </c>
      <c r="J8" s="471">
        <v>268143.21000000002</v>
      </c>
      <c r="K8" s="471">
        <v>43170.16</v>
      </c>
      <c r="L8" s="471">
        <v>678495504.82830465</v>
      </c>
      <c r="M8" s="471">
        <v>84947813.406949162</v>
      </c>
      <c r="N8" s="471">
        <v>45417555.170000002</v>
      </c>
      <c r="O8" s="471">
        <v>50029411.148135588</v>
      </c>
      <c r="P8" s="471">
        <v>39152072.091186449</v>
      </c>
      <c r="Q8" s="471">
        <v>33305263.530000001</v>
      </c>
      <c r="R8" s="471">
        <v>34927180.120000005</v>
      </c>
      <c r="S8" s="471">
        <v>58649641.660000011</v>
      </c>
      <c r="T8" s="471">
        <v>1287463.2000000002</v>
      </c>
      <c r="U8" s="357"/>
    </row>
    <row r="9" spans="1:21" ht="15">
      <c r="A9" s="376">
        <v>1.1000000000000001</v>
      </c>
      <c r="B9" s="376" t="s">
        <v>786</v>
      </c>
      <c r="C9" s="519">
        <f t="shared" ref="C9:C22" si="0">D9+G9+L9</f>
        <v>12752314544.495935</v>
      </c>
      <c r="D9" s="471">
        <v>11372291700.687632</v>
      </c>
      <c r="E9" s="471">
        <v>81163941.399152502</v>
      </c>
      <c r="F9" s="471">
        <v>418893.92</v>
      </c>
      <c r="G9" s="471">
        <v>797315028.75</v>
      </c>
      <c r="H9" s="471">
        <v>35547730.210000001</v>
      </c>
      <c r="I9" s="471">
        <v>20553815.620000001</v>
      </c>
      <c r="J9" s="471">
        <v>256961.63</v>
      </c>
      <c r="K9" s="471">
        <v>42000</v>
      </c>
      <c r="L9" s="471">
        <v>582707815.05830467</v>
      </c>
      <c r="M9" s="471">
        <v>66636684.14694915</v>
      </c>
      <c r="N9" s="471">
        <v>26193711.329999998</v>
      </c>
      <c r="O9" s="471">
        <v>22013878.288135581</v>
      </c>
      <c r="P9" s="471">
        <v>40321336.601186402</v>
      </c>
      <c r="Q9" s="471">
        <v>30277989.579999998</v>
      </c>
      <c r="R9" s="471">
        <v>32996492.09</v>
      </c>
      <c r="S9" s="471">
        <v>58138331.140000001</v>
      </c>
      <c r="T9" s="471">
        <v>0</v>
      </c>
      <c r="U9" s="357"/>
    </row>
    <row r="10" spans="1:21" ht="15">
      <c r="A10" s="378" t="s">
        <v>252</v>
      </c>
      <c r="B10" s="378" t="s">
        <v>787</v>
      </c>
      <c r="C10" s="519">
        <f t="shared" si="0"/>
        <v>12471944906.745935</v>
      </c>
      <c r="D10" s="471">
        <v>11102826677.937632</v>
      </c>
      <c r="E10" s="471">
        <v>79903950.749152511</v>
      </c>
      <c r="F10" s="471">
        <v>418893.92</v>
      </c>
      <c r="G10" s="471">
        <v>793919641.80000007</v>
      </c>
      <c r="H10" s="471">
        <v>35206062.910000004</v>
      </c>
      <c r="I10" s="471">
        <v>19921727.380000003</v>
      </c>
      <c r="J10" s="471">
        <v>256814.43</v>
      </c>
      <c r="K10" s="471">
        <v>42000</v>
      </c>
      <c r="L10" s="471">
        <v>575198587.0083046</v>
      </c>
      <c r="M10" s="471">
        <v>66213908.486949153</v>
      </c>
      <c r="N10" s="471">
        <v>26075957.709999997</v>
      </c>
      <c r="O10" s="471">
        <v>18496306.098135579</v>
      </c>
      <c r="P10" s="471">
        <v>40321336.601186402</v>
      </c>
      <c r="Q10" s="471">
        <v>30277989.579999998</v>
      </c>
      <c r="R10" s="471">
        <v>31445842.09</v>
      </c>
      <c r="S10" s="471">
        <v>58138331.140000001</v>
      </c>
      <c r="T10" s="471">
        <v>0</v>
      </c>
      <c r="U10" s="357"/>
    </row>
    <row r="11" spans="1:21" ht="15">
      <c r="A11" s="379" t="s">
        <v>788</v>
      </c>
      <c r="B11" s="380" t="s">
        <v>789</v>
      </c>
      <c r="C11" s="519">
        <f t="shared" si="0"/>
        <v>6489711084.7554235</v>
      </c>
      <c r="D11" s="471">
        <v>5835664660.4735594</v>
      </c>
      <c r="E11" s="471">
        <v>47125829.200000003</v>
      </c>
      <c r="F11" s="471">
        <v>0</v>
      </c>
      <c r="G11" s="471">
        <v>364002812.04000008</v>
      </c>
      <c r="H11" s="471">
        <v>15278323.470000001</v>
      </c>
      <c r="I11" s="471">
        <v>9793423.3699999992</v>
      </c>
      <c r="J11" s="471">
        <v>256814.43</v>
      </c>
      <c r="K11" s="471">
        <v>0</v>
      </c>
      <c r="L11" s="471">
        <v>290043612.24186403</v>
      </c>
      <c r="M11" s="471">
        <v>50961495.25</v>
      </c>
      <c r="N11" s="471">
        <v>12526009.890000001</v>
      </c>
      <c r="O11" s="471">
        <v>11756379.737796601</v>
      </c>
      <c r="P11" s="471">
        <v>21815139.2011864</v>
      </c>
      <c r="Q11" s="471">
        <v>11517222.300000001</v>
      </c>
      <c r="R11" s="471">
        <v>22071197.600000001</v>
      </c>
      <c r="S11" s="471">
        <v>0</v>
      </c>
      <c r="T11" s="471">
        <v>0</v>
      </c>
      <c r="U11" s="357"/>
    </row>
    <row r="12" spans="1:21" ht="15">
      <c r="A12" s="379" t="s">
        <v>790</v>
      </c>
      <c r="B12" s="380" t="s">
        <v>791</v>
      </c>
      <c r="C12" s="519">
        <f t="shared" si="0"/>
        <v>2175181693.5284791</v>
      </c>
      <c r="D12" s="471">
        <v>2016881223.6040726</v>
      </c>
      <c r="E12" s="471">
        <v>13876460.229152499</v>
      </c>
      <c r="F12" s="471">
        <v>0</v>
      </c>
      <c r="G12" s="471">
        <v>72679103.319999993</v>
      </c>
      <c r="H12" s="471">
        <v>3516155.11</v>
      </c>
      <c r="I12" s="471">
        <v>5264157.38</v>
      </c>
      <c r="J12" s="471">
        <v>0</v>
      </c>
      <c r="K12" s="471">
        <v>0</v>
      </c>
      <c r="L12" s="471">
        <v>85621366.604406729</v>
      </c>
      <c r="M12" s="471">
        <v>8097264.7869491503</v>
      </c>
      <c r="N12" s="471">
        <v>11306276.369999999</v>
      </c>
      <c r="O12" s="471">
        <v>3093347.29033898</v>
      </c>
      <c r="P12" s="471">
        <v>7106059.8300000001</v>
      </c>
      <c r="Q12" s="471">
        <v>12787762</v>
      </c>
      <c r="R12" s="471">
        <v>3241309.22</v>
      </c>
      <c r="S12" s="471">
        <v>0</v>
      </c>
      <c r="T12" s="471">
        <v>0</v>
      </c>
      <c r="U12" s="357"/>
    </row>
    <row r="13" spans="1:21" ht="15">
      <c r="A13" s="379" t="s">
        <v>792</v>
      </c>
      <c r="B13" s="380" t="s">
        <v>793</v>
      </c>
      <c r="C13" s="519">
        <f t="shared" si="0"/>
        <v>1024960745.8320339</v>
      </c>
      <c r="D13" s="471">
        <v>920527591.78999996</v>
      </c>
      <c r="E13" s="471">
        <v>5428696.7400000002</v>
      </c>
      <c r="F13" s="471">
        <v>418893.92</v>
      </c>
      <c r="G13" s="471">
        <v>49556980.769999996</v>
      </c>
      <c r="H13" s="471">
        <v>2711983.83</v>
      </c>
      <c r="I13" s="471">
        <v>2094587.28</v>
      </c>
      <c r="J13" s="471">
        <v>0</v>
      </c>
      <c r="K13" s="471">
        <v>0</v>
      </c>
      <c r="L13" s="471">
        <v>54876173.2720339</v>
      </c>
      <c r="M13" s="471">
        <v>3876420.4899999998</v>
      </c>
      <c r="N13" s="471">
        <v>891308.15</v>
      </c>
      <c r="O13" s="471">
        <v>2043854.3199999998</v>
      </c>
      <c r="P13" s="471">
        <v>2394332.37</v>
      </c>
      <c r="Q13" s="471">
        <v>1695791.68</v>
      </c>
      <c r="R13" s="471">
        <v>3191905.81</v>
      </c>
      <c r="S13" s="471">
        <v>0</v>
      </c>
      <c r="T13" s="471">
        <v>0</v>
      </c>
      <c r="U13" s="357"/>
    </row>
    <row r="14" spans="1:21" ht="15">
      <c r="A14" s="379" t="s">
        <v>794</v>
      </c>
      <c r="B14" s="380" t="s">
        <v>795</v>
      </c>
      <c r="C14" s="519">
        <f t="shared" si="0"/>
        <v>2782091382.6300001</v>
      </c>
      <c r="D14" s="471">
        <v>2329753202.0700002</v>
      </c>
      <c r="E14" s="471">
        <v>13472964.58</v>
      </c>
      <c r="F14" s="471">
        <v>0</v>
      </c>
      <c r="G14" s="471">
        <v>307680745.67000002</v>
      </c>
      <c r="H14" s="471">
        <v>13699600.5</v>
      </c>
      <c r="I14" s="471">
        <v>2769559.35</v>
      </c>
      <c r="J14" s="471">
        <v>0</v>
      </c>
      <c r="K14" s="471">
        <v>42000</v>
      </c>
      <c r="L14" s="471">
        <v>144657434.88999999</v>
      </c>
      <c r="M14" s="471">
        <v>3278727.96</v>
      </c>
      <c r="N14" s="471">
        <v>1352363.3</v>
      </c>
      <c r="O14" s="471">
        <v>1602724.75</v>
      </c>
      <c r="P14" s="471">
        <v>9005805.1999999993</v>
      </c>
      <c r="Q14" s="471">
        <v>4277213.5999999996</v>
      </c>
      <c r="R14" s="471">
        <v>2941429.46</v>
      </c>
      <c r="S14" s="471">
        <v>58138331.140000001</v>
      </c>
      <c r="T14" s="471">
        <v>0</v>
      </c>
      <c r="U14" s="357"/>
    </row>
    <row r="15" spans="1:21" ht="15">
      <c r="A15" s="381">
        <v>1.2</v>
      </c>
      <c r="B15" s="382" t="s">
        <v>796</v>
      </c>
      <c r="C15" s="519">
        <f t="shared" si="0"/>
        <v>517691515.4126575</v>
      </c>
      <c r="D15" s="471">
        <v>223286455.20241243</v>
      </c>
      <c r="E15" s="471">
        <v>1546546.907288136</v>
      </c>
      <c r="F15" s="471">
        <v>8377.86</v>
      </c>
      <c r="G15" s="471">
        <v>79731504.352009207</v>
      </c>
      <c r="H15" s="471">
        <v>3554773.13</v>
      </c>
      <c r="I15" s="471">
        <v>2055381.7899999998</v>
      </c>
      <c r="J15" s="471">
        <v>25696.16</v>
      </c>
      <c r="K15" s="471">
        <v>4200</v>
      </c>
      <c r="L15" s="471">
        <v>214673555.85823584</v>
      </c>
      <c r="M15" s="471">
        <v>20713686.769152541</v>
      </c>
      <c r="N15" s="471">
        <v>8351784.21</v>
      </c>
      <c r="O15" s="471">
        <v>9567014.9381355904</v>
      </c>
      <c r="P15" s="471">
        <v>13170247.23118644</v>
      </c>
      <c r="Q15" s="471">
        <v>10386064.789999999</v>
      </c>
      <c r="R15" s="471">
        <v>24123429.760000002</v>
      </c>
      <c r="S15" s="471">
        <v>24689082.530000001</v>
      </c>
      <c r="T15" s="471">
        <v>0</v>
      </c>
      <c r="U15" s="357"/>
    </row>
    <row r="16" spans="1:21" ht="15">
      <c r="A16" s="383">
        <v>1.3</v>
      </c>
      <c r="B16" s="382" t="s">
        <v>797</v>
      </c>
      <c r="C16" s="384"/>
      <c r="D16" s="520"/>
      <c r="E16" s="520"/>
      <c r="F16" s="520"/>
      <c r="G16" s="520"/>
      <c r="H16" s="520"/>
      <c r="I16" s="520"/>
      <c r="J16" s="520"/>
      <c r="K16" s="520"/>
      <c r="L16" s="520"/>
      <c r="M16" s="520"/>
      <c r="N16" s="520"/>
      <c r="O16" s="520"/>
      <c r="P16" s="520"/>
      <c r="Q16" s="520"/>
      <c r="R16" s="520"/>
      <c r="S16" s="520"/>
      <c r="T16" s="520"/>
      <c r="U16" s="357"/>
    </row>
    <row r="17" spans="1:21" s="355" customFormat="1" ht="25.5">
      <c r="A17" s="385" t="s">
        <v>798</v>
      </c>
      <c r="B17" s="386" t="s">
        <v>799</v>
      </c>
      <c r="C17" s="519">
        <f t="shared" si="0"/>
        <v>11991048867.153637</v>
      </c>
      <c r="D17" s="521">
        <v>10682328621.845232</v>
      </c>
      <c r="E17" s="521">
        <v>78160547.005652502</v>
      </c>
      <c r="F17" s="521">
        <v>418893.92</v>
      </c>
      <c r="G17" s="521">
        <v>741305805.55360019</v>
      </c>
      <c r="H17" s="521">
        <v>29206917.128800001</v>
      </c>
      <c r="I17" s="521">
        <v>12278346.110400001</v>
      </c>
      <c r="J17" s="521">
        <v>256961.63</v>
      </c>
      <c r="K17" s="521">
        <v>18000</v>
      </c>
      <c r="L17" s="521">
        <v>567414439.75480473</v>
      </c>
      <c r="M17" s="521">
        <v>65762865.606949143</v>
      </c>
      <c r="N17" s="521">
        <v>25904207.586299997</v>
      </c>
      <c r="O17" s="521">
        <v>18755987.742135581</v>
      </c>
      <c r="P17" s="521">
        <v>39049072.989986397</v>
      </c>
      <c r="Q17" s="521">
        <v>29119318.228100002</v>
      </c>
      <c r="R17" s="521">
        <v>32018940.824499998</v>
      </c>
      <c r="S17" s="521">
        <v>57028105.500600003</v>
      </c>
      <c r="T17" s="521">
        <v>0</v>
      </c>
      <c r="U17" s="361"/>
    </row>
    <row r="18" spans="1:21" s="355" customFormat="1" ht="26.25">
      <c r="A18" s="387" t="s">
        <v>800</v>
      </c>
      <c r="B18" s="387" t="s">
        <v>801</v>
      </c>
      <c r="C18" s="519">
        <f t="shared" si="0"/>
        <v>11348303841.757116</v>
      </c>
      <c r="D18" s="521">
        <v>10090615500.287441</v>
      </c>
      <c r="E18" s="521">
        <v>74570725.319152504</v>
      </c>
      <c r="F18" s="521">
        <v>418893.92</v>
      </c>
      <c r="G18" s="521">
        <v>717798778.24137104</v>
      </c>
      <c r="H18" s="521">
        <v>27970016.109999999</v>
      </c>
      <c r="I18" s="521">
        <v>18205765.369999997</v>
      </c>
      <c r="J18" s="521">
        <v>256814.43</v>
      </c>
      <c r="K18" s="521">
        <v>18000</v>
      </c>
      <c r="L18" s="521">
        <v>539889563.22830462</v>
      </c>
      <c r="M18" s="521">
        <v>64719078.626949146</v>
      </c>
      <c r="N18" s="521">
        <v>25692838.369999997</v>
      </c>
      <c r="O18" s="521">
        <v>17985473.728135578</v>
      </c>
      <c r="P18" s="521">
        <v>38930626.841186397</v>
      </c>
      <c r="Q18" s="521">
        <v>28417035.640000001</v>
      </c>
      <c r="R18" s="521">
        <v>30465412.93</v>
      </c>
      <c r="S18" s="521">
        <v>47784640.890000001</v>
      </c>
      <c r="T18" s="521">
        <v>0</v>
      </c>
      <c r="U18" s="361"/>
    </row>
    <row r="19" spans="1:21" s="355" customFormat="1" ht="15">
      <c r="A19" s="385" t="s">
        <v>802</v>
      </c>
      <c r="B19" s="388" t="s">
        <v>803</v>
      </c>
      <c r="C19" s="519">
        <f t="shared" si="0"/>
        <v>13591995616.777727</v>
      </c>
      <c r="D19" s="521">
        <v>12422037678.092133</v>
      </c>
      <c r="E19" s="521">
        <v>83159117.418947458</v>
      </c>
      <c r="F19" s="521">
        <v>258572.47200000001</v>
      </c>
      <c r="G19" s="521">
        <v>670590771.55410004</v>
      </c>
      <c r="H19" s="521">
        <v>30614829.995900001</v>
      </c>
      <c r="I19" s="521">
        <v>18785930.183200002</v>
      </c>
      <c r="J19" s="521">
        <v>168207.06459999998</v>
      </c>
      <c r="K19" s="521">
        <v>0</v>
      </c>
      <c r="L19" s="521">
        <v>499367167.13149542</v>
      </c>
      <c r="M19" s="521">
        <v>75235079.728550851</v>
      </c>
      <c r="N19" s="521">
        <v>19381940.4298</v>
      </c>
      <c r="O19" s="521">
        <v>27318362.937264416</v>
      </c>
      <c r="P19" s="521">
        <v>25885946.804713599</v>
      </c>
      <c r="Q19" s="521">
        <v>23246872.877999999</v>
      </c>
      <c r="R19" s="521">
        <v>72874733.033100009</v>
      </c>
      <c r="S19" s="521">
        <v>0</v>
      </c>
      <c r="T19" s="521">
        <v>0</v>
      </c>
      <c r="U19" s="361"/>
    </row>
    <row r="20" spans="1:21" s="355" customFormat="1" ht="15">
      <c r="A20" s="387" t="s">
        <v>804</v>
      </c>
      <c r="B20" s="387" t="s">
        <v>805</v>
      </c>
      <c r="C20" s="519">
        <f t="shared" si="0"/>
        <v>12364884817.571686</v>
      </c>
      <c r="D20" s="521">
        <v>11266812321.782541</v>
      </c>
      <c r="E20" s="521">
        <v>81521669.970847458</v>
      </c>
      <c r="F20" s="521">
        <v>69619.25</v>
      </c>
      <c r="G20" s="521">
        <v>651389160.82000017</v>
      </c>
      <c r="H20" s="521">
        <v>27999453.140000001</v>
      </c>
      <c r="I20" s="521">
        <v>18138950.839999996</v>
      </c>
      <c r="J20" s="521">
        <v>168063.58</v>
      </c>
      <c r="K20" s="521">
        <v>0</v>
      </c>
      <c r="L20" s="521">
        <v>446683334.96914434</v>
      </c>
      <c r="M20" s="521">
        <v>68942878.403050855</v>
      </c>
      <c r="N20" s="521">
        <v>18894255.629999999</v>
      </c>
      <c r="O20" s="521">
        <v>26329399.331864417</v>
      </c>
      <c r="P20" s="521">
        <v>25430600.828813601</v>
      </c>
      <c r="Q20" s="521">
        <v>23024214.82</v>
      </c>
      <c r="R20" s="521">
        <v>67022420.399999999</v>
      </c>
      <c r="S20" s="521">
        <v>0</v>
      </c>
      <c r="T20" s="521">
        <v>0</v>
      </c>
      <c r="U20" s="361"/>
    </row>
    <row r="21" spans="1:21" s="355" customFormat="1" ht="15">
      <c r="A21" s="389">
        <v>1.4</v>
      </c>
      <c r="B21" s="399" t="s">
        <v>937</v>
      </c>
      <c r="C21" s="519">
        <f t="shared" si="0"/>
        <v>61990457.199899994</v>
      </c>
      <c r="D21" s="521">
        <v>56668994.389899991</v>
      </c>
      <c r="E21" s="521">
        <v>338507.62</v>
      </c>
      <c r="F21" s="521">
        <v>0</v>
      </c>
      <c r="G21" s="521">
        <v>4145805.06</v>
      </c>
      <c r="H21" s="521">
        <v>1360315.6300000001</v>
      </c>
      <c r="I21" s="521">
        <v>17222.689999999999</v>
      </c>
      <c r="J21" s="521">
        <v>0</v>
      </c>
      <c r="K21" s="521">
        <v>0</v>
      </c>
      <c r="L21" s="521">
        <v>1175657.7499999998</v>
      </c>
      <c r="M21" s="521">
        <v>1006181.58</v>
      </c>
      <c r="N21" s="521">
        <v>30730.77</v>
      </c>
      <c r="O21" s="521">
        <v>119953.91</v>
      </c>
      <c r="P21" s="521">
        <v>0</v>
      </c>
      <c r="Q21" s="521">
        <v>0</v>
      </c>
      <c r="R21" s="521">
        <v>0</v>
      </c>
      <c r="S21" s="521">
        <v>0</v>
      </c>
      <c r="T21" s="521">
        <v>0</v>
      </c>
      <c r="U21" s="361"/>
    </row>
    <row r="22" spans="1:21" s="355" customFormat="1" ht="15">
      <c r="A22" s="389">
        <v>1.5</v>
      </c>
      <c r="B22" s="399" t="s">
        <v>938</v>
      </c>
      <c r="C22" s="519">
        <f t="shared" si="0"/>
        <v>81069555.964699998</v>
      </c>
      <c r="D22" s="521">
        <v>79422592.149399996</v>
      </c>
      <c r="E22" s="521">
        <v>2680000</v>
      </c>
      <c r="F22" s="521">
        <v>0</v>
      </c>
      <c r="G22" s="521">
        <v>1646963.8152999999</v>
      </c>
      <c r="H22" s="521">
        <v>0</v>
      </c>
      <c r="I22" s="521">
        <v>0</v>
      </c>
      <c r="J22" s="521">
        <v>0</v>
      </c>
      <c r="K22" s="521">
        <v>0</v>
      </c>
      <c r="L22" s="521">
        <v>0</v>
      </c>
      <c r="M22" s="521">
        <v>0</v>
      </c>
      <c r="N22" s="521">
        <v>0</v>
      </c>
      <c r="O22" s="521">
        <v>0</v>
      </c>
      <c r="P22" s="521">
        <v>0</v>
      </c>
      <c r="Q22" s="521">
        <v>0</v>
      </c>
      <c r="R22" s="521">
        <v>0</v>
      </c>
      <c r="S22" s="521">
        <v>0</v>
      </c>
      <c r="T22" s="521">
        <v>0</v>
      </c>
      <c r="U22" s="361"/>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heetViews>
  <sheetFormatPr defaultColWidth="9.140625" defaultRowHeight="12.75"/>
  <cols>
    <col min="1" max="1" width="11.85546875" style="332" bestFit="1" customWidth="1"/>
    <col min="2" max="2" width="93.42578125" style="332" customWidth="1"/>
    <col min="3" max="3" width="28.7109375" style="332" customWidth="1"/>
    <col min="4" max="4" width="14.85546875" style="332" bestFit="1" customWidth="1"/>
    <col min="5" max="5" width="13.85546875" style="332" bestFit="1" customWidth="1"/>
    <col min="6" max="6" width="18" style="394" bestFit="1" customWidth="1"/>
    <col min="7" max="7" width="9.5703125" style="394" bestFit="1" customWidth="1"/>
    <col min="8" max="9" width="9.5703125" style="332" bestFit="1" customWidth="1"/>
    <col min="10" max="10" width="14.85546875" style="394" bestFit="1" customWidth="1"/>
    <col min="11" max="11" width="13.85546875" style="394" bestFit="1" customWidth="1"/>
    <col min="12" max="12" width="18" style="394" bestFit="1" customWidth="1"/>
    <col min="13" max="13" width="8.7109375" style="394" bestFit="1" customWidth="1"/>
    <col min="14" max="14" width="9.5703125" style="394" bestFit="1" customWidth="1"/>
    <col min="15" max="15" width="19" style="332" bestFit="1" customWidth="1"/>
    <col min="16" max="16384" width="9.140625" style="332"/>
  </cols>
  <sheetData>
    <row r="1" spans="1:15" ht="13.5">
      <c r="A1" s="331" t="s">
        <v>188</v>
      </c>
      <c r="B1" s="689" t="str">
        <f>Info!C2</f>
        <v>სს ”საქართველოს ბანკი”</v>
      </c>
      <c r="F1" s="332"/>
      <c r="G1" s="332"/>
      <c r="J1" s="332"/>
      <c r="K1" s="332"/>
      <c r="L1" s="332"/>
      <c r="M1" s="332"/>
      <c r="N1" s="332"/>
    </row>
    <row r="2" spans="1:15">
      <c r="A2" s="333" t="s">
        <v>189</v>
      </c>
      <c r="B2" s="690">
        <v>44651</v>
      </c>
      <c r="F2" s="332"/>
      <c r="G2" s="332"/>
      <c r="J2" s="332"/>
      <c r="K2" s="332"/>
      <c r="L2" s="332"/>
      <c r="M2" s="332"/>
      <c r="N2" s="332"/>
    </row>
    <row r="3" spans="1:15">
      <c r="A3" s="334" t="s">
        <v>808</v>
      </c>
      <c r="B3" s="335"/>
      <c r="F3" s="332"/>
      <c r="G3" s="332"/>
      <c r="H3" s="332">
        <v>0</v>
      </c>
      <c r="J3" s="332"/>
      <c r="K3" s="332"/>
      <c r="L3" s="332"/>
      <c r="M3" s="332"/>
      <c r="N3" s="332"/>
    </row>
    <row r="4" spans="1:15">
      <c r="F4" s="332"/>
      <c r="G4" s="332"/>
      <c r="J4" s="332"/>
      <c r="K4" s="332"/>
      <c r="L4" s="332"/>
      <c r="M4" s="332"/>
      <c r="N4" s="332"/>
    </row>
    <row r="5" spans="1:15" ht="37.5" customHeight="1">
      <c r="A5" s="817" t="s">
        <v>809</v>
      </c>
      <c r="B5" s="818"/>
      <c r="C5" s="867" t="s">
        <v>810</v>
      </c>
      <c r="D5" s="868"/>
      <c r="E5" s="868"/>
      <c r="F5" s="868"/>
      <c r="G5" s="868"/>
      <c r="H5" s="869"/>
      <c r="I5" s="870" t="s">
        <v>811</v>
      </c>
      <c r="J5" s="871"/>
      <c r="K5" s="871"/>
      <c r="L5" s="871"/>
      <c r="M5" s="871"/>
      <c r="N5" s="872"/>
      <c r="O5" s="873" t="s">
        <v>681</v>
      </c>
    </row>
    <row r="6" spans="1:15" ht="39.6" customHeight="1">
      <c r="A6" s="821"/>
      <c r="B6" s="822"/>
      <c r="C6" s="390"/>
      <c r="D6" s="391" t="s">
        <v>812</v>
      </c>
      <c r="E6" s="391" t="s">
        <v>813</v>
      </c>
      <c r="F6" s="391" t="s">
        <v>814</v>
      </c>
      <c r="G6" s="391" t="s">
        <v>815</v>
      </c>
      <c r="H6" s="391" t="s">
        <v>816</v>
      </c>
      <c r="I6" s="392"/>
      <c r="J6" s="391" t="s">
        <v>812</v>
      </c>
      <c r="K6" s="391" t="s">
        <v>813</v>
      </c>
      <c r="L6" s="391" t="s">
        <v>814</v>
      </c>
      <c r="M6" s="391" t="s">
        <v>815</v>
      </c>
      <c r="N6" s="391" t="s">
        <v>816</v>
      </c>
      <c r="O6" s="874"/>
    </row>
    <row r="7" spans="1:15">
      <c r="A7" s="347">
        <v>1</v>
      </c>
      <c r="B7" s="356" t="s">
        <v>691</v>
      </c>
      <c r="C7" s="518">
        <v>614407180.66999996</v>
      </c>
      <c r="D7" s="518">
        <v>585892066.18999994</v>
      </c>
      <c r="E7" s="518">
        <v>14345933.23</v>
      </c>
      <c r="F7" s="518">
        <v>6457199.8199999994</v>
      </c>
      <c r="G7" s="518">
        <v>4457655.42</v>
      </c>
      <c r="H7" s="518">
        <v>3254326.0100000007</v>
      </c>
      <c r="I7" s="518">
        <v>18898130.059999999</v>
      </c>
      <c r="J7" s="518">
        <v>11688121.99</v>
      </c>
      <c r="K7" s="518">
        <v>1434594.13</v>
      </c>
      <c r="L7" s="518">
        <v>1935970.0100000002</v>
      </c>
      <c r="M7" s="518">
        <v>1873496.5300000003</v>
      </c>
      <c r="N7" s="518">
        <v>1965947.4000000001</v>
      </c>
      <c r="O7" s="518">
        <v>0</v>
      </c>
    </row>
    <row r="8" spans="1:15">
      <c r="A8" s="347">
        <v>2</v>
      </c>
      <c r="B8" s="356" t="s">
        <v>692</v>
      </c>
      <c r="C8" s="518">
        <v>1478712467.30983</v>
      </c>
      <c r="D8" s="518">
        <v>1392881689.6099997</v>
      </c>
      <c r="E8" s="518">
        <v>41176887.240000002</v>
      </c>
      <c r="F8" s="518">
        <v>24185144.560000002</v>
      </c>
      <c r="G8" s="518">
        <v>9930732.370000001</v>
      </c>
      <c r="H8" s="518">
        <v>10538013.529830508</v>
      </c>
      <c r="I8" s="518">
        <v>47868485.919830509</v>
      </c>
      <c r="J8" s="518">
        <v>27663457.850000001</v>
      </c>
      <c r="K8" s="518">
        <v>4117690.1900000004</v>
      </c>
      <c r="L8" s="518">
        <v>7255376.8199999984</v>
      </c>
      <c r="M8" s="518">
        <v>4112212.57</v>
      </c>
      <c r="N8" s="518">
        <v>4719748.4898305079</v>
      </c>
      <c r="O8" s="518">
        <v>0</v>
      </c>
    </row>
    <row r="9" spans="1:15">
      <c r="A9" s="347">
        <v>3</v>
      </c>
      <c r="B9" s="356" t="s">
        <v>693</v>
      </c>
      <c r="C9" s="518">
        <v>0</v>
      </c>
      <c r="D9" s="518">
        <v>0</v>
      </c>
      <c r="E9" s="518">
        <v>0</v>
      </c>
      <c r="F9" s="518">
        <v>0</v>
      </c>
      <c r="G9" s="518">
        <v>0</v>
      </c>
      <c r="H9" s="518">
        <v>0</v>
      </c>
      <c r="I9" s="518">
        <v>0</v>
      </c>
      <c r="J9" s="518">
        <v>0</v>
      </c>
      <c r="K9" s="518">
        <v>0</v>
      </c>
      <c r="L9" s="518">
        <v>0</v>
      </c>
      <c r="M9" s="518">
        <v>0</v>
      </c>
      <c r="N9" s="518">
        <v>0</v>
      </c>
      <c r="O9" s="518">
        <v>0</v>
      </c>
    </row>
    <row r="10" spans="1:15">
      <c r="A10" s="347">
        <v>4</v>
      </c>
      <c r="B10" s="356" t="s">
        <v>694</v>
      </c>
      <c r="C10" s="518">
        <v>489988106.92000008</v>
      </c>
      <c r="D10" s="518">
        <v>437429032.52000004</v>
      </c>
      <c r="E10" s="518">
        <v>26194840.300000001</v>
      </c>
      <c r="F10" s="518">
        <v>111853.56999999999</v>
      </c>
      <c r="G10" s="518">
        <v>1653499.04</v>
      </c>
      <c r="H10" s="518">
        <v>24598881.490000002</v>
      </c>
      <c r="I10" s="518">
        <v>19703149.859999999</v>
      </c>
      <c r="J10" s="518">
        <v>8718791.6699999999</v>
      </c>
      <c r="K10" s="518">
        <v>2619484.02</v>
      </c>
      <c r="L10" s="518">
        <v>33556.080000000002</v>
      </c>
      <c r="M10" s="518">
        <v>823301.2</v>
      </c>
      <c r="N10" s="518">
        <v>7508016.8899999997</v>
      </c>
      <c r="O10" s="518">
        <v>0</v>
      </c>
    </row>
    <row r="11" spans="1:15">
      <c r="A11" s="347">
        <v>5</v>
      </c>
      <c r="B11" s="356" t="s">
        <v>695</v>
      </c>
      <c r="C11" s="518">
        <v>881137456.75999987</v>
      </c>
      <c r="D11" s="518">
        <v>733291070.9799999</v>
      </c>
      <c r="E11" s="518">
        <v>89102497.12000002</v>
      </c>
      <c r="F11" s="518">
        <v>31753219.880000003</v>
      </c>
      <c r="G11" s="518">
        <v>1910566.05</v>
      </c>
      <c r="H11" s="518">
        <v>25080102.730000004</v>
      </c>
      <c r="I11" s="518">
        <v>41368860.577069536</v>
      </c>
      <c r="J11" s="518">
        <v>14606054.26706953</v>
      </c>
      <c r="K11" s="518">
        <v>8910249.7299999986</v>
      </c>
      <c r="L11" s="518">
        <v>9525966.0200000014</v>
      </c>
      <c r="M11" s="518">
        <v>614757.27</v>
      </c>
      <c r="N11" s="518">
        <v>7711833.29</v>
      </c>
      <c r="O11" s="518">
        <v>0</v>
      </c>
    </row>
    <row r="12" spans="1:15">
      <c r="A12" s="347">
        <v>6</v>
      </c>
      <c r="B12" s="356" t="s">
        <v>696</v>
      </c>
      <c r="C12" s="518">
        <v>590238798.7700001</v>
      </c>
      <c r="D12" s="518">
        <v>547693352.1500001</v>
      </c>
      <c r="E12" s="518">
        <v>16847595.41</v>
      </c>
      <c r="F12" s="518">
        <v>8888997.2799999993</v>
      </c>
      <c r="G12" s="518">
        <v>5802829.4899999993</v>
      </c>
      <c r="H12" s="518">
        <v>11006024.440000001</v>
      </c>
      <c r="I12" s="518">
        <v>26067304.380000003</v>
      </c>
      <c r="J12" s="518">
        <v>10808159.750000004</v>
      </c>
      <c r="K12" s="518">
        <v>1684760.2399999998</v>
      </c>
      <c r="L12" s="518">
        <v>2665733.9399999995</v>
      </c>
      <c r="M12" s="518">
        <v>2550904.1800000002</v>
      </c>
      <c r="N12" s="518">
        <v>8357746.2699999996</v>
      </c>
      <c r="O12" s="518">
        <v>0</v>
      </c>
    </row>
    <row r="13" spans="1:15">
      <c r="A13" s="347">
        <v>7</v>
      </c>
      <c r="B13" s="356" t="s">
        <v>697</v>
      </c>
      <c r="C13" s="518">
        <v>545382156.62</v>
      </c>
      <c r="D13" s="518">
        <v>508624663.39999998</v>
      </c>
      <c r="E13" s="518">
        <v>23697498.609999999</v>
      </c>
      <c r="F13" s="518">
        <v>9533959.6199999973</v>
      </c>
      <c r="G13" s="518">
        <v>1637645.76</v>
      </c>
      <c r="H13" s="518">
        <v>1888389.23</v>
      </c>
      <c r="I13" s="518">
        <v>16604604.319999998</v>
      </c>
      <c r="J13" s="518">
        <v>9851244.6999999974</v>
      </c>
      <c r="K13" s="518">
        <v>2369750.0500000003</v>
      </c>
      <c r="L13" s="518">
        <v>2860187.8900000006</v>
      </c>
      <c r="M13" s="518">
        <v>647137.99000000011</v>
      </c>
      <c r="N13" s="518">
        <v>876283.69000000018</v>
      </c>
      <c r="O13" s="518">
        <v>0</v>
      </c>
    </row>
    <row r="14" spans="1:15">
      <c r="A14" s="347">
        <v>8</v>
      </c>
      <c r="B14" s="356" t="s">
        <v>698</v>
      </c>
      <c r="C14" s="518">
        <v>593571917.64999998</v>
      </c>
      <c r="D14" s="518">
        <v>537326825.69000006</v>
      </c>
      <c r="E14" s="518">
        <v>6749478.209999999</v>
      </c>
      <c r="F14" s="518">
        <v>4808796.41</v>
      </c>
      <c r="G14" s="518">
        <v>2228947.6799999997</v>
      </c>
      <c r="H14" s="518">
        <v>42457869.660000004</v>
      </c>
      <c r="I14" s="518">
        <v>32130868.589999996</v>
      </c>
      <c r="J14" s="518">
        <v>10589998.5</v>
      </c>
      <c r="K14" s="518">
        <v>674948.15999999992</v>
      </c>
      <c r="L14" s="518">
        <v>1442639.1900000002</v>
      </c>
      <c r="M14" s="518">
        <v>919728.7</v>
      </c>
      <c r="N14" s="518">
        <v>18503554.039999999</v>
      </c>
      <c r="O14" s="518">
        <v>0</v>
      </c>
    </row>
    <row r="15" spans="1:15">
      <c r="A15" s="347">
        <v>9</v>
      </c>
      <c r="B15" s="356" t="s">
        <v>699</v>
      </c>
      <c r="C15" s="518">
        <v>869494100.1099999</v>
      </c>
      <c r="D15" s="518">
        <v>593581612.96000004</v>
      </c>
      <c r="E15" s="518">
        <v>243058849.66999999</v>
      </c>
      <c r="F15" s="518">
        <v>5055674.38</v>
      </c>
      <c r="G15" s="518">
        <v>6033100.04</v>
      </c>
      <c r="H15" s="518">
        <v>21764863.060000002</v>
      </c>
      <c r="I15" s="518">
        <v>48723071.494386382</v>
      </c>
      <c r="J15" s="518">
        <v>11584445.388977189</v>
      </c>
      <c r="K15" s="518">
        <v>24305885.0954092</v>
      </c>
      <c r="L15" s="518">
        <v>1516702.46</v>
      </c>
      <c r="M15" s="518">
        <v>1972534.0499999998</v>
      </c>
      <c r="N15" s="518">
        <v>9343504.5</v>
      </c>
      <c r="O15" s="518">
        <v>0</v>
      </c>
    </row>
    <row r="16" spans="1:15">
      <c r="A16" s="347">
        <v>10</v>
      </c>
      <c r="B16" s="356" t="s">
        <v>700</v>
      </c>
      <c r="C16" s="518">
        <v>181210212.10000002</v>
      </c>
      <c r="D16" s="518">
        <v>170832984.33000001</v>
      </c>
      <c r="E16" s="518">
        <v>2386511.2999999998</v>
      </c>
      <c r="F16" s="518">
        <v>1987578.9700000002</v>
      </c>
      <c r="G16" s="518">
        <v>1810332.7499999998</v>
      </c>
      <c r="H16" s="518">
        <v>4192804.75</v>
      </c>
      <c r="I16" s="518">
        <v>6296872.6999999993</v>
      </c>
      <c r="J16" s="518">
        <v>3373869.5999999996</v>
      </c>
      <c r="K16" s="518">
        <v>238651.11</v>
      </c>
      <c r="L16" s="518">
        <v>596273.73</v>
      </c>
      <c r="M16" s="518">
        <v>661662.15999999992</v>
      </c>
      <c r="N16" s="518">
        <v>1426416.1</v>
      </c>
      <c r="O16" s="518">
        <v>0</v>
      </c>
    </row>
    <row r="17" spans="1:15">
      <c r="A17" s="347">
        <v>11</v>
      </c>
      <c r="B17" s="356" t="s">
        <v>701</v>
      </c>
      <c r="C17" s="518">
        <v>127854641.06999999</v>
      </c>
      <c r="D17" s="518">
        <v>119256039.23</v>
      </c>
      <c r="E17" s="518">
        <v>6819585.6799999997</v>
      </c>
      <c r="F17" s="518">
        <v>270372.44</v>
      </c>
      <c r="G17" s="518">
        <v>626025.41999999993</v>
      </c>
      <c r="H17" s="518">
        <v>882618.29999999993</v>
      </c>
      <c r="I17" s="518">
        <v>13045669.195599999</v>
      </c>
      <c r="J17" s="518">
        <v>2377994.5499999998</v>
      </c>
      <c r="K17" s="518">
        <v>681958.61</v>
      </c>
      <c r="L17" s="518">
        <v>80806.27</v>
      </c>
      <c r="M17" s="518">
        <v>273309.12</v>
      </c>
      <c r="N17" s="518">
        <v>545792.66999999993</v>
      </c>
      <c r="O17" s="518">
        <v>0</v>
      </c>
    </row>
    <row r="18" spans="1:15">
      <c r="A18" s="347">
        <v>12</v>
      </c>
      <c r="B18" s="356" t="s">
        <v>702</v>
      </c>
      <c r="C18" s="518">
        <v>814279620.42000008</v>
      </c>
      <c r="D18" s="518">
        <v>765192595.28000009</v>
      </c>
      <c r="E18" s="518">
        <v>16842768.009999998</v>
      </c>
      <c r="F18" s="518">
        <v>9457503.2499999981</v>
      </c>
      <c r="G18" s="518">
        <v>6613908.3699999992</v>
      </c>
      <c r="H18" s="518">
        <v>16172845.510000002</v>
      </c>
      <c r="I18" s="518">
        <v>30308330.559999995</v>
      </c>
      <c r="J18" s="518">
        <v>14995237.550000001</v>
      </c>
      <c r="K18" s="518">
        <v>1684277.2199999997</v>
      </c>
      <c r="L18" s="518">
        <v>2837129.1300000004</v>
      </c>
      <c r="M18" s="518">
        <v>2291356.7899999996</v>
      </c>
      <c r="N18" s="518">
        <v>8500329.8699999992</v>
      </c>
      <c r="O18" s="518">
        <v>0</v>
      </c>
    </row>
    <row r="19" spans="1:15">
      <c r="A19" s="347">
        <v>13</v>
      </c>
      <c r="B19" s="356" t="s">
        <v>703</v>
      </c>
      <c r="C19" s="518">
        <v>211643981.09999999</v>
      </c>
      <c r="D19" s="518">
        <v>203341108.81999996</v>
      </c>
      <c r="E19" s="518">
        <v>4545532.7399999993</v>
      </c>
      <c r="F19" s="518">
        <v>1449469.4299999997</v>
      </c>
      <c r="G19" s="518">
        <v>1634466.9900000002</v>
      </c>
      <c r="H19" s="518">
        <v>673403.12</v>
      </c>
      <c r="I19" s="518">
        <v>5697917.1899999995</v>
      </c>
      <c r="J19" s="518">
        <v>3861438.5899999994</v>
      </c>
      <c r="K19" s="518">
        <v>454553.41</v>
      </c>
      <c r="L19" s="518">
        <v>434840.91000000003</v>
      </c>
      <c r="M19" s="518">
        <v>575340.63</v>
      </c>
      <c r="N19" s="518">
        <v>371743.65</v>
      </c>
      <c r="O19" s="518">
        <v>0</v>
      </c>
    </row>
    <row r="20" spans="1:15">
      <c r="A20" s="347">
        <v>14</v>
      </c>
      <c r="B20" s="356" t="s">
        <v>704</v>
      </c>
      <c r="C20" s="518">
        <v>1086944215.1204998</v>
      </c>
      <c r="D20" s="518">
        <v>824538905.45050001</v>
      </c>
      <c r="E20" s="518">
        <v>174650501.13999999</v>
      </c>
      <c r="F20" s="518">
        <v>60206113.620000005</v>
      </c>
      <c r="G20" s="518">
        <v>5420065.0300000003</v>
      </c>
      <c r="H20" s="518">
        <v>22128629.879999992</v>
      </c>
      <c r="I20" s="518">
        <v>60672344.783396907</v>
      </c>
      <c r="J20" s="518">
        <v>16429888.755974699</v>
      </c>
      <c r="K20" s="518">
        <v>17465050.380000003</v>
      </c>
      <c r="L20" s="518">
        <v>18061834.197422203</v>
      </c>
      <c r="M20" s="518">
        <v>1952836.8399999996</v>
      </c>
      <c r="N20" s="518">
        <v>6762734.6100000013</v>
      </c>
      <c r="O20" s="518">
        <v>0</v>
      </c>
    </row>
    <row r="21" spans="1:15">
      <c r="A21" s="347">
        <v>15</v>
      </c>
      <c r="B21" s="356" t="s">
        <v>705</v>
      </c>
      <c r="C21" s="518">
        <v>191855724.89000002</v>
      </c>
      <c r="D21" s="518">
        <v>149845914.78</v>
      </c>
      <c r="E21" s="518">
        <v>20481459.509999998</v>
      </c>
      <c r="F21" s="518">
        <v>15674190.339999998</v>
      </c>
      <c r="G21" s="518">
        <v>2223045.83</v>
      </c>
      <c r="H21" s="518">
        <v>3631114.43</v>
      </c>
      <c r="I21" s="518">
        <v>11601459.670000002</v>
      </c>
      <c r="J21" s="518">
        <v>2924432.7400000007</v>
      </c>
      <c r="K21" s="518">
        <v>2048146.0399999998</v>
      </c>
      <c r="L21" s="518">
        <v>4702257.18</v>
      </c>
      <c r="M21" s="518">
        <v>715189.29999999993</v>
      </c>
      <c r="N21" s="518">
        <v>1211434.4099999999</v>
      </c>
      <c r="O21" s="518">
        <v>0</v>
      </c>
    </row>
    <row r="22" spans="1:15">
      <c r="A22" s="347">
        <v>16</v>
      </c>
      <c r="B22" s="356" t="s">
        <v>706</v>
      </c>
      <c r="C22" s="518">
        <v>511452324.76999992</v>
      </c>
      <c r="D22" s="518">
        <v>421435247.28999996</v>
      </c>
      <c r="E22" s="518">
        <v>31574123.520000003</v>
      </c>
      <c r="F22" s="518">
        <v>1194450.32</v>
      </c>
      <c r="G22" s="518">
        <v>36870596.130000003</v>
      </c>
      <c r="H22" s="518">
        <v>20377907.510000002</v>
      </c>
      <c r="I22" s="518">
        <v>36541732.790799998</v>
      </c>
      <c r="J22" s="518">
        <v>8411310.7800000012</v>
      </c>
      <c r="K22" s="518">
        <v>3157412.4788000002</v>
      </c>
      <c r="L22" s="518">
        <v>358335.17</v>
      </c>
      <c r="M22" s="518">
        <v>18386485.919999994</v>
      </c>
      <c r="N22" s="518">
        <v>6228188.4419999989</v>
      </c>
      <c r="O22" s="518">
        <v>0</v>
      </c>
    </row>
    <row r="23" spans="1:15">
      <c r="A23" s="347">
        <v>17</v>
      </c>
      <c r="B23" s="356" t="s">
        <v>707</v>
      </c>
      <c r="C23" s="518">
        <v>86238635.660000026</v>
      </c>
      <c r="D23" s="518">
        <v>79286236.270000026</v>
      </c>
      <c r="E23" s="518">
        <v>733226.33</v>
      </c>
      <c r="F23" s="518">
        <v>377333.19999999995</v>
      </c>
      <c r="G23" s="518">
        <v>252268.21000000002</v>
      </c>
      <c r="H23" s="518">
        <v>5589571.6500000004</v>
      </c>
      <c r="I23" s="518">
        <v>5231356.6500000004</v>
      </c>
      <c r="J23" s="518">
        <v>1510525.1</v>
      </c>
      <c r="K23" s="518">
        <v>73322.67</v>
      </c>
      <c r="L23" s="518">
        <v>113199.95000000001</v>
      </c>
      <c r="M23" s="518">
        <v>109540.4</v>
      </c>
      <c r="N23" s="518">
        <v>3424768.5300000003</v>
      </c>
      <c r="O23" s="518">
        <v>0</v>
      </c>
    </row>
    <row r="24" spans="1:15">
      <c r="A24" s="347">
        <v>18</v>
      </c>
      <c r="B24" s="356" t="s">
        <v>708</v>
      </c>
      <c r="C24" s="518">
        <v>465416929.88769984</v>
      </c>
      <c r="D24" s="518">
        <v>456470331.84769988</v>
      </c>
      <c r="E24" s="518">
        <v>5202273.71</v>
      </c>
      <c r="F24" s="518">
        <v>974737.78</v>
      </c>
      <c r="G24" s="518">
        <v>429359.82000000007</v>
      </c>
      <c r="H24" s="518">
        <v>2340226.73</v>
      </c>
      <c r="I24" s="518">
        <v>10850782.646753997</v>
      </c>
      <c r="J24" s="518">
        <v>9118904.7367539983</v>
      </c>
      <c r="K24" s="518">
        <v>520227.44999999995</v>
      </c>
      <c r="L24" s="518">
        <v>292421.39</v>
      </c>
      <c r="M24" s="518">
        <v>186007.45</v>
      </c>
      <c r="N24" s="518">
        <v>733221.62</v>
      </c>
      <c r="O24" s="518">
        <v>0</v>
      </c>
    </row>
    <row r="25" spans="1:15">
      <c r="A25" s="347">
        <v>19</v>
      </c>
      <c r="B25" s="356" t="s">
        <v>709</v>
      </c>
      <c r="C25" s="518">
        <v>78848795.179999992</v>
      </c>
      <c r="D25" s="518">
        <v>69846475.079999998</v>
      </c>
      <c r="E25" s="518">
        <v>465484.44999999995</v>
      </c>
      <c r="F25" s="518">
        <v>62562.84</v>
      </c>
      <c r="G25" s="518">
        <v>92759.709999999992</v>
      </c>
      <c r="H25" s="518">
        <v>8381513.1000000006</v>
      </c>
      <c r="I25" s="518">
        <v>5480155.8399999999</v>
      </c>
      <c r="J25" s="518">
        <v>1356824.4000000001</v>
      </c>
      <c r="K25" s="518">
        <v>46548.459999999992</v>
      </c>
      <c r="L25" s="518">
        <v>18768.86</v>
      </c>
      <c r="M25" s="518">
        <v>38377.85</v>
      </c>
      <c r="N25" s="518">
        <v>4019636.2699999996</v>
      </c>
      <c r="O25" s="518">
        <v>0</v>
      </c>
    </row>
    <row r="26" spans="1:15">
      <c r="A26" s="347">
        <v>20</v>
      </c>
      <c r="B26" s="356" t="s">
        <v>710</v>
      </c>
      <c r="C26" s="518">
        <v>446788564.17000002</v>
      </c>
      <c r="D26" s="518">
        <v>431021377.35000002</v>
      </c>
      <c r="E26" s="518">
        <v>7905652.3599999994</v>
      </c>
      <c r="F26" s="518">
        <v>2492938.65</v>
      </c>
      <c r="G26" s="518">
        <v>1263608.3700000001</v>
      </c>
      <c r="H26" s="518">
        <v>4104987.44</v>
      </c>
      <c r="I26" s="518">
        <v>12019515.209999997</v>
      </c>
      <c r="J26" s="518">
        <v>8580149.2399999984</v>
      </c>
      <c r="K26" s="518">
        <v>790565.36999999988</v>
      </c>
      <c r="L26" s="518">
        <v>747881.56999999983</v>
      </c>
      <c r="M26" s="518">
        <v>443650.78</v>
      </c>
      <c r="N26" s="518">
        <v>1457268.2500000002</v>
      </c>
      <c r="O26" s="518">
        <v>0</v>
      </c>
    </row>
    <row r="27" spans="1:15">
      <c r="A27" s="347">
        <v>21</v>
      </c>
      <c r="B27" s="356" t="s">
        <v>711</v>
      </c>
      <c r="C27" s="518">
        <v>85518149.5</v>
      </c>
      <c r="D27" s="518">
        <v>81871094.340000004</v>
      </c>
      <c r="E27" s="518">
        <v>1828413.3700000003</v>
      </c>
      <c r="F27" s="518">
        <v>810110.32000000007</v>
      </c>
      <c r="G27" s="518">
        <v>99437.959999999977</v>
      </c>
      <c r="H27" s="518">
        <v>909093.51</v>
      </c>
      <c r="I27" s="518">
        <v>2475981.9000000004</v>
      </c>
      <c r="J27" s="518">
        <v>1563941.4400000002</v>
      </c>
      <c r="K27" s="518">
        <v>182841.36000000004</v>
      </c>
      <c r="L27" s="518">
        <v>243033.11</v>
      </c>
      <c r="M27" s="518">
        <v>49719.05</v>
      </c>
      <c r="N27" s="518">
        <v>436446.93999999994</v>
      </c>
      <c r="O27" s="518">
        <v>0</v>
      </c>
    </row>
    <row r="28" spans="1:15">
      <c r="A28" s="347">
        <v>22</v>
      </c>
      <c r="B28" s="356" t="s">
        <v>712</v>
      </c>
      <c r="C28" s="518">
        <v>265449794.77000001</v>
      </c>
      <c r="D28" s="518">
        <v>254176654.51000002</v>
      </c>
      <c r="E28" s="518">
        <v>5822347.4699999988</v>
      </c>
      <c r="F28" s="518">
        <v>4414775.2300000004</v>
      </c>
      <c r="G28" s="518">
        <v>646066.06000000006</v>
      </c>
      <c r="H28" s="518">
        <v>389951.5</v>
      </c>
      <c r="I28" s="518">
        <v>7522788.7999999998</v>
      </c>
      <c r="J28" s="518">
        <v>5067456.3299999991</v>
      </c>
      <c r="K28" s="518">
        <v>582234.8600000001</v>
      </c>
      <c r="L28" s="518">
        <v>1323371.8900000004</v>
      </c>
      <c r="M28" s="518">
        <v>248105.85000000003</v>
      </c>
      <c r="N28" s="518">
        <v>301619.87</v>
      </c>
      <c r="O28" s="518">
        <v>0</v>
      </c>
    </row>
    <row r="29" spans="1:15">
      <c r="A29" s="347">
        <v>23</v>
      </c>
      <c r="B29" s="356" t="s">
        <v>713</v>
      </c>
      <c r="C29" s="518">
        <v>2407976045.5023737</v>
      </c>
      <c r="D29" s="518">
        <v>2274956502.6103396</v>
      </c>
      <c r="E29" s="518">
        <v>73398010.070000008</v>
      </c>
      <c r="F29" s="518">
        <v>31222786.280000001</v>
      </c>
      <c r="G29" s="518">
        <v>12376390.862033898</v>
      </c>
      <c r="H29" s="518">
        <v>16022355.680000002</v>
      </c>
      <c r="I29" s="518">
        <v>74447552.297975615</v>
      </c>
      <c r="J29" s="518">
        <v>44778511.118484095</v>
      </c>
      <c r="K29" s="518">
        <v>7339802.540000001</v>
      </c>
      <c r="L29" s="518">
        <v>9366319.370000001</v>
      </c>
      <c r="M29" s="518">
        <v>4617886.3694915241</v>
      </c>
      <c r="N29" s="518">
        <v>8345032.9000000004</v>
      </c>
      <c r="O29" s="518">
        <v>0</v>
      </c>
    </row>
    <row r="30" spans="1:15">
      <c r="A30" s="347">
        <v>24</v>
      </c>
      <c r="B30" s="356" t="s">
        <v>714</v>
      </c>
      <c r="C30" s="518">
        <v>911755516.28519988</v>
      </c>
      <c r="D30" s="518">
        <v>860512974.82519984</v>
      </c>
      <c r="E30" s="518">
        <v>22078170.449999999</v>
      </c>
      <c r="F30" s="518">
        <v>9842872.4199999999</v>
      </c>
      <c r="G30" s="518">
        <v>7266236.1000000015</v>
      </c>
      <c r="H30" s="518">
        <v>12055262.489999998</v>
      </c>
      <c r="I30" s="518">
        <v>31533282.777404003</v>
      </c>
      <c r="J30" s="518">
        <v>16761575.047404001</v>
      </c>
      <c r="K30" s="518">
        <v>2207817.1199999996</v>
      </c>
      <c r="L30" s="518">
        <v>2952861.8900000006</v>
      </c>
      <c r="M30" s="518">
        <v>2480591.4200000004</v>
      </c>
      <c r="N30" s="518">
        <v>7130437.2999999998</v>
      </c>
      <c r="O30" s="518">
        <v>0</v>
      </c>
    </row>
    <row r="31" spans="1:15">
      <c r="A31" s="347">
        <v>25</v>
      </c>
      <c r="B31" s="356" t="s">
        <v>715</v>
      </c>
      <c r="C31" s="518">
        <v>1567776112.4218335</v>
      </c>
      <c r="D31" s="518">
        <v>1452043516.5353928</v>
      </c>
      <c r="E31" s="518">
        <v>44386797.209999993</v>
      </c>
      <c r="F31" s="518">
        <v>36890848.675423719</v>
      </c>
      <c r="G31" s="518">
        <v>19908632.295762714</v>
      </c>
      <c r="H31" s="518">
        <v>14546317.705254238</v>
      </c>
      <c r="I31" s="518">
        <v>60315232.456270464</v>
      </c>
      <c r="J31" s="518">
        <v>28143750.606778931</v>
      </c>
      <c r="K31" s="518">
        <v>4438682.0199999996</v>
      </c>
      <c r="L31" s="518">
        <v>11066164.310169496</v>
      </c>
      <c r="M31" s="518">
        <v>8913693.2540678028</v>
      </c>
      <c r="N31" s="518">
        <v>7752942.2652542358</v>
      </c>
      <c r="O31" s="518">
        <v>0</v>
      </c>
    </row>
    <row r="32" spans="1:15">
      <c r="A32" s="347">
        <v>26</v>
      </c>
      <c r="B32" s="356" t="s">
        <v>817</v>
      </c>
      <c r="C32" s="518">
        <v>86953167.650000006</v>
      </c>
      <c r="D32" s="518">
        <v>80102226.169999987</v>
      </c>
      <c r="E32" s="518">
        <v>654175.15000000014</v>
      </c>
      <c r="F32" s="518">
        <v>625861.84</v>
      </c>
      <c r="G32" s="518">
        <v>647326.44999999995</v>
      </c>
      <c r="H32" s="518">
        <v>4923578.04</v>
      </c>
      <c r="I32" s="518">
        <v>6828947.3500000006</v>
      </c>
      <c r="J32" s="518">
        <v>1601752.4300000002</v>
      </c>
      <c r="K32" s="518">
        <v>65417.83</v>
      </c>
      <c r="L32" s="518">
        <v>187209.66</v>
      </c>
      <c r="M32" s="518">
        <v>299275.7</v>
      </c>
      <c r="N32" s="518">
        <v>4675291.7300000004</v>
      </c>
      <c r="O32" s="518">
        <v>0</v>
      </c>
    </row>
    <row r="33" spans="1:15">
      <c r="A33" s="347">
        <v>27</v>
      </c>
      <c r="B33" s="393" t="s">
        <v>68</v>
      </c>
      <c r="C33" s="518">
        <v>15590894615.307436</v>
      </c>
      <c r="D33" s="518">
        <v>14031450498.219131</v>
      </c>
      <c r="E33" s="518">
        <v>880948612.26000035</v>
      </c>
      <c r="F33" s="518">
        <v>268749351.12542367</v>
      </c>
      <c r="G33" s="518">
        <v>131835502.20779662</v>
      </c>
      <c r="H33" s="518">
        <v>277910651.49508476</v>
      </c>
      <c r="I33" s="518">
        <v>623148590.04388726</v>
      </c>
      <c r="J33" s="518">
        <v>276367837.13144249</v>
      </c>
      <c r="K33" s="518">
        <v>88094870.544209197</v>
      </c>
      <c r="L33" s="518">
        <v>80618840.997591704</v>
      </c>
      <c r="M33" s="518">
        <v>55757101.373559326</v>
      </c>
      <c r="N33" s="518">
        <v>122309939.99708475</v>
      </c>
      <c r="O33" s="518">
        <v>0</v>
      </c>
    </row>
    <row r="34" spans="1:15">
      <c r="A34" s="357"/>
      <c r="B34" s="361"/>
      <c r="C34" s="361"/>
      <c r="D34" s="357"/>
      <c r="E34" s="357"/>
      <c r="H34" s="357"/>
      <c r="I34" s="357"/>
      <c r="O34" s="357"/>
    </row>
    <row r="35" spans="1:15">
      <c r="A35" s="357"/>
      <c r="B35" s="361"/>
      <c r="C35" s="361"/>
      <c r="D35" s="357"/>
      <c r="E35" s="357"/>
      <c r="H35" s="357"/>
      <c r="I35" s="357"/>
      <c r="O35" s="357"/>
    </row>
    <row r="36" spans="1:15">
      <c r="A36" s="357"/>
      <c r="B36" s="357"/>
      <c r="C36" s="357"/>
      <c r="D36" s="357"/>
      <c r="E36" s="357"/>
      <c r="H36" s="357"/>
      <c r="I36" s="357"/>
      <c r="O36" s="357"/>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70" zoomScaleNormal="70" workbookViewId="0"/>
  </sheetViews>
  <sheetFormatPr defaultColWidth="8.7109375" defaultRowHeight="12"/>
  <cols>
    <col min="1" max="1" width="11.85546875" style="395" bestFit="1" customWidth="1"/>
    <col min="2" max="2" width="80.140625" style="395" customWidth="1"/>
    <col min="3" max="11" width="28.28515625" style="395" customWidth="1"/>
    <col min="12" max="16384" width="8.7109375" style="395"/>
  </cols>
  <sheetData>
    <row r="1" spans="1:11" s="332" customFormat="1" ht="13.5">
      <c r="A1" s="331" t="s">
        <v>188</v>
      </c>
      <c r="B1" s="689" t="str">
        <f>Info!C2</f>
        <v>სს ”საქართველოს ბანკი”</v>
      </c>
    </row>
    <row r="2" spans="1:11" s="332" customFormat="1" ht="12.75">
      <c r="A2" s="333" t="s">
        <v>189</v>
      </c>
      <c r="B2" s="690">
        <v>44651</v>
      </c>
    </row>
    <row r="3" spans="1:11" s="332" customFormat="1" ht="12.75">
      <c r="A3" s="334" t="s">
        <v>818</v>
      </c>
      <c r="B3" s="335"/>
      <c r="H3" s="332">
        <v>0</v>
      </c>
    </row>
    <row r="4" spans="1:11">
      <c r="C4" s="396" t="s">
        <v>668</v>
      </c>
      <c r="D4" s="396" t="s">
        <v>669</v>
      </c>
      <c r="E4" s="396" t="s">
        <v>670</v>
      </c>
      <c r="F4" s="396" t="s">
        <v>671</v>
      </c>
      <c r="G4" s="396" t="s">
        <v>672</v>
      </c>
      <c r="H4" s="396" t="s">
        <v>673</v>
      </c>
      <c r="I4" s="396" t="s">
        <v>674</v>
      </c>
      <c r="J4" s="396" t="s">
        <v>675</v>
      </c>
      <c r="K4" s="396" t="s">
        <v>676</v>
      </c>
    </row>
    <row r="5" spans="1:11" ht="104.1" customHeight="1">
      <c r="A5" s="875" t="s">
        <v>819</v>
      </c>
      <c r="B5" s="876"/>
      <c r="C5" s="336" t="s">
        <v>820</v>
      </c>
      <c r="D5" s="336" t="s">
        <v>806</v>
      </c>
      <c r="E5" s="336" t="s">
        <v>807</v>
      </c>
      <c r="F5" s="336" t="s">
        <v>821</v>
      </c>
      <c r="G5" s="336" t="s">
        <v>822</v>
      </c>
      <c r="H5" s="336" t="s">
        <v>823</v>
      </c>
      <c r="I5" s="336" t="s">
        <v>824</v>
      </c>
      <c r="J5" s="336" t="s">
        <v>825</v>
      </c>
      <c r="K5" s="336" t="s">
        <v>826</v>
      </c>
    </row>
    <row r="6" spans="1:11" ht="12.75">
      <c r="A6" s="347">
        <v>1</v>
      </c>
      <c r="B6" s="347" t="s">
        <v>827</v>
      </c>
      <c r="C6" s="470">
        <v>218528084.58999997</v>
      </c>
      <c r="D6" s="470">
        <v>60836580.760000005</v>
      </c>
      <c r="E6" s="470">
        <v>79776720.159999996</v>
      </c>
      <c r="F6" s="470">
        <v>168012023.13999999</v>
      </c>
      <c r="G6" s="470">
        <v>11256125993.860001</v>
      </c>
      <c r="H6" s="470">
        <v>265840189.88000003</v>
      </c>
      <c r="I6" s="470">
        <v>518030229.78149796</v>
      </c>
      <c r="J6" s="470">
        <v>604402258.32999992</v>
      </c>
      <c r="K6" s="470">
        <v>2419342534.8059015</v>
      </c>
    </row>
    <row r="7" spans="1:11" ht="12.75">
      <c r="A7" s="347">
        <v>2</v>
      </c>
      <c r="B7" s="348" t="s">
        <v>828</v>
      </c>
      <c r="C7" s="470">
        <v>0</v>
      </c>
      <c r="D7" s="470">
        <v>0</v>
      </c>
      <c r="E7" s="470">
        <v>0</v>
      </c>
      <c r="F7" s="470">
        <v>0</v>
      </c>
      <c r="G7" s="470">
        <v>0</v>
      </c>
      <c r="H7" s="470">
        <v>0</v>
      </c>
      <c r="I7" s="470">
        <v>0</v>
      </c>
      <c r="J7" s="470">
        <v>0</v>
      </c>
      <c r="K7" s="470">
        <v>35382077.100000001</v>
      </c>
    </row>
    <row r="8" spans="1:11" ht="12.75">
      <c r="A8" s="347">
        <v>3</v>
      </c>
      <c r="B8" s="348" t="s">
        <v>778</v>
      </c>
      <c r="C8" s="470">
        <v>109374771.931585</v>
      </c>
      <c r="D8" s="470">
        <v>0</v>
      </c>
      <c r="E8" s="470">
        <v>981180560.90129995</v>
      </c>
      <c r="F8" s="470">
        <v>0</v>
      </c>
      <c r="G8" s="470">
        <v>302465303.786246</v>
      </c>
      <c r="H8" s="470">
        <v>59419300.625193</v>
      </c>
      <c r="I8" s="470">
        <v>41767888.231256999</v>
      </c>
      <c r="J8" s="470">
        <v>104139546.798492</v>
      </c>
      <c r="K8" s="470">
        <v>966396294.47002697</v>
      </c>
    </row>
    <row r="9" spans="1:11" ht="12.75">
      <c r="A9" s="347">
        <v>4</v>
      </c>
      <c r="B9" s="376" t="s">
        <v>829</v>
      </c>
      <c r="C9" s="470">
        <v>4013829.47</v>
      </c>
      <c r="D9" s="470">
        <v>1152183.8800000001</v>
      </c>
      <c r="E9" s="470">
        <v>0</v>
      </c>
      <c r="F9" s="470">
        <v>4034204.3</v>
      </c>
      <c r="G9" s="470">
        <v>535777935.80000001</v>
      </c>
      <c r="H9" s="470">
        <v>547772.91</v>
      </c>
      <c r="I9" s="470">
        <v>14273604.49</v>
      </c>
      <c r="J9" s="470">
        <v>8910132.5700000003</v>
      </c>
      <c r="K9" s="470">
        <v>109785841.40829992</v>
      </c>
    </row>
    <row r="10" spans="1:11" ht="12.75">
      <c r="A10" s="347">
        <v>5</v>
      </c>
      <c r="B10" s="397" t="s">
        <v>830</v>
      </c>
      <c r="C10" s="470">
        <v>0</v>
      </c>
      <c r="D10" s="470">
        <v>0</v>
      </c>
      <c r="E10" s="470">
        <v>0</v>
      </c>
      <c r="F10" s="470">
        <v>0</v>
      </c>
      <c r="G10" s="470">
        <v>0</v>
      </c>
      <c r="H10" s="470">
        <v>0</v>
      </c>
      <c r="I10" s="470">
        <v>0</v>
      </c>
      <c r="J10" s="470">
        <v>0</v>
      </c>
      <c r="K10" s="470">
        <v>0</v>
      </c>
    </row>
    <row r="11" spans="1:11" ht="12.75">
      <c r="A11" s="347">
        <v>6</v>
      </c>
      <c r="B11" s="397" t="s">
        <v>831</v>
      </c>
      <c r="C11" s="470">
        <v>0</v>
      </c>
      <c r="D11" s="470">
        <v>0</v>
      </c>
      <c r="E11" s="470">
        <v>0</v>
      </c>
      <c r="F11" s="470">
        <v>0</v>
      </c>
      <c r="G11" s="470">
        <v>325902</v>
      </c>
      <c r="H11" s="470">
        <v>0</v>
      </c>
      <c r="I11" s="470">
        <v>0</v>
      </c>
      <c r="J11" s="470">
        <v>0</v>
      </c>
      <c r="K11" s="470">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heetViews>
  <sheetFormatPr defaultColWidth="9.140625" defaultRowHeight="15"/>
  <cols>
    <col min="1" max="1" width="10" style="499" bestFit="1" customWidth="1"/>
    <col min="2" max="2" width="71.7109375" style="499" customWidth="1"/>
    <col min="3" max="3" width="12.85546875" style="497" customWidth="1"/>
    <col min="4" max="5" width="12.42578125" style="497" customWidth="1"/>
    <col min="6" max="6" width="15" style="497" customWidth="1"/>
    <col min="7" max="7" width="16.5703125" style="497" customWidth="1"/>
    <col min="8" max="8" width="19.140625" style="497" customWidth="1"/>
    <col min="9" max="9" width="14.5703125" style="497" customWidth="1"/>
    <col min="10" max="10" width="12.42578125" style="497" customWidth="1"/>
    <col min="11" max="11" width="11.42578125" style="497" customWidth="1"/>
    <col min="12" max="12" width="15" style="497" customWidth="1"/>
    <col min="13" max="13" width="12.140625" style="497" customWidth="1"/>
    <col min="14" max="14" width="10.85546875" style="497" customWidth="1"/>
    <col min="15" max="15" width="16.7109375" style="497" customWidth="1"/>
    <col min="16" max="16" width="33.7109375" style="499" bestFit="1" customWidth="1"/>
    <col min="17" max="17" width="33.140625" style="499" customWidth="1"/>
    <col min="18" max="18" width="37.140625" style="499" bestFit="1" customWidth="1"/>
    <col min="19" max="19" width="32.140625" style="499" bestFit="1" customWidth="1"/>
    <col min="20" max="16384" width="9.140625" style="499"/>
  </cols>
  <sheetData>
    <row r="1" spans="1:19">
      <c r="A1" s="331" t="s">
        <v>188</v>
      </c>
      <c r="B1" s="311" t="s">
        <v>988</v>
      </c>
    </row>
    <row r="2" spans="1:19">
      <c r="A2" s="333" t="s">
        <v>189</v>
      </c>
      <c r="B2" s="335">
        <f>'2. RC'!B2</f>
        <v>44651</v>
      </c>
    </row>
    <row r="3" spans="1:19">
      <c r="A3" s="334" t="s">
        <v>992</v>
      </c>
      <c r="B3" s="332"/>
    </row>
    <row r="4" spans="1:19">
      <c r="A4" s="334"/>
      <c r="B4" s="332"/>
    </row>
    <row r="5" spans="1:19" ht="15" customHeight="1">
      <c r="A5" s="878" t="s">
        <v>993</v>
      </c>
      <c r="B5" s="878"/>
      <c r="C5" s="879" t="s">
        <v>781</v>
      </c>
      <c r="D5" s="879"/>
      <c r="E5" s="879"/>
      <c r="F5" s="879"/>
      <c r="G5" s="879"/>
      <c r="H5" s="879"/>
      <c r="I5" s="879" t="s">
        <v>994</v>
      </c>
      <c r="J5" s="879"/>
      <c r="K5" s="879"/>
      <c r="L5" s="879"/>
      <c r="M5" s="879"/>
      <c r="N5" s="879"/>
      <c r="O5" s="880" t="s">
        <v>995</v>
      </c>
      <c r="P5" s="877" t="s">
        <v>996</v>
      </c>
      <c r="Q5" s="877" t="s">
        <v>997</v>
      </c>
      <c r="R5" s="877" t="s">
        <v>998</v>
      </c>
      <c r="S5" s="877" t="s">
        <v>999</v>
      </c>
    </row>
    <row r="6" spans="1:19" ht="38.25">
      <c r="A6" s="878"/>
      <c r="B6" s="878"/>
      <c r="C6" s="679"/>
      <c r="D6" s="680" t="s">
        <v>812</v>
      </c>
      <c r="E6" s="680" t="s">
        <v>813</v>
      </c>
      <c r="F6" s="680" t="s">
        <v>814</v>
      </c>
      <c r="G6" s="680" t="s">
        <v>815</v>
      </c>
      <c r="H6" s="680" t="s">
        <v>816</v>
      </c>
      <c r="I6" s="679"/>
      <c r="J6" s="680" t="s">
        <v>812</v>
      </c>
      <c r="K6" s="680" t="s">
        <v>813</v>
      </c>
      <c r="L6" s="680" t="s">
        <v>814</v>
      </c>
      <c r="M6" s="680" t="s">
        <v>815</v>
      </c>
      <c r="N6" s="680" t="s">
        <v>816</v>
      </c>
      <c r="O6" s="880"/>
      <c r="P6" s="877"/>
      <c r="Q6" s="877"/>
      <c r="R6" s="877"/>
      <c r="S6" s="877"/>
    </row>
    <row r="7" spans="1:19">
      <c r="A7" s="564">
        <v>1</v>
      </c>
      <c r="B7" s="565" t="s">
        <v>1000</v>
      </c>
      <c r="C7" s="566">
        <v>51329673.689999998</v>
      </c>
      <c r="D7" s="566">
        <v>47779647.649999999</v>
      </c>
      <c r="E7" s="566">
        <v>2259875.09</v>
      </c>
      <c r="F7" s="566">
        <v>494879.18</v>
      </c>
      <c r="G7" s="566">
        <v>414813.54</v>
      </c>
      <c r="H7" s="566">
        <v>380458.23</v>
      </c>
      <c r="I7" s="566">
        <v>1917909.32</v>
      </c>
      <c r="J7" s="566">
        <v>955593.01</v>
      </c>
      <c r="K7" s="566">
        <v>225987.54</v>
      </c>
      <c r="L7" s="566">
        <v>148463.76</v>
      </c>
      <c r="M7" s="566">
        <v>207406.78</v>
      </c>
      <c r="N7" s="566">
        <v>380458.23</v>
      </c>
      <c r="O7" s="566">
        <v>740</v>
      </c>
      <c r="P7" s="681">
        <v>9.7636936955037251E-2</v>
      </c>
      <c r="Q7" s="681">
        <v>0.12897957530740758</v>
      </c>
      <c r="R7" s="681">
        <v>0.11432128763425614</v>
      </c>
      <c r="S7" s="682">
        <v>41.48</v>
      </c>
    </row>
    <row r="8" spans="1:19">
      <c r="A8" s="564">
        <v>2</v>
      </c>
      <c r="B8" s="568" t="s">
        <v>1001</v>
      </c>
      <c r="C8" s="566">
        <v>2637773820.6399999</v>
      </c>
      <c r="D8" s="566">
        <v>2415196772.73</v>
      </c>
      <c r="E8" s="566">
        <v>106425325.55</v>
      </c>
      <c r="F8" s="566">
        <v>67788387.239999995</v>
      </c>
      <c r="G8" s="566">
        <v>33680377.640000001</v>
      </c>
      <c r="H8" s="566">
        <v>14682957.48</v>
      </c>
      <c r="I8" s="566">
        <v>102263731.61000001</v>
      </c>
      <c r="J8" s="566">
        <v>46963558.310000002</v>
      </c>
      <c r="K8" s="566">
        <v>10642538.560000001</v>
      </c>
      <c r="L8" s="566">
        <v>20336519.32</v>
      </c>
      <c r="M8" s="566">
        <v>15705819.07</v>
      </c>
      <c r="N8" s="566">
        <v>8615296.3499999996</v>
      </c>
      <c r="O8" s="566">
        <v>412997</v>
      </c>
      <c r="P8" s="681">
        <v>0.15286779694337435</v>
      </c>
      <c r="Q8" s="681">
        <v>0.19194779759466452</v>
      </c>
      <c r="R8" s="681">
        <v>0.14558777126967004</v>
      </c>
      <c r="S8" s="682">
        <v>59.88</v>
      </c>
    </row>
    <row r="9" spans="1:19">
      <c r="A9" s="564">
        <v>3</v>
      </c>
      <c r="B9" s="568" t="s">
        <v>1003</v>
      </c>
      <c r="C9" s="566">
        <v>9379239.1899999995</v>
      </c>
      <c r="D9" s="566">
        <v>7175963.5800000001</v>
      </c>
      <c r="E9" s="566">
        <v>823060.42</v>
      </c>
      <c r="F9" s="566">
        <v>704050.53</v>
      </c>
      <c r="G9" s="566">
        <v>596162.81999999995</v>
      </c>
      <c r="H9" s="566">
        <v>80001.84</v>
      </c>
      <c r="I9" s="566">
        <v>815128.79999999993</v>
      </c>
      <c r="J9" s="566">
        <v>143521.85999999999</v>
      </c>
      <c r="K9" s="566">
        <v>82306.64</v>
      </c>
      <c r="L9" s="566">
        <v>211215.47</v>
      </c>
      <c r="M9" s="566">
        <v>298082.99</v>
      </c>
      <c r="N9" s="566">
        <v>80001.84</v>
      </c>
      <c r="O9" s="566">
        <v>18537</v>
      </c>
      <c r="P9" s="681">
        <v>0.32163231483174132</v>
      </c>
      <c r="Q9" s="681">
        <v>0.40083171756447411</v>
      </c>
      <c r="R9" s="681">
        <v>0.34444547428265343</v>
      </c>
      <c r="S9" s="682">
        <v>19.850000000000001</v>
      </c>
    </row>
    <row r="10" spans="1:19">
      <c r="A10" s="564">
        <v>4</v>
      </c>
      <c r="B10" s="568" t="s">
        <v>1004</v>
      </c>
      <c r="C10" s="566">
        <v>76177884.399999991</v>
      </c>
      <c r="D10" s="566">
        <v>73255049.769999996</v>
      </c>
      <c r="E10" s="566">
        <v>1129593.27</v>
      </c>
      <c r="F10" s="566">
        <v>617248.43999999994</v>
      </c>
      <c r="G10" s="566">
        <v>1031536.92</v>
      </c>
      <c r="H10" s="566">
        <v>144456</v>
      </c>
      <c r="I10" s="566">
        <v>2423471.3199999998</v>
      </c>
      <c r="J10" s="566">
        <v>1465110.19</v>
      </c>
      <c r="K10" s="566">
        <v>112959.86</v>
      </c>
      <c r="L10" s="566">
        <v>185174.9</v>
      </c>
      <c r="M10" s="566">
        <v>515770.37</v>
      </c>
      <c r="N10" s="566">
        <v>144456</v>
      </c>
      <c r="O10" s="566">
        <v>83049</v>
      </c>
      <c r="P10" s="681">
        <v>0.14185275119621704</v>
      </c>
      <c r="Q10" s="681">
        <v>0.28770643173474553</v>
      </c>
      <c r="R10" s="681">
        <v>0.14129028476603372</v>
      </c>
      <c r="S10" s="682">
        <v>13.88</v>
      </c>
    </row>
    <row r="11" spans="1:19">
      <c r="A11" s="564">
        <v>5</v>
      </c>
      <c r="B11" s="568" t="s">
        <v>1005</v>
      </c>
      <c r="C11" s="566">
        <v>11244128.369999999</v>
      </c>
      <c r="D11" s="566">
        <v>9132808.0399999991</v>
      </c>
      <c r="E11" s="566">
        <v>57556.36</v>
      </c>
      <c r="F11" s="566">
        <v>200084.44</v>
      </c>
      <c r="G11" s="566">
        <v>60403.13</v>
      </c>
      <c r="H11" s="566">
        <v>1793276.4</v>
      </c>
      <c r="I11" s="566">
        <v>2071926.2209999997</v>
      </c>
      <c r="J11" s="566">
        <v>182657.47099999999</v>
      </c>
      <c r="K11" s="566">
        <v>5756.19</v>
      </c>
      <c r="L11" s="566">
        <v>60027.96</v>
      </c>
      <c r="M11" s="566">
        <v>30208.2</v>
      </c>
      <c r="N11" s="566">
        <v>1793276.4</v>
      </c>
      <c r="O11" s="566">
        <v>136350</v>
      </c>
      <c r="P11" s="681">
        <v>0.17560131537596327</v>
      </c>
      <c r="Q11" s="681">
        <v>0.18432530605604464</v>
      </c>
      <c r="R11" s="681">
        <v>0.17831595659797686</v>
      </c>
      <c r="S11" s="682">
        <v>25.87</v>
      </c>
    </row>
    <row r="12" spans="1:19">
      <c r="A12" s="564">
        <v>6</v>
      </c>
      <c r="B12" s="568" t="s">
        <v>1006</v>
      </c>
      <c r="C12" s="566">
        <v>187891013.19999999</v>
      </c>
      <c r="D12" s="566">
        <v>180629872.75</v>
      </c>
      <c r="E12" s="566">
        <v>794372.22</v>
      </c>
      <c r="F12" s="566">
        <v>1532549.31</v>
      </c>
      <c r="G12" s="566">
        <v>1228158.6000000001</v>
      </c>
      <c r="H12" s="566">
        <v>3706060.32</v>
      </c>
      <c r="I12" s="566">
        <v>8465986.9500000011</v>
      </c>
      <c r="J12" s="566">
        <v>3612614.56</v>
      </c>
      <c r="K12" s="566">
        <v>79437.56</v>
      </c>
      <c r="L12" s="566">
        <v>453793.23</v>
      </c>
      <c r="M12" s="566">
        <v>614081.28000000003</v>
      </c>
      <c r="N12" s="566">
        <v>3706060.32</v>
      </c>
      <c r="O12" s="566">
        <v>159463</v>
      </c>
      <c r="P12" s="681">
        <v>0.35999981690311367</v>
      </c>
      <c r="Q12" s="681">
        <v>0.35999981690311367</v>
      </c>
      <c r="R12" s="681">
        <v>0.3589169541132689</v>
      </c>
      <c r="S12" s="682">
        <v>44.95</v>
      </c>
    </row>
    <row r="13" spans="1:19">
      <c r="A13" s="564">
        <v>7</v>
      </c>
      <c r="B13" s="568" t="s">
        <v>1007</v>
      </c>
      <c r="C13" s="566">
        <v>3941801530.5059347</v>
      </c>
      <c r="D13" s="566">
        <v>3745817964.5076299</v>
      </c>
      <c r="E13" s="566">
        <v>104208549.15000001</v>
      </c>
      <c r="F13" s="566">
        <v>39578413.9454237</v>
      </c>
      <c r="G13" s="566">
        <v>22295876.037796602</v>
      </c>
      <c r="H13" s="566">
        <v>29900726.8650847</v>
      </c>
      <c r="I13" s="566">
        <v>121268915.99525422</v>
      </c>
      <c r="J13" s="566">
        <v>74849990.466440693</v>
      </c>
      <c r="K13" s="566">
        <v>10420855.479999999</v>
      </c>
      <c r="L13" s="566">
        <v>11873524.3601695</v>
      </c>
      <c r="M13" s="566">
        <v>7934637.01355932</v>
      </c>
      <c r="N13" s="566">
        <v>16189908.675084699</v>
      </c>
      <c r="O13" s="566">
        <v>60639</v>
      </c>
      <c r="P13" s="681">
        <v>9.361030197751706E-2</v>
      </c>
      <c r="Q13" s="681">
        <v>0.12308230982671792</v>
      </c>
      <c r="R13" s="681">
        <v>8.9546136046407612E-2</v>
      </c>
      <c r="S13" s="682">
        <v>128.33000000000001</v>
      </c>
    </row>
    <row r="14" spans="1:19">
      <c r="A14" s="564">
        <v>7.1</v>
      </c>
      <c r="B14" s="569" t="s">
        <v>1008</v>
      </c>
      <c r="C14" s="566">
        <v>3203810868.6059346</v>
      </c>
      <c r="D14" s="566">
        <v>3020094501.6976299</v>
      </c>
      <c r="E14" s="566">
        <v>96706983.400000006</v>
      </c>
      <c r="F14" s="566">
        <v>37363077.525423698</v>
      </c>
      <c r="G14" s="566">
        <v>21041000.1877966</v>
      </c>
      <c r="H14" s="566">
        <v>28605305.7950847</v>
      </c>
      <c r="I14" s="566">
        <v>104196091.27525422</v>
      </c>
      <c r="J14" s="566">
        <v>60397172.456440702</v>
      </c>
      <c r="K14" s="566">
        <v>9670698.7799999993</v>
      </c>
      <c r="L14" s="566">
        <v>11208923.410169501</v>
      </c>
      <c r="M14" s="566">
        <v>7493711.1535593197</v>
      </c>
      <c r="N14" s="566">
        <v>15425585.4750847</v>
      </c>
      <c r="O14" s="566">
        <v>38272</v>
      </c>
      <c r="P14" s="681">
        <v>9.1954668733884762E-2</v>
      </c>
      <c r="Q14" s="681">
        <v>0.12146164151640608</v>
      </c>
      <c r="R14" s="681">
        <v>8.558132627721371E-2</v>
      </c>
      <c r="S14" s="682">
        <v>130.80000000000001</v>
      </c>
    </row>
    <row r="15" spans="1:19" ht="25.5">
      <c r="A15" s="564">
        <v>7.2</v>
      </c>
      <c r="B15" s="569" t="s">
        <v>1009</v>
      </c>
      <c r="C15" s="566">
        <v>513181723.86000001</v>
      </c>
      <c r="D15" s="566">
        <v>505447254.51999998</v>
      </c>
      <c r="E15" s="566">
        <v>4972536.33</v>
      </c>
      <c r="F15" s="566">
        <v>1200082.6000000001</v>
      </c>
      <c r="G15" s="566">
        <v>758657.35</v>
      </c>
      <c r="H15" s="566">
        <v>803193.06</v>
      </c>
      <c r="I15" s="566">
        <v>11662820.839999998</v>
      </c>
      <c r="J15" s="566">
        <v>10047291.77</v>
      </c>
      <c r="K15" s="566">
        <v>497253.66</v>
      </c>
      <c r="L15" s="566">
        <v>360024.79</v>
      </c>
      <c r="M15" s="566">
        <v>291952.69</v>
      </c>
      <c r="N15" s="566">
        <v>466297.93</v>
      </c>
      <c r="O15" s="566">
        <v>6102</v>
      </c>
      <c r="P15" s="681">
        <v>9.2444553771915655E-2</v>
      </c>
      <c r="Q15" s="681">
        <v>0.12209890722759799</v>
      </c>
      <c r="R15" s="681">
        <v>0.10199538623920355</v>
      </c>
      <c r="S15" s="682">
        <v>124.88</v>
      </c>
    </row>
    <row r="16" spans="1:19">
      <c r="A16" s="564">
        <v>7.3</v>
      </c>
      <c r="B16" s="569" t="s">
        <v>1010</v>
      </c>
      <c r="C16" s="566">
        <v>224808938.03999999</v>
      </c>
      <c r="D16" s="566">
        <v>220276208.28999999</v>
      </c>
      <c r="E16" s="566">
        <v>2529029.42</v>
      </c>
      <c r="F16" s="566">
        <v>1015253.82</v>
      </c>
      <c r="G16" s="566">
        <v>496218.5</v>
      </c>
      <c r="H16" s="566">
        <v>492228.01</v>
      </c>
      <c r="I16" s="566">
        <v>5410003.8800000008</v>
      </c>
      <c r="J16" s="566">
        <v>4405526.24</v>
      </c>
      <c r="K16" s="566">
        <v>252903.04000000001</v>
      </c>
      <c r="L16" s="566">
        <v>304576.15999999997</v>
      </c>
      <c r="M16" s="566">
        <v>148973.17000000001</v>
      </c>
      <c r="N16" s="566">
        <v>298025.27</v>
      </c>
      <c r="O16" s="566">
        <v>16265</v>
      </c>
      <c r="P16" s="681">
        <v>0.11427709898148689</v>
      </c>
      <c r="Q16" s="681">
        <v>0.14300023552029781</v>
      </c>
      <c r="R16" s="681">
        <v>0.11763119801432341</v>
      </c>
      <c r="S16" s="682">
        <v>100.95</v>
      </c>
    </row>
    <row r="17" spans="1:19">
      <c r="A17" s="564">
        <v>8</v>
      </c>
      <c r="B17" s="568" t="s">
        <v>1011</v>
      </c>
      <c r="C17" s="566">
        <v>125767496.06</v>
      </c>
      <c r="D17" s="566">
        <v>125133958.45</v>
      </c>
      <c r="E17" s="566">
        <v>0</v>
      </c>
      <c r="F17" s="566">
        <v>0</v>
      </c>
      <c r="G17" s="566">
        <v>0</v>
      </c>
      <c r="H17" s="566">
        <v>633537.61</v>
      </c>
      <c r="I17" s="566">
        <v>3136224</v>
      </c>
      <c r="J17" s="566">
        <v>2502686.39</v>
      </c>
      <c r="K17" s="566">
        <v>0</v>
      </c>
      <c r="L17" s="566">
        <v>0</v>
      </c>
      <c r="M17" s="566">
        <v>0</v>
      </c>
      <c r="N17" s="566">
        <v>633537.61</v>
      </c>
      <c r="O17" s="566">
        <v>104535</v>
      </c>
      <c r="P17" s="681">
        <v>0.20817973643697518</v>
      </c>
      <c r="Q17" s="681">
        <v>0.20817973643697518</v>
      </c>
      <c r="R17" s="681">
        <v>0.19994888144137868</v>
      </c>
      <c r="S17" s="682">
        <v>0.62</v>
      </c>
    </row>
    <row r="18" spans="1:19">
      <c r="A18" s="570">
        <v>9</v>
      </c>
      <c r="B18" s="571" t="s">
        <v>1012</v>
      </c>
      <c r="C18" s="566">
        <v>147780.22</v>
      </c>
      <c r="D18" s="566">
        <v>147780.22</v>
      </c>
      <c r="E18" s="566">
        <v>0</v>
      </c>
      <c r="F18" s="566">
        <v>0</v>
      </c>
      <c r="G18" s="566">
        <v>0</v>
      </c>
      <c r="H18" s="566">
        <v>0</v>
      </c>
      <c r="I18" s="566">
        <v>2955.61</v>
      </c>
      <c r="J18" s="566">
        <v>2955.61</v>
      </c>
      <c r="K18" s="566">
        <v>0</v>
      </c>
      <c r="L18" s="566">
        <v>0</v>
      </c>
      <c r="M18" s="566">
        <v>0</v>
      </c>
      <c r="N18" s="566">
        <v>0</v>
      </c>
      <c r="O18" s="566">
        <v>14</v>
      </c>
      <c r="P18" s="683">
        <v>0</v>
      </c>
      <c r="Q18" s="683">
        <v>0</v>
      </c>
      <c r="R18" s="681">
        <v>0.16110128151791897</v>
      </c>
      <c r="S18" s="682">
        <v>60.73</v>
      </c>
    </row>
    <row r="19" spans="1:19">
      <c r="A19" s="572">
        <v>10</v>
      </c>
      <c r="B19" s="573" t="s">
        <v>1013</v>
      </c>
      <c r="C19" s="684">
        <v>7041512566.2759352</v>
      </c>
      <c r="D19" s="684">
        <v>6604269817.6976299</v>
      </c>
      <c r="E19" s="684">
        <v>215698332.06</v>
      </c>
      <c r="F19" s="684">
        <v>110915613.08542371</v>
      </c>
      <c r="G19" s="684">
        <v>59307328.687796608</v>
      </c>
      <c r="H19" s="684">
        <v>51321474.745084703</v>
      </c>
      <c r="I19" s="684">
        <v>242366249.82625425</v>
      </c>
      <c r="J19" s="684">
        <v>130678687.8674407</v>
      </c>
      <c r="K19" s="684">
        <v>21569841.829999998</v>
      </c>
      <c r="L19" s="684">
        <v>33268719.000169501</v>
      </c>
      <c r="M19" s="684">
        <v>25306005.703559317</v>
      </c>
      <c r="N19" s="684">
        <v>31542995.425084699</v>
      </c>
      <c r="O19" s="684">
        <v>976324</v>
      </c>
      <c r="P19" s="681">
        <v>0.16682074751941417</v>
      </c>
      <c r="Q19" s="681">
        <v>0.19430303875691288</v>
      </c>
      <c r="R19" s="681">
        <v>0.12092228211439003</v>
      </c>
      <c r="S19" s="682">
        <v>96.1</v>
      </c>
    </row>
    <row r="20" spans="1:19" ht="25.5">
      <c r="A20" s="685">
        <v>10.1</v>
      </c>
      <c r="B20" s="569" t="s">
        <v>1002</v>
      </c>
      <c r="C20" s="567"/>
      <c r="D20" s="567"/>
      <c r="E20" s="567"/>
      <c r="F20" s="567"/>
      <c r="G20" s="567"/>
      <c r="H20" s="567"/>
      <c r="I20" s="567"/>
      <c r="J20" s="567"/>
      <c r="K20" s="567"/>
      <c r="L20" s="567"/>
      <c r="M20" s="567"/>
      <c r="N20" s="567"/>
      <c r="O20" s="567"/>
      <c r="P20" s="567"/>
      <c r="Q20" s="567"/>
      <c r="R20" s="567"/>
      <c r="S20" s="567"/>
    </row>
  </sheetData>
  <mergeCells count="8">
    <mergeCell ref="R5:R6"/>
    <mergeCell ref="S5:S6"/>
    <mergeCell ref="A5:B6"/>
    <mergeCell ref="C5:H5"/>
    <mergeCell ref="I5:N5"/>
    <mergeCell ref="O5:O6"/>
    <mergeCell ref="P5:P6"/>
    <mergeCell ref="Q5:Q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activeCell="C40" sqref="C40"/>
      <selection pane="topRight" activeCell="C40" sqref="C40"/>
      <selection pane="bottomLeft" activeCell="C40" sqref="C40"/>
      <selection pane="bottomRight" activeCell="B6" sqref="B6"/>
    </sheetView>
  </sheetViews>
  <sheetFormatPr defaultRowHeight="15"/>
  <cols>
    <col min="1" max="1" width="9.5703125" style="1" bestFit="1" customWidth="1"/>
    <col min="2" max="2" width="55.140625" style="1" bestFit="1" customWidth="1"/>
    <col min="3" max="3" width="15.7109375" style="1" customWidth="1"/>
    <col min="4" max="4" width="17" style="1" customWidth="1"/>
    <col min="5" max="5" width="14.5703125" style="1" customWidth="1"/>
    <col min="6" max="6" width="14.42578125" style="1" customWidth="1"/>
    <col min="7" max="7" width="13.7109375" style="1" customWidth="1"/>
    <col min="8" max="8" width="14.5703125" style="1" customWidth="1"/>
  </cols>
  <sheetData>
    <row r="1" spans="1:8" ht="15.75">
      <c r="A1" s="10" t="s">
        <v>188</v>
      </c>
      <c r="B1" s="240" t="str">
        <f>Info!C2</f>
        <v>სს ”საქართველოს ბანკი”</v>
      </c>
      <c r="H1" s="1">
        <v>0</v>
      </c>
    </row>
    <row r="2" spans="1:8" ht="15.75">
      <c r="A2" s="10" t="s">
        <v>189</v>
      </c>
      <c r="B2" s="319">
        <v>44651</v>
      </c>
    </row>
    <row r="3" spans="1:8" ht="15.75">
      <c r="A3" s="10"/>
    </row>
    <row r="4" spans="1:8" ht="16.5" thickBot="1">
      <c r="A4" s="22" t="s">
        <v>404</v>
      </c>
      <c r="B4" s="58" t="s">
        <v>244</v>
      </c>
      <c r="C4" s="22"/>
      <c r="D4" s="23"/>
      <c r="E4" s="23"/>
      <c r="F4" s="24"/>
      <c r="G4" s="24"/>
      <c r="H4" s="25" t="s">
        <v>93</v>
      </c>
    </row>
    <row r="5" spans="1:8" ht="15.75">
      <c r="A5" s="26"/>
      <c r="B5" s="27"/>
      <c r="C5" s="764" t="s">
        <v>194</v>
      </c>
      <c r="D5" s="765"/>
      <c r="E5" s="766"/>
      <c r="F5" s="764" t="s">
        <v>195</v>
      </c>
      <c r="G5" s="765"/>
      <c r="H5" s="767"/>
    </row>
    <row r="6" spans="1:8" ht="15.75">
      <c r="A6" s="28" t="s">
        <v>26</v>
      </c>
      <c r="B6" s="29" t="s">
        <v>153</v>
      </c>
      <c r="C6" s="30" t="s">
        <v>27</v>
      </c>
      <c r="D6" s="30" t="s">
        <v>94</v>
      </c>
      <c r="E6" s="30" t="s">
        <v>68</v>
      </c>
      <c r="F6" s="30" t="s">
        <v>27</v>
      </c>
      <c r="G6" s="30" t="s">
        <v>94</v>
      </c>
      <c r="H6" s="31" t="s">
        <v>68</v>
      </c>
    </row>
    <row r="7" spans="1:8" ht="15.75">
      <c r="A7" s="28">
        <v>1</v>
      </c>
      <c r="B7" s="32" t="s">
        <v>154</v>
      </c>
      <c r="C7" s="409">
        <v>243442651.52000001</v>
      </c>
      <c r="D7" s="409">
        <v>450380193.14999998</v>
      </c>
      <c r="E7" s="190">
        <f>C7+D7</f>
        <v>693822844.66999996</v>
      </c>
      <c r="F7" s="531">
        <v>278213022.87599999</v>
      </c>
      <c r="G7" s="532">
        <v>340969879.08999997</v>
      </c>
      <c r="H7" s="533">
        <v>619182901.96599996</v>
      </c>
    </row>
    <row r="8" spans="1:8" ht="15.75">
      <c r="A8" s="28">
        <v>2</v>
      </c>
      <c r="B8" s="32" t="s">
        <v>155</v>
      </c>
      <c r="C8" s="409">
        <v>25300871.960000001</v>
      </c>
      <c r="D8" s="409">
        <v>1940480575.1899998</v>
      </c>
      <c r="E8" s="190">
        <f t="shared" ref="E8:E20" si="0">C8+D8</f>
        <v>1965781447.1499999</v>
      </c>
      <c r="F8" s="534">
        <v>19638083.670000002</v>
      </c>
      <c r="G8" s="535">
        <v>2136202414.6400001</v>
      </c>
      <c r="H8" s="536">
        <v>2155840498.3099999</v>
      </c>
    </row>
    <row r="9" spans="1:8" ht="15.75">
      <c r="A9" s="28">
        <v>3</v>
      </c>
      <c r="B9" s="32" t="s">
        <v>156</v>
      </c>
      <c r="C9" s="409">
        <v>95249.83</v>
      </c>
      <c r="D9" s="409">
        <v>922243393.23000002</v>
      </c>
      <c r="E9" s="190">
        <f t="shared" si="0"/>
        <v>922338643.06000006</v>
      </c>
      <c r="F9" s="534">
        <v>89396.3</v>
      </c>
      <c r="G9" s="535">
        <v>1662620254.49</v>
      </c>
      <c r="H9" s="536">
        <v>1662709650.79</v>
      </c>
    </row>
    <row r="10" spans="1:8" ht="15.75">
      <c r="A10" s="28">
        <v>4</v>
      </c>
      <c r="B10" s="32" t="s">
        <v>185</v>
      </c>
      <c r="C10" s="409">
        <v>303.24</v>
      </c>
      <c r="D10" s="409">
        <v>0</v>
      </c>
      <c r="E10" s="190">
        <f t="shared" si="0"/>
        <v>303.24</v>
      </c>
      <c r="F10" s="534">
        <v>303.24</v>
      </c>
      <c r="G10" s="535">
        <v>0</v>
      </c>
      <c r="H10" s="536">
        <v>303.24</v>
      </c>
    </row>
    <row r="11" spans="1:8" ht="15.75">
      <c r="A11" s="28">
        <v>5</v>
      </c>
      <c r="B11" s="32" t="s">
        <v>157</v>
      </c>
      <c r="C11" s="409">
        <v>2930178166.6005001</v>
      </c>
      <c r="D11" s="409">
        <v>102862860.22149999</v>
      </c>
      <c r="E11" s="190">
        <f t="shared" si="0"/>
        <v>3033041026.822</v>
      </c>
      <c r="F11" s="534">
        <v>2186964361.7695999</v>
      </c>
      <c r="G11" s="535">
        <v>36917487.024799995</v>
      </c>
      <c r="H11" s="536">
        <v>2223881848.7943997</v>
      </c>
    </row>
    <row r="12" spans="1:8" ht="15.75">
      <c r="A12" s="28">
        <v>6.1</v>
      </c>
      <c r="B12" s="33" t="s">
        <v>158</v>
      </c>
      <c r="C12" s="409">
        <v>7618575240.0859003</v>
      </c>
      <c r="D12" s="409">
        <v>7972319375.2214994</v>
      </c>
      <c r="E12" s="190">
        <f t="shared" si="0"/>
        <v>15590894615.3074</v>
      </c>
      <c r="F12" s="534">
        <v>5999327828.3799992</v>
      </c>
      <c r="G12" s="535">
        <v>7720121803.3325996</v>
      </c>
      <c r="H12" s="536">
        <v>13719449631.712599</v>
      </c>
    </row>
    <row r="13" spans="1:8" ht="15.75">
      <c r="A13" s="28">
        <v>6.2</v>
      </c>
      <c r="B13" s="33" t="s">
        <v>159</v>
      </c>
      <c r="C13" s="409">
        <v>-264087063.24869999</v>
      </c>
      <c r="D13" s="409">
        <v>-359061526.79519999</v>
      </c>
      <c r="E13" s="190">
        <f t="shared" si="0"/>
        <v>-623148590.04390001</v>
      </c>
      <c r="F13" s="534">
        <v>-289809380.29289997</v>
      </c>
      <c r="G13" s="535">
        <v>-448782570.81809998</v>
      </c>
      <c r="H13" s="536">
        <v>-738591951.11099994</v>
      </c>
    </row>
    <row r="14" spans="1:8" ht="15.75">
      <c r="A14" s="28">
        <v>6</v>
      </c>
      <c r="B14" s="32" t="s">
        <v>160</v>
      </c>
      <c r="C14" s="410">
        <f>C12+C13</f>
        <v>7354488176.8372002</v>
      </c>
      <c r="D14" s="410">
        <f>D12+D13</f>
        <v>7613257848.4262991</v>
      </c>
      <c r="E14" s="190">
        <f t="shared" si="0"/>
        <v>14967746025.2635</v>
      </c>
      <c r="F14" s="536">
        <v>5709518448.0870991</v>
      </c>
      <c r="G14" s="537">
        <v>7271339232.5144997</v>
      </c>
      <c r="H14" s="536">
        <v>12980857680.601599</v>
      </c>
    </row>
    <row r="15" spans="1:8" ht="15.75">
      <c r="A15" s="28">
        <v>7</v>
      </c>
      <c r="B15" s="32" t="s">
        <v>161</v>
      </c>
      <c r="C15" s="409">
        <v>167333085.58649999</v>
      </c>
      <c r="D15" s="409">
        <v>52181314.465300001</v>
      </c>
      <c r="E15" s="190">
        <f t="shared" si="0"/>
        <v>219514400.05179998</v>
      </c>
      <c r="F15" s="534">
        <v>156142716.65000001</v>
      </c>
      <c r="G15" s="535">
        <v>63067813.645199999</v>
      </c>
      <c r="H15" s="536">
        <v>219210530.29519999</v>
      </c>
    </row>
    <row r="16" spans="1:8" ht="15.75">
      <c r="A16" s="28">
        <v>8</v>
      </c>
      <c r="B16" s="32" t="s">
        <v>162</v>
      </c>
      <c r="C16" s="409">
        <v>94859601.707000002</v>
      </c>
      <c r="D16" s="409">
        <v>0</v>
      </c>
      <c r="E16" s="190">
        <f t="shared" si="0"/>
        <v>94859601.707000002</v>
      </c>
      <c r="F16" s="534">
        <v>101668536.62800001</v>
      </c>
      <c r="G16" s="535">
        <v>0</v>
      </c>
      <c r="H16" s="536">
        <v>101668536.62800001</v>
      </c>
    </row>
    <row r="17" spans="1:8" ht="15.75">
      <c r="A17" s="28">
        <v>9</v>
      </c>
      <c r="B17" s="32" t="s">
        <v>163</v>
      </c>
      <c r="C17" s="409">
        <v>90601854.655000016</v>
      </c>
      <c r="D17" s="409">
        <v>4154992.0514000002</v>
      </c>
      <c r="E17" s="190">
        <f t="shared" si="0"/>
        <v>94756846.706400022</v>
      </c>
      <c r="F17" s="534">
        <v>146816124.55000001</v>
      </c>
      <c r="G17" s="535">
        <v>3188980.7299999995</v>
      </c>
      <c r="H17" s="536">
        <v>150005105.28</v>
      </c>
    </row>
    <row r="18" spans="1:8" ht="15.75">
      <c r="A18" s="28">
        <v>10</v>
      </c>
      <c r="B18" s="32" t="s">
        <v>164</v>
      </c>
      <c r="C18" s="409">
        <v>525674529.07999998</v>
      </c>
      <c r="D18" s="409">
        <v>0</v>
      </c>
      <c r="E18" s="190">
        <f t="shared" si="0"/>
        <v>525674529.07999998</v>
      </c>
      <c r="F18" s="534">
        <v>508270273</v>
      </c>
      <c r="G18" s="535">
        <v>0</v>
      </c>
      <c r="H18" s="536">
        <v>508270273</v>
      </c>
    </row>
    <row r="19" spans="1:8" ht="15.75">
      <c r="A19" s="28">
        <v>11</v>
      </c>
      <c r="B19" s="32" t="s">
        <v>165</v>
      </c>
      <c r="C19" s="409">
        <v>300772049.80639946</v>
      </c>
      <c r="D19" s="409">
        <v>51438084.089999996</v>
      </c>
      <c r="E19" s="190">
        <f t="shared" si="0"/>
        <v>352210133.89639944</v>
      </c>
      <c r="F19" s="534">
        <v>162944822.6566</v>
      </c>
      <c r="G19" s="535">
        <v>102034748.00520001</v>
      </c>
      <c r="H19" s="536">
        <v>264979570.66180003</v>
      </c>
    </row>
    <row r="20" spans="1:8" ht="15.75">
      <c r="A20" s="28">
        <v>12</v>
      </c>
      <c r="B20" s="34" t="s">
        <v>166</v>
      </c>
      <c r="C20" s="410">
        <f>SUM(C7:C11)+SUM(C14:C19)</f>
        <v>11732746540.822599</v>
      </c>
      <c r="D20" s="410">
        <f>SUM(D7:D11)+SUM(D14:D19)</f>
        <v>11136999260.824499</v>
      </c>
      <c r="E20" s="190">
        <f t="shared" si="0"/>
        <v>22869745801.647099</v>
      </c>
      <c r="F20" s="536">
        <v>9270266089.4272995</v>
      </c>
      <c r="G20" s="537">
        <v>11616340810.1397</v>
      </c>
      <c r="H20" s="536">
        <v>20886606899.567001</v>
      </c>
    </row>
    <row r="21" spans="1:8" ht="15.75">
      <c r="A21" s="28"/>
      <c r="B21" s="29" t="s">
        <v>183</v>
      </c>
      <c r="C21" s="411"/>
      <c r="D21" s="411"/>
      <c r="E21" s="191"/>
      <c r="F21" s="538"/>
      <c r="G21" s="539"/>
      <c r="H21" s="538"/>
    </row>
    <row r="22" spans="1:8" ht="15.75">
      <c r="A22" s="28">
        <v>13</v>
      </c>
      <c r="B22" s="32" t="s">
        <v>167</v>
      </c>
      <c r="C22" s="409">
        <v>147464310.80000001</v>
      </c>
      <c r="D22" s="409">
        <v>258513058.23000002</v>
      </c>
      <c r="E22" s="190">
        <f>C22+D22</f>
        <v>405977369.03000003</v>
      </c>
      <c r="F22" s="534">
        <v>135628097.84</v>
      </c>
      <c r="G22" s="535">
        <v>166374078.08000001</v>
      </c>
      <c r="H22" s="536">
        <v>302002175.92000002</v>
      </c>
    </row>
    <row r="23" spans="1:8" ht="15.75">
      <c r="A23" s="28">
        <v>14</v>
      </c>
      <c r="B23" s="32" t="s">
        <v>168</v>
      </c>
      <c r="C23" s="409">
        <v>1885943686.7565</v>
      </c>
      <c r="D23" s="409">
        <v>2191503168.77</v>
      </c>
      <c r="E23" s="190">
        <f t="shared" ref="E23:E40" si="1">C23+D23</f>
        <v>4077446855.5264997</v>
      </c>
      <c r="F23" s="534">
        <v>1370602198.6164999</v>
      </c>
      <c r="G23" s="535">
        <v>1736691206.3699999</v>
      </c>
      <c r="H23" s="536">
        <v>3107293404.9864998</v>
      </c>
    </row>
    <row r="24" spans="1:8" ht="15.75">
      <c r="A24" s="28">
        <v>15</v>
      </c>
      <c r="B24" s="32" t="s">
        <v>169</v>
      </c>
      <c r="C24" s="409">
        <v>1065089115.5700002</v>
      </c>
      <c r="D24" s="409">
        <v>2214800365.4200001</v>
      </c>
      <c r="E24" s="190">
        <f t="shared" si="1"/>
        <v>3279889480.9900002</v>
      </c>
      <c r="F24" s="534">
        <v>958973239.89999998</v>
      </c>
      <c r="G24" s="535">
        <v>2185233295.8199997</v>
      </c>
      <c r="H24" s="536">
        <v>3144206535.7199998</v>
      </c>
    </row>
    <row r="25" spans="1:8" ht="15.75">
      <c r="A25" s="28">
        <v>16</v>
      </c>
      <c r="B25" s="32" t="s">
        <v>170</v>
      </c>
      <c r="C25" s="409">
        <v>2890554173.7200003</v>
      </c>
      <c r="D25" s="409">
        <v>3736669840.1899996</v>
      </c>
      <c r="E25" s="190">
        <f t="shared" si="1"/>
        <v>6627224013.9099998</v>
      </c>
      <c r="F25" s="534">
        <v>2817765009.4700003</v>
      </c>
      <c r="G25" s="535">
        <v>4402544460.5</v>
      </c>
      <c r="H25" s="536">
        <v>7220309469.9700003</v>
      </c>
    </row>
    <row r="26" spans="1:8" ht="15.75">
      <c r="A26" s="28">
        <v>17</v>
      </c>
      <c r="B26" s="32" t="s">
        <v>171</v>
      </c>
      <c r="C26" s="409">
        <v>0</v>
      </c>
      <c r="D26" s="409">
        <v>1010795831.4</v>
      </c>
      <c r="E26" s="190">
        <f t="shared" si="1"/>
        <v>1010795831.4</v>
      </c>
      <c r="F26" s="534">
        <v>0</v>
      </c>
      <c r="G26" s="535">
        <v>1138896462.5999999</v>
      </c>
      <c r="H26" s="536">
        <v>1138896462.5999999</v>
      </c>
    </row>
    <row r="27" spans="1:8" ht="15.75">
      <c r="A27" s="28">
        <v>18</v>
      </c>
      <c r="B27" s="32" t="s">
        <v>172</v>
      </c>
      <c r="C27" s="409">
        <v>2617172238.4700003</v>
      </c>
      <c r="D27" s="409">
        <v>494573863.56809998</v>
      </c>
      <c r="E27" s="190">
        <f t="shared" si="1"/>
        <v>3111746102.0381002</v>
      </c>
      <c r="F27" s="534">
        <v>1396948076.5999999</v>
      </c>
      <c r="G27" s="535">
        <v>846226773.70000005</v>
      </c>
      <c r="H27" s="536">
        <v>2243174850.3000002</v>
      </c>
    </row>
    <row r="28" spans="1:8" ht="15.75">
      <c r="A28" s="28">
        <v>19</v>
      </c>
      <c r="B28" s="32" t="s">
        <v>173</v>
      </c>
      <c r="C28" s="409">
        <v>66554971.5</v>
      </c>
      <c r="D28" s="409">
        <v>40807958.839999996</v>
      </c>
      <c r="E28" s="190">
        <f t="shared" si="1"/>
        <v>107362930.34</v>
      </c>
      <c r="F28" s="534">
        <v>48389826.090000004</v>
      </c>
      <c r="G28" s="535">
        <v>51390013.710000001</v>
      </c>
      <c r="H28" s="536">
        <v>99779839.800000012</v>
      </c>
    </row>
    <row r="29" spans="1:8" ht="15.75">
      <c r="A29" s="28">
        <v>20</v>
      </c>
      <c r="B29" s="32" t="s">
        <v>95</v>
      </c>
      <c r="C29" s="409">
        <v>147222857.19839999</v>
      </c>
      <c r="D29" s="409">
        <v>476887286.00409997</v>
      </c>
      <c r="E29" s="190">
        <f t="shared" si="1"/>
        <v>624110143.20249999</v>
      </c>
      <c r="F29" s="534">
        <v>144654319.24000001</v>
      </c>
      <c r="G29" s="535">
        <v>289484729.76059997</v>
      </c>
      <c r="H29" s="536">
        <v>434139049.00059998</v>
      </c>
    </row>
    <row r="30" spans="1:8" ht="15.75">
      <c r="A30" s="28">
        <v>21</v>
      </c>
      <c r="B30" s="32" t="s">
        <v>174</v>
      </c>
      <c r="C30" s="409">
        <v>0</v>
      </c>
      <c r="D30" s="409">
        <v>983112100</v>
      </c>
      <c r="E30" s="190">
        <f t="shared" si="1"/>
        <v>983112100</v>
      </c>
      <c r="F30" s="534">
        <v>0</v>
      </c>
      <c r="G30" s="535">
        <v>1149776600</v>
      </c>
      <c r="H30" s="536">
        <v>1149776600</v>
      </c>
    </row>
    <row r="31" spans="1:8" ht="15.75">
      <c r="A31" s="28">
        <v>22</v>
      </c>
      <c r="B31" s="34" t="s">
        <v>175</v>
      </c>
      <c r="C31" s="410">
        <f>SUM(C22:C30)</f>
        <v>8820001354.0149021</v>
      </c>
      <c r="D31" s="410">
        <f>SUM(D22:D30)</f>
        <v>11407663472.422201</v>
      </c>
      <c r="E31" s="190">
        <f>C31+D31</f>
        <v>20227664826.437103</v>
      </c>
      <c r="F31" s="536">
        <v>6872960767.7565002</v>
      </c>
      <c r="G31" s="537">
        <v>11966617620.540598</v>
      </c>
      <c r="H31" s="536">
        <v>18839578388.297096</v>
      </c>
    </row>
    <row r="32" spans="1:8" ht="15.75">
      <c r="A32" s="28"/>
      <c r="B32" s="29" t="s">
        <v>184</v>
      </c>
      <c r="C32" s="411"/>
      <c r="D32" s="411"/>
      <c r="E32" s="189"/>
      <c r="F32" s="538"/>
      <c r="G32" s="539"/>
      <c r="H32" s="534"/>
    </row>
    <row r="33" spans="1:8" ht="15.75">
      <c r="A33" s="28">
        <v>23</v>
      </c>
      <c r="B33" s="32" t="s">
        <v>176</v>
      </c>
      <c r="C33" s="409">
        <v>27993660.18</v>
      </c>
      <c r="D33" s="411"/>
      <c r="E33" s="190">
        <f t="shared" si="1"/>
        <v>27993660.18</v>
      </c>
      <c r="F33" s="534">
        <v>27993660.18</v>
      </c>
      <c r="G33" s="539"/>
      <c r="H33" s="536">
        <v>27993660.18</v>
      </c>
    </row>
    <row r="34" spans="1:8" ht="15.75">
      <c r="A34" s="28">
        <v>24</v>
      </c>
      <c r="B34" s="32" t="s">
        <v>177</v>
      </c>
      <c r="C34" s="409">
        <v>0</v>
      </c>
      <c r="D34" s="411"/>
      <c r="E34" s="190">
        <f t="shared" si="1"/>
        <v>0</v>
      </c>
      <c r="F34" s="534">
        <v>0</v>
      </c>
      <c r="G34" s="539"/>
      <c r="H34" s="536">
        <v>0</v>
      </c>
    </row>
    <row r="35" spans="1:8" ht="15.75">
      <c r="A35" s="28">
        <v>25</v>
      </c>
      <c r="B35" s="33" t="s">
        <v>178</v>
      </c>
      <c r="C35" s="409">
        <v>-3750525.8499999996</v>
      </c>
      <c r="D35" s="411"/>
      <c r="E35" s="190">
        <f t="shared" si="1"/>
        <v>-3750525.8499999996</v>
      </c>
      <c r="F35" s="534">
        <v>-2237680.2000000002</v>
      </c>
      <c r="G35" s="539"/>
      <c r="H35" s="536">
        <v>-2237680.2000000002</v>
      </c>
    </row>
    <row r="36" spans="1:8" ht="15.75">
      <c r="A36" s="28">
        <v>26</v>
      </c>
      <c r="B36" s="32" t="s">
        <v>179</v>
      </c>
      <c r="C36" s="409">
        <v>175290463.64000002</v>
      </c>
      <c r="D36" s="411"/>
      <c r="E36" s="190">
        <f t="shared" si="1"/>
        <v>175290463.64000002</v>
      </c>
      <c r="F36" s="534">
        <v>230740599.25999999</v>
      </c>
      <c r="G36" s="539"/>
      <c r="H36" s="536">
        <v>230740599.25999999</v>
      </c>
    </row>
    <row r="37" spans="1:8" ht="15.75">
      <c r="A37" s="28">
        <v>27</v>
      </c>
      <c r="B37" s="32" t="s">
        <v>180</v>
      </c>
      <c r="C37" s="409">
        <v>0</v>
      </c>
      <c r="D37" s="411"/>
      <c r="E37" s="190">
        <f t="shared" si="1"/>
        <v>0</v>
      </c>
      <c r="F37" s="534">
        <v>0</v>
      </c>
      <c r="G37" s="539"/>
      <c r="H37" s="536">
        <v>0</v>
      </c>
    </row>
    <row r="38" spans="1:8" ht="15.75">
      <c r="A38" s="28">
        <v>28</v>
      </c>
      <c r="B38" s="32" t="s">
        <v>181</v>
      </c>
      <c r="C38" s="409">
        <v>2464119006</v>
      </c>
      <c r="D38" s="411"/>
      <c r="E38" s="190">
        <f t="shared" si="1"/>
        <v>2464119006</v>
      </c>
      <c r="F38" s="534">
        <v>1741653206.8598976</v>
      </c>
      <c r="G38" s="539"/>
      <c r="H38" s="536">
        <v>1741653206.8598976</v>
      </c>
    </row>
    <row r="39" spans="1:8" ht="15.75">
      <c r="A39" s="28">
        <v>29</v>
      </c>
      <c r="B39" s="32" t="s">
        <v>196</v>
      </c>
      <c r="C39" s="409">
        <v>-21571628.399999999</v>
      </c>
      <c r="D39" s="411"/>
      <c r="E39" s="190">
        <f t="shared" si="1"/>
        <v>-21571628.399999999</v>
      </c>
      <c r="F39" s="534">
        <v>48878725.140000001</v>
      </c>
      <c r="G39" s="539"/>
      <c r="H39" s="536">
        <v>48878725.140000001</v>
      </c>
    </row>
    <row r="40" spans="1:8" ht="15.75">
      <c r="A40" s="28">
        <v>30</v>
      </c>
      <c r="B40" s="34" t="s">
        <v>182</v>
      </c>
      <c r="C40" s="409">
        <f>SUM(C33:C39)</f>
        <v>2642080975.5700002</v>
      </c>
      <c r="D40" s="411"/>
      <c r="E40" s="190">
        <f t="shared" si="1"/>
        <v>2642080975.5700002</v>
      </c>
      <c r="F40" s="534">
        <v>2047028511.2398977</v>
      </c>
      <c r="G40" s="539"/>
      <c r="H40" s="536">
        <v>2047028511.2398977</v>
      </c>
    </row>
    <row r="41" spans="1:8" ht="16.5" thickBot="1">
      <c r="A41" s="35">
        <v>31</v>
      </c>
      <c r="B41" s="36" t="s">
        <v>197</v>
      </c>
      <c r="C41" s="192">
        <f>C31+C40</f>
        <v>11462082329.584902</v>
      </c>
      <c r="D41" s="192">
        <f>D31+D40</f>
        <v>11407663472.422201</v>
      </c>
      <c r="E41" s="192">
        <f>C41+D41</f>
        <v>22869745802.007103</v>
      </c>
      <c r="F41" s="540">
        <v>8919989278.9963989</v>
      </c>
      <c r="G41" s="541">
        <v>11966617620.540598</v>
      </c>
      <c r="H41" s="542">
        <v>20886606899.536995</v>
      </c>
    </row>
    <row r="43" spans="1:8">
      <c r="B43" s="37"/>
    </row>
  </sheetData>
  <mergeCells count="2">
    <mergeCell ref="C5:E5"/>
    <mergeCell ref="F5:H5"/>
  </mergeCells>
  <dataValidations count="1">
    <dataValidation type="whole" operator="lessThanOrEqual" allowBlank="1" showInputMessage="1" showErrorMessage="1" sqref="C13:D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zoomScale="85" zoomScaleNormal="85" workbookViewId="0">
      <selection activeCell="B17" sqref="B17:C17"/>
    </sheetView>
  </sheetViews>
  <sheetFormatPr defaultColWidth="43.5703125" defaultRowHeight="11.25"/>
  <cols>
    <col min="1" max="1" width="5.28515625" style="179" customWidth="1"/>
    <col min="2" max="2" width="66.140625" style="180" customWidth="1"/>
    <col min="3" max="3" width="131.42578125" style="181" customWidth="1"/>
    <col min="4" max="5" width="10.28515625" style="177" customWidth="1"/>
    <col min="6" max="16384" width="43.5703125" style="177"/>
  </cols>
  <sheetData>
    <row r="1" spans="1:3" ht="12.75" thickTop="1" thickBot="1">
      <c r="A1" s="930" t="s">
        <v>325</v>
      </c>
      <c r="B1" s="931"/>
      <c r="C1" s="932"/>
    </row>
    <row r="2" spans="1:3" ht="26.25" customHeight="1">
      <c r="A2" s="701"/>
      <c r="B2" s="933" t="s">
        <v>1014</v>
      </c>
      <c r="C2" s="933"/>
    </row>
    <row r="3" spans="1:3" s="178" customFormat="1" ht="11.25" customHeight="1">
      <c r="A3" s="695"/>
      <c r="B3" s="933" t="s">
        <v>417</v>
      </c>
      <c r="C3" s="933"/>
    </row>
    <row r="4" spans="1:3" ht="12" customHeight="1" thickBot="1">
      <c r="A4" s="913" t="s">
        <v>421</v>
      </c>
      <c r="B4" s="914"/>
      <c r="C4" s="915"/>
    </row>
    <row r="5" spans="1:3" ht="12" customHeight="1" thickTop="1">
      <c r="A5" s="692"/>
      <c r="B5" s="916" t="s">
        <v>326</v>
      </c>
      <c r="C5" s="917"/>
    </row>
    <row r="6" spans="1:3">
      <c r="A6" s="701"/>
      <c r="B6" s="892" t="s">
        <v>418</v>
      </c>
      <c r="C6" s="893"/>
    </row>
    <row r="7" spans="1:3" ht="11.25" customHeight="1">
      <c r="A7" s="701"/>
      <c r="B7" s="892" t="s">
        <v>327</v>
      </c>
      <c r="C7" s="893"/>
    </row>
    <row r="8" spans="1:3" ht="11.25" customHeight="1">
      <c r="A8" s="701"/>
      <c r="B8" s="892" t="s">
        <v>419</v>
      </c>
      <c r="C8" s="893"/>
    </row>
    <row r="9" spans="1:3">
      <c r="A9" s="701"/>
      <c r="B9" s="928" t="s">
        <v>420</v>
      </c>
      <c r="C9" s="929"/>
    </row>
    <row r="10" spans="1:3">
      <c r="A10" s="701"/>
      <c r="B10" s="918" t="s">
        <v>328</v>
      </c>
      <c r="C10" s="919" t="s">
        <v>328</v>
      </c>
    </row>
    <row r="11" spans="1:3" ht="11.25" customHeight="1">
      <c r="A11" s="701"/>
      <c r="B11" s="918" t="s">
        <v>329</v>
      </c>
      <c r="C11" s="919" t="s">
        <v>329</v>
      </c>
    </row>
    <row r="12" spans="1:3">
      <c r="A12" s="701"/>
      <c r="B12" s="918" t="s">
        <v>330</v>
      </c>
      <c r="C12" s="919" t="s">
        <v>330</v>
      </c>
    </row>
    <row r="13" spans="1:3" ht="11.25" customHeight="1">
      <c r="A13" s="701"/>
      <c r="B13" s="918" t="s">
        <v>331</v>
      </c>
      <c r="C13" s="919" t="s">
        <v>331</v>
      </c>
    </row>
    <row r="14" spans="1:3" ht="11.25" customHeight="1">
      <c r="A14" s="701"/>
      <c r="B14" s="918" t="s">
        <v>332</v>
      </c>
      <c r="C14" s="919" t="s">
        <v>332</v>
      </c>
    </row>
    <row r="15" spans="1:3" ht="21.75" customHeight="1">
      <c r="A15" s="701"/>
      <c r="B15" s="918" t="s">
        <v>333</v>
      </c>
      <c r="C15" s="919" t="s">
        <v>333</v>
      </c>
    </row>
    <row r="16" spans="1:3" ht="11.25" customHeight="1">
      <c r="A16" s="701"/>
      <c r="B16" s="918" t="s">
        <v>334</v>
      </c>
      <c r="C16" s="919" t="s">
        <v>335</v>
      </c>
    </row>
    <row r="17" spans="1:3" ht="11.25" customHeight="1">
      <c r="A17" s="701"/>
      <c r="B17" s="918" t="s">
        <v>336</v>
      </c>
      <c r="C17" s="919" t="s">
        <v>337</v>
      </c>
    </row>
    <row r="18" spans="1:3" ht="11.25" customHeight="1">
      <c r="A18" s="701"/>
      <c r="B18" s="918" t="s">
        <v>338</v>
      </c>
      <c r="C18" s="919" t="s">
        <v>339</v>
      </c>
    </row>
    <row r="19" spans="1:3">
      <c r="A19" s="701"/>
      <c r="B19" s="918" t="s">
        <v>340</v>
      </c>
      <c r="C19" s="919" t="s">
        <v>340</v>
      </c>
    </row>
    <row r="20" spans="1:3" ht="11.25" customHeight="1">
      <c r="A20" s="701"/>
      <c r="B20" s="918" t="s">
        <v>341</v>
      </c>
      <c r="C20" s="919" t="s">
        <v>341</v>
      </c>
    </row>
    <row r="21" spans="1:3" ht="11.25" customHeight="1">
      <c r="A21" s="701"/>
      <c r="B21" s="918" t="s">
        <v>342</v>
      </c>
      <c r="C21" s="919" t="s">
        <v>342</v>
      </c>
    </row>
    <row r="22" spans="1:3" ht="23.25" customHeight="1">
      <c r="A22" s="701"/>
      <c r="B22" s="918" t="s">
        <v>343</v>
      </c>
      <c r="C22" s="919" t="s">
        <v>344</v>
      </c>
    </row>
    <row r="23" spans="1:3" ht="11.25" customHeight="1">
      <c r="A23" s="701"/>
      <c r="B23" s="918" t="s">
        <v>345</v>
      </c>
      <c r="C23" s="919" t="s">
        <v>345</v>
      </c>
    </row>
    <row r="24" spans="1:3" ht="11.25" customHeight="1">
      <c r="A24" s="701"/>
      <c r="B24" s="918" t="s">
        <v>346</v>
      </c>
      <c r="C24" s="919" t="s">
        <v>347</v>
      </c>
    </row>
    <row r="25" spans="1:3" ht="12" customHeight="1" thickBot="1">
      <c r="A25" s="693"/>
      <c r="B25" s="922" t="s">
        <v>348</v>
      </c>
      <c r="C25" s="923"/>
    </row>
    <row r="26" spans="1:3" ht="12.75" customHeight="1" thickTop="1" thickBot="1">
      <c r="A26" s="913" t="s">
        <v>431</v>
      </c>
      <c r="B26" s="914"/>
      <c r="C26" s="915"/>
    </row>
    <row r="27" spans="1:3" ht="12.75" customHeight="1" thickTop="1" thickBot="1">
      <c r="A27" s="694"/>
      <c r="B27" s="924" t="s">
        <v>349</v>
      </c>
      <c r="C27" s="925"/>
    </row>
    <row r="28" spans="1:3" ht="12.75" customHeight="1" thickTop="1" thickBot="1">
      <c r="A28" s="913" t="s">
        <v>422</v>
      </c>
      <c r="B28" s="914"/>
      <c r="C28" s="915"/>
    </row>
    <row r="29" spans="1:3" ht="12" customHeight="1" thickTop="1">
      <c r="A29" s="692"/>
      <c r="B29" s="926" t="s">
        <v>350</v>
      </c>
      <c r="C29" s="927" t="s">
        <v>351</v>
      </c>
    </row>
    <row r="30" spans="1:3" ht="11.25" customHeight="1">
      <c r="A30" s="701"/>
      <c r="B30" s="904" t="s">
        <v>352</v>
      </c>
      <c r="C30" s="905" t="s">
        <v>353</v>
      </c>
    </row>
    <row r="31" spans="1:3" ht="11.25" customHeight="1">
      <c r="A31" s="701"/>
      <c r="B31" s="904" t="s">
        <v>354</v>
      </c>
      <c r="C31" s="905" t="s">
        <v>355</v>
      </c>
    </row>
    <row r="32" spans="1:3" ht="11.25" customHeight="1">
      <c r="A32" s="701"/>
      <c r="B32" s="904" t="s">
        <v>356</v>
      </c>
      <c r="C32" s="905" t="s">
        <v>357</v>
      </c>
    </row>
    <row r="33" spans="1:3" ht="11.25" customHeight="1">
      <c r="A33" s="701"/>
      <c r="B33" s="904" t="s">
        <v>358</v>
      </c>
      <c r="C33" s="905" t="s">
        <v>359</v>
      </c>
    </row>
    <row r="34" spans="1:3" ht="11.25" customHeight="1">
      <c r="A34" s="701"/>
      <c r="B34" s="904" t="s">
        <v>360</v>
      </c>
      <c r="C34" s="905" t="s">
        <v>361</v>
      </c>
    </row>
    <row r="35" spans="1:3" ht="23.25" customHeight="1">
      <c r="A35" s="701"/>
      <c r="B35" s="904" t="s">
        <v>362</v>
      </c>
      <c r="C35" s="905" t="s">
        <v>363</v>
      </c>
    </row>
    <row r="36" spans="1:3" ht="24" customHeight="1">
      <c r="A36" s="701"/>
      <c r="B36" s="904" t="s">
        <v>364</v>
      </c>
      <c r="C36" s="905" t="s">
        <v>365</v>
      </c>
    </row>
    <row r="37" spans="1:3" ht="24.75" customHeight="1">
      <c r="A37" s="701"/>
      <c r="B37" s="904" t="s">
        <v>366</v>
      </c>
      <c r="C37" s="905" t="s">
        <v>367</v>
      </c>
    </row>
    <row r="38" spans="1:3" ht="23.25" customHeight="1">
      <c r="A38" s="701"/>
      <c r="B38" s="904" t="s">
        <v>423</v>
      </c>
      <c r="C38" s="905" t="s">
        <v>368</v>
      </c>
    </row>
    <row r="39" spans="1:3" ht="39.75" customHeight="1">
      <c r="A39" s="701"/>
      <c r="B39" s="918" t="s">
        <v>437</v>
      </c>
      <c r="C39" s="919" t="s">
        <v>369</v>
      </c>
    </row>
    <row r="40" spans="1:3" ht="12" customHeight="1">
      <c r="A40" s="701"/>
      <c r="B40" s="904" t="s">
        <v>370</v>
      </c>
      <c r="C40" s="905" t="s">
        <v>371</v>
      </c>
    </row>
    <row r="41" spans="1:3" ht="27" customHeight="1" thickBot="1">
      <c r="A41" s="693"/>
      <c r="B41" s="920" t="s">
        <v>372</v>
      </c>
      <c r="C41" s="921" t="s">
        <v>373</v>
      </c>
    </row>
    <row r="42" spans="1:3" ht="12.75" customHeight="1" thickTop="1" thickBot="1">
      <c r="A42" s="913" t="s">
        <v>424</v>
      </c>
      <c r="B42" s="914"/>
      <c r="C42" s="915"/>
    </row>
    <row r="43" spans="1:3" ht="12" customHeight="1" thickTop="1">
      <c r="A43" s="692"/>
      <c r="B43" s="916" t="s">
        <v>460</v>
      </c>
      <c r="C43" s="917" t="s">
        <v>374</v>
      </c>
    </row>
    <row r="44" spans="1:3" ht="11.25" customHeight="1">
      <c r="A44" s="701"/>
      <c r="B44" s="892" t="s">
        <v>459</v>
      </c>
      <c r="C44" s="893"/>
    </row>
    <row r="45" spans="1:3" ht="23.25" customHeight="1" thickBot="1">
      <c r="A45" s="693"/>
      <c r="B45" s="911" t="s">
        <v>375</v>
      </c>
      <c r="C45" s="912" t="s">
        <v>376</v>
      </c>
    </row>
    <row r="46" spans="1:3" ht="11.25" customHeight="1" thickTop="1" thickBot="1">
      <c r="A46" s="913" t="s">
        <v>425</v>
      </c>
      <c r="B46" s="914"/>
      <c r="C46" s="915"/>
    </row>
    <row r="47" spans="1:3" ht="26.25" customHeight="1" thickTop="1">
      <c r="A47" s="701"/>
      <c r="B47" s="892" t="s">
        <v>426</v>
      </c>
      <c r="C47" s="893"/>
    </row>
    <row r="48" spans="1:3" ht="12" customHeight="1" thickBot="1">
      <c r="A48" s="913" t="s">
        <v>427</v>
      </c>
      <c r="B48" s="914"/>
      <c r="C48" s="915"/>
    </row>
    <row r="49" spans="1:3" ht="12" thickTop="1">
      <c r="A49" s="692"/>
      <c r="B49" s="916" t="s">
        <v>377</v>
      </c>
      <c r="C49" s="917" t="s">
        <v>377</v>
      </c>
    </row>
    <row r="50" spans="1:3" ht="11.25" customHeight="1">
      <c r="A50" s="701"/>
      <c r="B50" s="892" t="s">
        <v>378</v>
      </c>
      <c r="C50" s="893" t="s">
        <v>378</v>
      </c>
    </row>
    <row r="51" spans="1:3">
      <c r="A51" s="701"/>
      <c r="B51" s="892" t="s">
        <v>379</v>
      </c>
      <c r="C51" s="893" t="s">
        <v>379</v>
      </c>
    </row>
    <row r="52" spans="1:3" ht="11.25" customHeight="1">
      <c r="A52" s="701"/>
      <c r="B52" s="892" t="s">
        <v>487</v>
      </c>
      <c r="C52" s="893" t="s">
        <v>380</v>
      </c>
    </row>
    <row r="53" spans="1:3" ht="33.6" customHeight="1">
      <c r="A53" s="701"/>
      <c r="B53" s="892" t="s">
        <v>381</v>
      </c>
      <c r="C53" s="893" t="s">
        <v>381</v>
      </c>
    </row>
    <row r="54" spans="1:3" ht="11.25" customHeight="1">
      <c r="A54" s="701"/>
      <c r="B54" s="892" t="s">
        <v>480</v>
      </c>
      <c r="C54" s="893" t="s">
        <v>382</v>
      </c>
    </row>
    <row r="55" spans="1:3" ht="11.25" customHeight="1" thickBot="1">
      <c r="A55" s="913" t="s">
        <v>428</v>
      </c>
      <c r="B55" s="914"/>
      <c r="C55" s="915"/>
    </row>
    <row r="56" spans="1:3" ht="12" thickTop="1">
      <c r="A56" s="692"/>
      <c r="B56" s="916" t="s">
        <v>377</v>
      </c>
      <c r="C56" s="917" t="s">
        <v>377</v>
      </c>
    </row>
    <row r="57" spans="1:3" ht="11.25" customHeight="1">
      <c r="A57" s="701"/>
      <c r="B57" s="892" t="s">
        <v>383</v>
      </c>
      <c r="C57" s="893" t="s">
        <v>383</v>
      </c>
    </row>
    <row r="58" spans="1:3" ht="11.25" customHeight="1">
      <c r="A58" s="701"/>
      <c r="B58" s="892" t="s">
        <v>434</v>
      </c>
      <c r="C58" s="893" t="s">
        <v>384</v>
      </c>
    </row>
    <row r="59" spans="1:3" ht="11.25" customHeight="1">
      <c r="A59" s="701"/>
      <c r="B59" s="892" t="s">
        <v>385</v>
      </c>
      <c r="C59" s="893" t="s">
        <v>385</v>
      </c>
    </row>
    <row r="60" spans="1:3" ht="11.25" customHeight="1">
      <c r="A60" s="701"/>
      <c r="B60" s="892" t="s">
        <v>386</v>
      </c>
      <c r="C60" s="893" t="s">
        <v>386</v>
      </c>
    </row>
    <row r="61" spans="1:3" ht="11.25" customHeight="1">
      <c r="A61" s="701"/>
      <c r="B61" s="892" t="s">
        <v>387</v>
      </c>
      <c r="C61" s="893" t="s">
        <v>387</v>
      </c>
    </row>
    <row r="62" spans="1:3" ht="11.25" customHeight="1">
      <c r="A62" s="701"/>
      <c r="B62" s="892" t="s">
        <v>435</v>
      </c>
      <c r="C62" s="893" t="s">
        <v>388</v>
      </c>
    </row>
    <row r="63" spans="1:3" ht="11.25" customHeight="1">
      <c r="A63" s="701"/>
      <c r="B63" s="892" t="s">
        <v>389</v>
      </c>
      <c r="C63" s="893" t="s">
        <v>389</v>
      </c>
    </row>
    <row r="64" spans="1:3" ht="12" customHeight="1" thickBot="1">
      <c r="A64" s="693"/>
      <c r="B64" s="911" t="s">
        <v>390</v>
      </c>
      <c r="C64" s="912" t="s">
        <v>390</v>
      </c>
    </row>
    <row r="65" spans="1:3" ht="11.25" customHeight="1" thickTop="1">
      <c r="A65" s="899" t="s">
        <v>429</v>
      </c>
      <c r="B65" s="900"/>
      <c r="C65" s="901"/>
    </row>
    <row r="66" spans="1:3" ht="12" customHeight="1" thickBot="1">
      <c r="A66" s="693"/>
      <c r="B66" s="911" t="s">
        <v>391</v>
      </c>
      <c r="C66" s="912" t="s">
        <v>391</v>
      </c>
    </row>
    <row r="67" spans="1:3" ht="11.25" customHeight="1" thickTop="1" thickBot="1">
      <c r="A67" s="913" t="s">
        <v>430</v>
      </c>
      <c r="B67" s="914"/>
      <c r="C67" s="915"/>
    </row>
    <row r="68" spans="1:3" ht="12" customHeight="1" thickTop="1">
      <c r="A68" s="692"/>
      <c r="B68" s="916" t="s">
        <v>392</v>
      </c>
      <c r="C68" s="917" t="s">
        <v>392</v>
      </c>
    </row>
    <row r="69" spans="1:3" ht="11.25" customHeight="1">
      <c r="A69" s="701"/>
      <c r="B69" s="892" t="s">
        <v>393</v>
      </c>
      <c r="C69" s="893" t="s">
        <v>393</v>
      </c>
    </row>
    <row r="70" spans="1:3" ht="11.25" customHeight="1">
      <c r="A70" s="701"/>
      <c r="B70" s="892" t="s">
        <v>394</v>
      </c>
      <c r="C70" s="893" t="s">
        <v>394</v>
      </c>
    </row>
    <row r="71" spans="1:3" ht="38.25" customHeight="1">
      <c r="A71" s="701"/>
      <c r="B71" s="909" t="s">
        <v>1015</v>
      </c>
      <c r="C71" s="910" t="s">
        <v>395</v>
      </c>
    </row>
    <row r="72" spans="1:3" ht="33.75" customHeight="1">
      <c r="A72" s="701"/>
      <c r="B72" s="909" t="s">
        <v>439</v>
      </c>
      <c r="C72" s="910" t="s">
        <v>396</v>
      </c>
    </row>
    <row r="73" spans="1:3" ht="15.75" customHeight="1">
      <c r="A73" s="701"/>
      <c r="B73" s="909" t="s">
        <v>436</v>
      </c>
      <c r="C73" s="910" t="s">
        <v>397</v>
      </c>
    </row>
    <row r="74" spans="1:3" ht="11.25" customHeight="1">
      <c r="A74" s="701"/>
      <c r="B74" s="892" t="s">
        <v>398</v>
      </c>
      <c r="C74" s="893" t="s">
        <v>398</v>
      </c>
    </row>
    <row r="75" spans="1:3" ht="12" customHeight="1" thickBot="1">
      <c r="A75" s="693"/>
      <c r="B75" s="911" t="s">
        <v>399</v>
      </c>
      <c r="C75" s="912" t="s">
        <v>399</v>
      </c>
    </row>
    <row r="76" spans="1:3" ht="12" customHeight="1" thickTop="1">
      <c r="A76" s="899" t="s">
        <v>463</v>
      </c>
      <c r="B76" s="900"/>
      <c r="C76" s="901"/>
    </row>
    <row r="77" spans="1:3" ht="11.25" customHeight="1">
      <c r="A77" s="701"/>
      <c r="B77" s="892" t="s">
        <v>391</v>
      </c>
      <c r="C77" s="893"/>
    </row>
    <row r="78" spans="1:3" ht="11.25" customHeight="1">
      <c r="A78" s="701"/>
      <c r="B78" s="892" t="s">
        <v>461</v>
      </c>
      <c r="C78" s="893"/>
    </row>
    <row r="79" spans="1:3" ht="11.25" customHeight="1">
      <c r="A79" s="701"/>
      <c r="B79" s="892" t="s">
        <v>462</v>
      </c>
      <c r="C79" s="893"/>
    </row>
    <row r="80" spans="1:3" ht="11.25" customHeight="1">
      <c r="A80" s="899" t="s">
        <v>464</v>
      </c>
      <c r="B80" s="900"/>
      <c r="C80" s="901"/>
    </row>
    <row r="81" spans="1:3" ht="11.25" customHeight="1">
      <c r="A81" s="701"/>
      <c r="B81" s="892" t="s">
        <v>391</v>
      </c>
      <c r="C81" s="893"/>
    </row>
    <row r="82" spans="1:3" ht="11.25" customHeight="1">
      <c r="A82" s="701"/>
      <c r="B82" s="892" t="s">
        <v>465</v>
      </c>
      <c r="C82" s="893"/>
    </row>
    <row r="83" spans="1:3" ht="76.5" customHeight="1">
      <c r="A83" s="701"/>
      <c r="B83" s="892" t="s">
        <v>479</v>
      </c>
      <c r="C83" s="893"/>
    </row>
    <row r="84" spans="1:3" ht="53.25" customHeight="1">
      <c r="A84" s="701"/>
      <c r="B84" s="892" t="s">
        <v>478</v>
      </c>
      <c r="C84" s="893"/>
    </row>
    <row r="85" spans="1:3" ht="11.25" customHeight="1">
      <c r="A85" s="701"/>
      <c r="B85" s="892" t="s">
        <v>466</v>
      </c>
      <c r="C85" s="893"/>
    </row>
    <row r="86" spans="1:3" ht="11.25" customHeight="1">
      <c r="A86" s="701"/>
      <c r="B86" s="892" t="s">
        <v>467</v>
      </c>
      <c r="C86" s="893"/>
    </row>
    <row r="87" spans="1:3" ht="11.25" customHeight="1">
      <c r="A87" s="701"/>
      <c r="B87" s="892" t="s">
        <v>468</v>
      </c>
      <c r="C87" s="893"/>
    </row>
    <row r="88" spans="1:3" ht="11.25" customHeight="1">
      <c r="A88" s="899" t="s">
        <v>469</v>
      </c>
      <c r="B88" s="900"/>
      <c r="C88" s="901"/>
    </row>
    <row r="89" spans="1:3" ht="11.25" customHeight="1">
      <c r="A89" s="701"/>
      <c r="B89" s="892" t="s">
        <v>391</v>
      </c>
      <c r="C89" s="893"/>
    </row>
    <row r="90" spans="1:3" ht="11.25" customHeight="1">
      <c r="A90" s="701"/>
      <c r="B90" s="892" t="s">
        <v>471</v>
      </c>
      <c r="C90" s="893"/>
    </row>
    <row r="91" spans="1:3" ht="12" customHeight="1">
      <c r="A91" s="701"/>
      <c r="B91" s="892" t="s">
        <v>472</v>
      </c>
      <c r="C91" s="893"/>
    </row>
    <row r="92" spans="1:3" ht="11.25" customHeight="1">
      <c r="A92" s="701"/>
      <c r="B92" s="892" t="s">
        <v>473</v>
      </c>
      <c r="C92" s="893"/>
    </row>
    <row r="93" spans="1:3" ht="24.75" customHeight="1">
      <c r="A93" s="701"/>
      <c r="B93" s="902" t="s">
        <v>515</v>
      </c>
      <c r="C93" s="903"/>
    </row>
    <row r="94" spans="1:3" ht="24" customHeight="1">
      <c r="A94" s="701"/>
      <c r="B94" s="902" t="s">
        <v>516</v>
      </c>
      <c r="C94" s="903"/>
    </row>
    <row r="95" spans="1:3" ht="13.5" customHeight="1">
      <c r="A95" s="701"/>
      <c r="B95" s="904" t="s">
        <v>474</v>
      </c>
      <c r="C95" s="905"/>
    </row>
    <row r="96" spans="1:3" ht="11.25" customHeight="1" thickBot="1">
      <c r="A96" s="906" t="s">
        <v>511</v>
      </c>
      <c r="B96" s="907"/>
      <c r="C96" s="908"/>
    </row>
    <row r="97" spans="1:3" ht="12.75" thickTop="1" thickBot="1">
      <c r="A97" s="898" t="s">
        <v>400</v>
      </c>
      <c r="B97" s="898"/>
      <c r="C97" s="898"/>
    </row>
    <row r="98" spans="1:3">
      <c r="A98" s="697">
        <v>2</v>
      </c>
      <c r="B98" s="698" t="s">
        <v>491</v>
      </c>
      <c r="C98" s="698" t="s">
        <v>512</v>
      </c>
    </row>
    <row r="99" spans="1:3">
      <c r="A99" s="696">
        <v>3</v>
      </c>
      <c r="B99" s="699" t="s">
        <v>492</v>
      </c>
      <c r="C99" s="700" t="s">
        <v>513</v>
      </c>
    </row>
    <row r="100" spans="1:3">
      <c r="A100" s="696">
        <v>4</v>
      </c>
      <c r="B100" s="699" t="s">
        <v>493</v>
      </c>
      <c r="C100" s="700" t="s">
        <v>517</v>
      </c>
    </row>
    <row r="101" spans="1:3" ht="11.25" customHeight="1">
      <c r="A101" s="696">
        <v>5</v>
      </c>
      <c r="B101" s="699" t="s">
        <v>494</v>
      </c>
      <c r="C101" s="700" t="s">
        <v>514</v>
      </c>
    </row>
    <row r="102" spans="1:3" ht="12" customHeight="1">
      <c r="A102" s="696">
        <v>6</v>
      </c>
      <c r="B102" s="699" t="s">
        <v>509</v>
      </c>
      <c r="C102" s="700" t="s">
        <v>495</v>
      </c>
    </row>
    <row r="103" spans="1:3" ht="12" customHeight="1">
      <c r="A103" s="696">
        <v>7</v>
      </c>
      <c r="B103" s="699" t="s">
        <v>496</v>
      </c>
      <c r="C103" s="700" t="s">
        <v>510</v>
      </c>
    </row>
    <row r="104" spans="1:3">
      <c r="A104" s="696">
        <v>8</v>
      </c>
      <c r="B104" s="699" t="s">
        <v>501</v>
      </c>
      <c r="C104" s="700" t="s">
        <v>521</v>
      </c>
    </row>
    <row r="105" spans="1:3" ht="11.25" customHeight="1">
      <c r="A105" s="899" t="s">
        <v>475</v>
      </c>
      <c r="B105" s="900"/>
      <c r="C105" s="901"/>
    </row>
    <row r="106" spans="1:3" ht="12" customHeight="1">
      <c r="A106" s="701"/>
      <c r="B106" s="892" t="s">
        <v>391</v>
      </c>
      <c r="C106" s="893"/>
    </row>
    <row r="107" spans="1:3" ht="11.25" customHeight="1">
      <c r="A107" s="899" t="s">
        <v>655</v>
      </c>
      <c r="B107" s="900"/>
      <c r="C107" s="901"/>
    </row>
    <row r="108" spans="1:3" ht="12" customHeight="1">
      <c r="A108" s="701"/>
      <c r="B108" s="892" t="s">
        <v>657</v>
      </c>
      <c r="C108" s="893"/>
    </row>
    <row r="109" spans="1:3" ht="11.25" customHeight="1">
      <c r="A109" s="701"/>
      <c r="B109" s="892" t="s">
        <v>658</v>
      </c>
      <c r="C109" s="893"/>
    </row>
    <row r="110" spans="1:3" ht="11.25" customHeight="1">
      <c r="A110" s="701"/>
      <c r="B110" s="892" t="s">
        <v>656</v>
      </c>
      <c r="C110" s="893"/>
    </row>
    <row r="111" spans="1:3" ht="11.25" customHeight="1">
      <c r="A111" s="894" t="s">
        <v>1016</v>
      </c>
      <c r="B111" s="894"/>
      <c r="C111" s="894"/>
    </row>
    <row r="112" spans="1:3">
      <c r="A112" s="895" t="s">
        <v>325</v>
      </c>
      <c r="B112" s="895"/>
      <c r="C112" s="895"/>
    </row>
    <row r="113" spans="1:3" ht="11.25" customHeight="1">
      <c r="A113" s="702">
        <v>1</v>
      </c>
      <c r="B113" s="887" t="s">
        <v>832</v>
      </c>
      <c r="C113" s="888"/>
    </row>
    <row r="114" spans="1:3" ht="11.25" customHeight="1">
      <c r="A114" s="702">
        <v>2</v>
      </c>
      <c r="B114" s="896" t="s">
        <v>833</v>
      </c>
      <c r="C114" s="897"/>
    </row>
    <row r="115" spans="1:3" ht="11.25" customHeight="1">
      <c r="A115" s="702">
        <v>3</v>
      </c>
      <c r="B115" s="887" t="s">
        <v>834</v>
      </c>
      <c r="C115" s="888"/>
    </row>
    <row r="116" spans="1:3" ht="11.25" customHeight="1">
      <c r="A116" s="702">
        <v>4</v>
      </c>
      <c r="B116" s="887" t="s">
        <v>835</v>
      </c>
      <c r="C116" s="888"/>
    </row>
    <row r="117" spans="1:3" ht="11.25" customHeight="1">
      <c r="A117" s="702">
        <v>5</v>
      </c>
      <c r="B117" s="887" t="s">
        <v>836</v>
      </c>
      <c r="C117" s="888"/>
    </row>
    <row r="118" spans="1:3" ht="55.5" customHeight="1">
      <c r="A118" s="702">
        <v>6</v>
      </c>
      <c r="B118" s="887" t="s">
        <v>944</v>
      </c>
      <c r="C118" s="888"/>
    </row>
    <row r="119" spans="1:3" ht="22.5">
      <c r="A119" s="702">
        <v>6.01</v>
      </c>
      <c r="B119" s="703" t="s">
        <v>691</v>
      </c>
      <c r="C119" s="732" t="s">
        <v>945</v>
      </c>
    </row>
    <row r="120" spans="1:3" ht="33.75">
      <c r="A120" s="702">
        <v>6.02</v>
      </c>
      <c r="B120" s="703" t="s">
        <v>692</v>
      </c>
      <c r="C120" s="732" t="s">
        <v>1017</v>
      </c>
    </row>
    <row r="121" spans="1:3">
      <c r="A121" s="702">
        <v>6.03</v>
      </c>
      <c r="B121" s="708" t="s">
        <v>693</v>
      </c>
      <c r="C121" s="708" t="s">
        <v>837</v>
      </c>
    </row>
    <row r="122" spans="1:3">
      <c r="A122" s="702">
        <v>6.04</v>
      </c>
      <c r="B122" s="703" t="s">
        <v>694</v>
      </c>
      <c r="C122" s="704" t="s">
        <v>838</v>
      </c>
    </row>
    <row r="123" spans="1:3">
      <c r="A123" s="702">
        <v>6.05</v>
      </c>
      <c r="B123" s="703" t="s">
        <v>695</v>
      </c>
      <c r="C123" s="704" t="s">
        <v>839</v>
      </c>
    </row>
    <row r="124" spans="1:3" ht="22.5">
      <c r="A124" s="702">
        <v>6.06</v>
      </c>
      <c r="B124" s="703" t="s">
        <v>696</v>
      </c>
      <c r="C124" s="704" t="s">
        <v>840</v>
      </c>
    </row>
    <row r="125" spans="1:3">
      <c r="A125" s="702">
        <v>6.07</v>
      </c>
      <c r="B125" s="705" t="s">
        <v>697</v>
      </c>
      <c r="C125" s="704" t="s">
        <v>841</v>
      </c>
    </row>
    <row r="126" spans="1:3" ht="22.5">
      <c r="A126" s="702">
        <v>6.08</v>
      </c>
      <c r="B126" s="703" t="s">
        <v>698</v>
      </c>
      <c r="C126" s="704" t="s">
        <v>842</v>
      </c>
    </row>
    <row r="127" spans="1:3" ht="22.5">
      <c r="A127" s="702">
        <v>6.09</v>
      </c>
      <c r="B127" s="706" t="s">
        <v>699</v>
      </c>
      <c r="C127" s="704" t="s">
        <v>843</v>
      </c>
    </row>
    <row r="128" spans="1:3">
      <c r="A128" s="707">
        <v>6.1</v>
      </c>
      <c r="B128" s="706" t="s">
        <v>700</v>
      </c>
      <c r="C128" s="704" t="s">
        <v>844</v>
      </c>
    </row>
    <row r="129" spans="1:3">
      <c r="A129" s="702">
        <v>6.11</v>
      </c>
      <c r="B129" s="706" t="s">
        <v>701</v>
      </c>
      <c r="C129" s="704" t="s">
        <v>845</v>
      </c>
    </row>
    <row r="130" spans="1:3">
      <c r="A130" s="702">
        <v>6.12</v>
      </c>
      <c r="B130" s="706" t="s">
        <v>702</v>
      </c>
      <c r="C130" s="704" t="s">
        <v>846</v>
      </c>
    </row>
    <row r="131" spans="1:3">
      <c r="A131" s="702">
        <v>6.13</v>
      </c>
      <c r="B131" s="706" t="s">
        <v>703</v>
      </c>
      <c r="C131" s="708" t="s">
        <v>847</v>
      </c>
    </row>
    <row r="132" spans="1:3">
      <c r="A132" s="702">
        <v>6.14</v>
      </c>
      <c r="B132" s="706" t="s">
        <v>704</v>
      </c>
      <c r="C132" s="708" t="s">
        <v>848</v>
      </c>
    </row>
    <row r="133" spans="1:3">
      <c r="A133" s="702">
        <v>6.15</v>
      </c>
      <c r="B133" s="706" t="s">
        <v>705</v>
      </c>
      <c r="C133" s="708" t="s">
        <v>849</v>
      </c>
    </row>
    <row r="134" spans="1:3" ht="22.5">
      <c r="A134" s="702">
        <v>6.16</v>
      </c>
      <c r="B134" s="706" t="s">
        <v>706</v>
      </c>
      <c r="C134" s="708" t="s">
        <v>850</v>
      </c>
    </row>
    <row r="135" spans="1:3">
      <c r="A135" s="702">
        <v>6.17</v>
      </c>
      <c r="B135" s="708" t="s">
        <v>707</v>
      </c>
      <c r="C135" s="708" t="s">
        <v>851</v>
      </c>
    </row>
    <row r="136" spans="1:3" ht="22.5">
      <c r="A136" s="702">
        <v>6.18</v>
      </c>
      <c r="B136" s="706" t="s">
        <v>708</v>
      </c>
      <c r="C136" s="708" t="s">
        <v>852</v>
      </c>
    </row>
    <row r="137" spans="1:3">
      <c r="A137" s="702">
        <v>6.19</v>
      </c>
      <c r="B137" s="706" t="s">
        <v>709</v>
      </c>
      <c r="C137" s="708" t="s">
        <v>853</v>
      </c>
    </row>
    <row r="138" spans="1:3">
      <c r="A138" s="707">
        <v>6.2</v>
      </c>
      <c r="B138" s="706" t="s">
        <v>710</v>
      </c>
      <c r="C138" s="708" t="s">
        <v>854</v>
      </c>
    </row>
    <row r="139" spans="1:3">
      <c r="A139" s="702">
        <v>6.21</v>
      </c>
      <c r="B139" s="706" t="s">
        <v>711</v>
      </c>
      <c r="C139" s="708" t="s">
        <v>855</v>
      </c>
    </row>
    <row r="140" spans="1:3">
      <c r="A140" s="702">
        <v>6.22</v>
      </c>
      <c r="B140" s="706" t="s">
        <v>712</v>
      </c>
      <c r="C140" s="708" t="s">
        <v>856</v>
      </c>
    </row>
    <row r="141" spans="1:3" ht="22.5">
      <c r="A141" s="702">
        <v>6.23</v>
      </c>
      <c r="B141" s="706" t="s">
        <v>713</v>
      </c>
      <c r="C141" s="708" t="s">
        <v>857</v>
      </c>
    </row>
    <row r="142" spans="1:3" ht="22.5">
      <c r="A142" s="702">
        <v>6.24</v>
      </c>
      <c r="B142" s="703" t="s">
        <v>714</v>
      </c>
      <c r="C142" s="708" t="s">
        <v>858</v>
      </c>
    </row>
    <row r="143" spans="1:3">
      <c r="A143" s="702">
        <v>6.2500000000000098</v>
      </c>
      <c r="B143" s="703" t="s">
        <v>715</v>
      </c>
      <c r="C143" s="708" t="s">
        <v>859</v>
      </c>
    </row>
    <row r="144" spans="1:3" ht="22.5">
      <c r="A144" s="702">
        <v>6.2600000000000202</v>
      </c>
      <c r="B144" s="703" t="s">
        <v>860</v>
      </c>
      <c r="C144" s="741" t="s">
        <v>861</v>
      </c>
    </row>
    <row r="145" spans="1:3" ht="22.5">
      <c r="A145" s="702">
        <v>6.2700000000000298</v>
      </c>
      <c r="B145" s="703" t="s">
        <v>165</v>
      </c>
      <c r="C145" s="741" t="s">
        <v>947</v>
      </c>
    </row>
    <row r="146" spans="1:3">
      <c r="A146" s="702"/>
      <c r="B146" s="883" t="s">
        <v>862</v>
      </c>
      <c r="C146" s="884"/>
    </row>
    <row r="147" spans="1:3" s="398" customFormat="1" ht="11.25" customHeight="1">
      <c r="A147" s="709">
        <v>7.1</v>
      </c>
      <c r="B147" s="703" t="s">
        <v>863</v>
      </c>
      <c r="C147" s="889" t="s">
        <v>864</v>
      </c>
    </row>
    <row r="148" spans="1:3" s="398" customFormat="1">
      <c r="A148" s="709">
        <v>7.2</v>
      </c>
      <c r="B148" s="703" t="s">
        <v>865</v>
      </c>
      <c r="C148" s="890"/>
    </row>
    <row r="149" spans="1:3" s="398" customFormat="1">
      <c r="A149" s="709">
        <v>7.3</v>
      </c>
      <c r="B149" s="703" t="s">
        <v>866</v>
      </c>
      <c r="C149" s="890"/>
    </row>
    <row r="150" spans="1:3" s="398" customFormat="1">
      <c r="A150" s="709">
        <v>7.4</v>
      </c>
      <c r="B150" s="703" t="s">
        <v>867</v>
      </c>
      <c r="C150" s="890"/>
    </row>
    <row r="151" spans="1:3" s="398" customFormat="1">
      <c r="A151" s="709">
        <v>7.5</v>
      </c>
      <c r="B151" s="703" t="s">
        <v>868</v>
      </c>
      <c r="C151" s="890"/>
    </row>
    <row r="152" spans="1:3" s="398" customFormat="1">
      <c r="A152" s="709">
        <v>7.6</v>
      </c>
      <c r="B152" s="703" t="s">
        <v>940</v>
      </c>
      <c r="C152" s="891"/>
    </row>
    <row r="153" spans="1:3" s="398" customFormat="1" ht="22.5">
      <c r="A153" s="709">
        <v>7.7</v>
      </c>
      <c r="B153" s="703" t="s">
        <v>869</v>
      </c>
      <c r="C153" s="710" t="s">
        <v>870</v>
      </c>
    </row>
    <row r="154" spans="1:3" s="398" customFormat="1" ht="22.5">
      <c r="A154" s="709">
        <v>7.8</v>
      </c>
      <c r="B154" s="703" t="s">
        <v>871</v>
      </c>
      <c r="C154" s="710" t="s">
        <v>872</v>
      </c>
    </row>
    <row r="155" spans="1:3">
      <c r="A155" s="701"/>
      <c r="B155" s="883" t="s">
        <v>873</v>
      </c>
      <c r="C155" s="884"/>
    </row>
    <row r="156" spans="1:3" ht="11.25" customHeight="1">
      <c r="A156" s="709">
        <v>1</v>
      </c>
      <c r="B156" s="881" t="s">
        <v>1018</v>
      </c>
      <c r="C156" s="882"/>
    </row>
    <row r="157" spans="1:3" ht="24.95" customHeight="1">
      <c r="A157" s="709">
        <v>2</v>
      </c>
      <c r="B157" s="881" t="s">
        <v>948</v>
      </c>
      <c r="C157" s="882"/>
    </row>
    <row r="158" spans="1:3" ht="11.25" customHeight="1">
      <c r="A158" s="709">
        <v>3</v>
      </c>
      <c r="B158" s="881" t="s">
        <v>939</v>
      </c>
      <c r="C158" s="882"/>
    </row>
    <row r="159" spans="1:3">
      <c r="A159" s="701"/>
      <c r="B159" s="883" t="s">
        <v>874</v>
      </c>
      <c r="C159" s="884"/>
    </row>
    <row r="160" spans="1:3" ht="39" customHeight="1">
      <c r="A160" s="709">
        <v>1</v>
      </c>
      <c r="B160" s="885" t="s">
        <v>1019</v>
      </c>
      <c r="C160" s="886"/>
    </row>
    <row r="161" spans="1:3" ht="22.5">
      <c r="A161" s="709">
        <v>3</v>
      </c>
      <c r="B161" s="703" t="s">
        <v>679</v>
      </c>
      <c r="C161" s="710" t="s">
        <v>875</v>
      </c>
    </row>
    <row r="162" spans="1:3" ht="22.5">
      <c r="A162" s="709">
        <v>4</v>
      </c>
      <c r="B162" s="703" t="s">
        <v>680</v>
      </c>
      <c r="C162" s="710" t="s">
        <v>876</v>
      </c>
    </row>
    <row r="163" spans="1:3" ht="33.75">
      <c r="A163" s="709">
        <v>5</v>
      </c>
      <c r="B163" s="703" t="s">
        <v>681</v>
      </c>
      <c r="C163" s="710" t="s">
        <v>877</v>
      </c>
    </row>
    <row r="164" spans="1:3">
      <c r="A164" s="709">
        <v>6</v>
      </c>
      <c r="B164" s="703" t="s">
        <v>682</v>
      </c>
      <c r="C164" s="703" t="s">
        <v>878</v>
      </c>
    </row>
    <row r="165" spans="1:3">
      <c r="A165" s="701"/>
      <c r="B165" s="883" t="s">
        <v>879</v>
      </c>
      <c r="C165" s="884"/>
    </row>
    <row r="166" spans="1:3" ht="45">
      <c r="A166" s="709"/>
      <c r="B166" s="703" t="s">
        <v>880</v>
      </c>
      <c r="C166" s="711" t="s">
        <v>1020</v>
      </c>
    </row>
    <row r="167" spans="1:3">
      <c r="A167" s="709"/>
      <c r="B167" s="703" t="s">
        <v>681</v>
      </c>
      <c r="C167" s="710" t="s">
        <v>881</v>
      </c>
    </row>
    <row r="168" spans="1:3">
      <c r="A168" s="701"/>
      <c r="B168" s="883" t="s">
        <v>882</v>
      </c>
      <c r="C168" s="884"/>
    </row>
    <row r="169" spans="1:3" ht="11.25" customHeight="1">
      <c r="A169" s="701"/>
      <c r="B169" s="892" t="s">
        <v>1021</v>
      </c>
      <c r="C169" s="893"/>
    </row>
    <row r="170" spans="1:3">
      <c r="A170" s="701" t="s">
        <v>883</v>
      </c>
      <c r="B170" s="712" t="s">
        <v>739</v>
      </c>
      <c r="C170" s="713" t="s">
        <v>884</v>
      </c>
    </row>
    <row r="171" spans="1:3">
      <c r="A171" s="701" t="s">
        <v>535</v>
      </c>
      <c r="B171" s="714" t="s">
        <v>740</v>
      </c>
      <c r="C171" s="710" t="s">
        <v>885</v>
      </c>
    </row>
    <row r="172" spans="1:3" ht="22.5">
      <c r="A172" s="701" t="s">
        <v>542</v>
      </c>
      <c r="B172" s="713" t="s">
        <v>741</v>
      </c>
      <c r="C172" s="710" t="s">
        <v>886</v>
      </c>
    </row>
    <row r="173" spans="1:3">
      <c r="A173" s="701" t="s">
        <v>887</v>
      </c>
      <c r="B173" s="714" t="s">
        <v>742</v>
      </c>
      <c r="C173" s="714" t="s">
        <v>888</v>
      </c>
    </row>
    <row r="174" spans="1:3" ht="22.5">
      <c r="A174" s="701" t="s">
        <v>889</v>
      </c>
      <c r="B174" s="715" t="s">
        <v>743</v>
      </c>
      <c r="C174" s="715" t="s">
        <v>890</v>
      </c>
    </row>
    <row r="175" spans="1:3" ht="22.5">
      <c r="A175" s="701" t="s">
        <v>543</v>
      </c>
      <c r="B175" s="715" t="s">
        <v>744</v>
      </c>
      <c r="C175" s="715" t="s">
        <v>891</v>
      </c>
    </row>
    <row r="176" spans="1:3" ht="22.5">
      <c r="A176" s="701" t="s">
        <v>892</v>
      </c>
      <c r="B176" s="715" t="s">
        <v>745</v>
      </c>
      <c r="C176" s="715" t="s">
        <v>893</v>
      </c>
    </row>
    <row r="177" spans="1:3" ht="22.5">
      <c r="A177" s="701" t="s">
        <v>894</v>
      </c>
      <c r="B177" s="715" t="s">
        <v>746</v>
      </c>
      <c r="C177" s="715" t="s">
        <v>896</v>
      </c>
    </row>
    <row r="178" spans="1:3" ht="22.5">
      <c r="A178" s="701" t="s">
        <v>895</v>
      </c>
      <c r="B178" s="715" t="s">
        <v>747</v>
      </c>
      <c r="C178" s="715" t="s">
        <v>898</v>
      </c>
    </row>
    <row r="179" spans="1:3" ht="22.5">
      <c r="A179" s="701" t="s">
        <v>897</v>
      </c>
      <c r="B179" s="715" t="s">
        <v>748</v>
      </c>
      <c r="C179" s="716" t="s">
        <v>900</v>
      </c>
    </row>
    <row r="180" spans="1:3" ht="22.5">
      <c r="A180" s="701" t="s">
        <v>899</v>
      </c>
      <c r="B180" s="731" t="s">
        <v>749</v>
      </c>
      <c r="C180" s="716" t="s">
        <v>902</v>
      </c>
    </row>
    <row r="181" spans="1:3" ht="22.5">
      <c r="A181" s="701" t="s">
        <v>901</v>
      </c>
      <c r="B181" s="715" t="s">
        <v>750</v>
      </c>
      <c r="C181" s="717" t="s">
        <v>904</v>
      </c>
    </row>
    <row r="182" spans="1:3">
      <c r="A182" s="740" t="s">
        <v>903</v>
      </c>
      <c r="B182" s="718" t="s">
        <v>751</v>
      </c>
      <c r="C182" s="713" t="s">
        <v>905</v>
      </c>
    </row>
    <row r="183" spans="1:3" ht="22.5">
      <c r="A183" s="701"/>
      <c r="B183" s="719" t="s">
        <v>906</v>
      </c>
      <c r="C183" s="704" t="s">
        <v>907</v>
      </c>
    </row>
    <row r="184" spans="1:3" ht="22.5">
      <c r="A184" s="701"/>
      <c r="B184" s="719" t="s">
        <v>908</v>
      </c>
      <c r="C184" s="704" t="s">
        <v>909</v>
      </c>
    </row>
    <row r="185" spans="1:3" ht="22.5">
      <c r="A185" s="701"/>
      <c r="B185" s="719" t="s">
        <v>910</v>
      </c>
      <c r="C185" s="704" t="s">
        <v>911</v>
      </c>
    </row>
    <row r="186" spans="1:3">
      <c r="A186" s="701"/>
      <c r="B186" s="883" t="s">
        <v>912</v>
      </c>
      <c r="C186" s="884"/>
    </row>
    <row r="187" spans="1:3" ht="50.1" customHeight="1">
      <c r="A187" s="701"/>
      <c r="B187" s="881" t="s">
        <v>1022</v>
      </c>
      <c r="C187" s="882"/>
    </row>
    <row r="188" spans="1:3">
      <c r="A188" s="709">
        <v>1</v>
      </c>
      <c r="B188" s="708" t="s">
        <v>771</v>
      </c>
      <c r="C188" s="708" t="s">
        <v>771</v>
      </c>
    </row>
    <row r="189" spans="1:3" ht="33.75">
      <c r="A189" s="709">
        <v>2</v>
      </c>
      <c r="B189" s="708" t="s">
        <v>913</v>
      </c>
      <c r="C189" s="708" t="s">
        <v>914</v>
      </c>
    </row>
    <row r="190" spans="1:3">
      <c r="A190" s="709">
        <v>3</v>
      </c>
      <c r="B190" s="708" t="s">
        <v>773</v>
      </c>
      <c r="C190" s="708" t="s">
        <v>915</v>
      </c>
    </row>
    <row r="191" spans="1:3" ht="22.5">
      <c r="A191" s="709">
        <v>4</v>
      </c>
      <c r="B191" s="708" t="s">
        <v>774</v>
      </c>
      <c r="C191" s="708" t="s">
        <v>916</v>
      </c>
    </row>
    <row r="192" spans="1:3" ht="22.5">
      <c r="A192" s="709">
        <v>5</v>
      </c>
      <c r="B192" s="708" t="s">
        <v>775</v>
      </c>
      <c r="C192" s="708" t="s">
        <v>1023</v>
      </c>
    </row>
    <row r="193" spans="1:4" ht="45">
      <c r="A193" s="709">
        <v>6</v>
      </c>
      <c r="B193" s="708" t="s">
        <v>776</v>
      </c>
      <c r="C193" s="708" t="s">
        <v>917</v>
      </c>
      <c r="D193" s="691"/>
    </row>
    <row r="194" spans="1:4" ht="15">
      <c r="A194" s="701"/>
      <c r="B194" s="883" t="s">
        <v>918</v>
      </c>
      <c r="C194" s="884"/>
      <c r="D194" s="691"/>
    </row>
    <row r="195" spans="1:4" ht="26.1" customHeight="1">
      <c r="A195" s="701"/>
      <c r="B195" s="937" t="s">
        <v>941</v>
      </c>
      <c r="C195" s="939"/>
      <c r="D195" s="691"/>
    </row>
    <row r="196" spans="1:4" ht="22.5">
      <c r="A196" s="701">
        <v>1.1000000000000001</v>
      </c>
      <c r="B196" s="720" t="s">
        <v>786</v>
      </c>
      <c r="C196" s="732" t="s">
        <v>919</v>
      </c>
      <c r="D196" s="733"/>
    </row>
    <row r="197" spans="1:4" ht="12.75">
      <c r="A197" s="701" t="s">
        <v>252</v>
      </c>
      <c r="B197" s="721" t="s">
        <v>787</v>
      </c>
      <c r="C197" s="732" t="s">
        <v>920</v>
      </c>
      <c r="D197" s="734"/>
    </row>
    <row r="198" spans="1:4" ht="12.75" customHeight="1">
      <c r="A198" s="701" t="s">
        <v>788</v>
      </c>
      <c r="B198" s="722" t="s">
        <v>789</v>
      </c>
      <c r="C198" s="933" t="s">
        <v>942</v>
      </c>
      <c r="D198" s="735"/>
    </row>
    <row r="199" spans="1:4" ht="12.75">
      <c r="A199" s="701" t="s">
        <v>790</v>
      </c>
      <c r="B199" s="722" t="s">
        <v>791</v>
      </c>
      <c r="C199" s="933"/>
      <c r="D199" s="735"/>
    </row>
    <row r="200" spans="1:4" ht="12.75">
      <c r="A200" s="701" t="s">
        <v>792</v>
      </c>
      <c r="B200" s="722" t="s">
        <v>793</v>
      </c>
      <c r="C200" s="933"/>
      <c r="D200" s="735"/>
    </row>
    <row r="201" spans="1:4" ht="12.75">
      <c r="A201" s="701" t="s">
        <v>794</v>
      </c>
      <c r="B201" s="722" t="s">
        <v>795</v>
      </c>
      <c r="C201" s="933"/>
      <c r="D201" s="735"/>
    </row>
    <row r="202" spans="1:4" ht="22.5">
      <c r="A202" s="701">
        <v>1.2</v>
      </c>
      <c r="B202" s="723" t="s">
        <v>796</v>
      </c>
      <c r="C202" s="724" t="s">
        <v>921</v>
      </c>
      <c r="D202" s="736"/>
    </row>
    <row r="203" spans="1:4" ht="22.5">
      <c r="A203" s="701" t="s">
        <v>798</v>
      </c>
      <c r="B203" s="725" t="s">
        <v>799</v>
      </c>
      <c r="C203" s="726" t="s">
        <v>922</v>
      </c>
      <c r="D203" s="737"/>
    </row>
    <row r="204" spans="1:4" ht="23.25">
      <c r="A204" s="701" t="s">
        <v>800</v>
      </c>
      <c r="B204" s="727" t="s">
        <v>801</v>
      </c>
      <c r="C204" s="726" t="s">
        <v>923</v>
      </c>
      <c r="D204" s="738"/>
    </row>
    <row r="205" spans="1:4" ht="12.75">
      <c r="A205" s="701" t="s">
        <v>802</v>
      </c>
      <c r="B205" s="728" t="s">
        <v>803</v>
      </c>
      <c r="C205" s="724" t="s">
        <v>924</v>
      </c>
      <c r="D205" s="737"/>
    </row>
    <row r="206" spans="1:4" ht="18" customHeight="1">
      <c r="A206" s="701" t="s">
        <v>804</v>
      </c>
      <c r="B206" s="730" t="s">
        <v>805</v>
      </c>
      <c r="C206" s="724" t="s">
        <v>925</v>
      </c>
      <c r="D206" s="738"/>
    </row>
    <row r="207" spans="1:4" ht="22.5">
      <c r="A207" s="701">
        <v>1.4</v>
      </c>
      <c r="B207" s="725" t="s">
        <v>937</v>
      </c>
      <c r="C207" s="729" t="s">
        <v>926</v>
      </c>
      <c r="D207" s="739"/>
    </row>
    <row r="208" spans="1:4" ht="12.75">
      <c r="A208" s="701">
        <v>1.5</v>
      </c>
      <c r="B208" s="725" t="s">
        <v>938</v>
      </c>
      <c r="C208" s="729" t="s">
        <v>926</v>
      </c>
      <c r="D208" s="739"/>
    </row>
    <row r="209" spans="1:3">
      <c r="A209" s="701"/>
      <c r="B209" s="894" t="s">
        <v>927</v>
      </c>
      <c r="C209" s="894"/>
    </row>
    <row r="210" spans="1:3" ht="24.6" customHeight="1">
      <c r="A210" s="701"/>
      <c r="B210" s="937" t="s">
        <v>928</v>
      </c>
      <c r="C210" s="937"/>
    </row>
    <row r="211" spans="1:3" ht="22.5">
      <c r="A211" s="709"/>
      <c r="B211" s="703" t="s">
        <v>679</v>
      </c>
      <c r="C211" s="710" t="s">
        <v>875</v>
      </c>
    </row>
    <row r="212" spans="1:3" ht="22.5">
      <c r="A212" s="709"/>
      <c r="B212" s="703" t="s">
        <v>680</v>
      </c>
      <c r="C212" s="710" t="s">
        <v>876</v>
      </c>
    </row>
    <row r="213" spans="1:3" ht="22.5">
      <c r="A213" s="701"/>
      <c r="B213" s="703" t="s">
        <v>681</v>
      </c>
      <c r="C213" s="710" t="s">
        <v>929</v>
      </c>
    </row>
    <row r="214" spans="1:3">
      <c r="A214" s="701"/>
      <c r="B214" s="894" t="s">
        <v>930</v>
      </c>
      <c r="C214" s="894"/>
    </row>
    <row r="215" spans="1:3" ht="36" customHeight="1">
      <c r="A215" s="709"/>
      <c r="B215" s="938" t="s">
        <v>943</v>
      </c>
      <c r="C215" s="938"/>
    </row>
    <row r="216" spans="1:3" ht="15">
      <c r="A216" s="691"/>
      <c r="B216" s="894" t="s">
        <v>1024</v>
      </c>
      <c r="C216" s="894"/>
    </row>
    <row r="217" spans="1:3" ht="25.5">
      <c r="A217" s="746">
        <v>1</v>
      </c>
      <c r="B217" s="742" t="s">
        <v>1000</v>
      </c>
      <c r="C217" s="743" t="s">
        <v>1025</v>
      </c>
    </row>
    <row r="218" spans="1:3" ht="12.75">
      <c r="A218" s="746">
        <v>2</v>
      </c>
      <c r="B218" s="742" t="s">
        <v>1001</v>
      </c>
      <c r="C218" s="743" t="s">
        <v>1026</v>
      </c>
    </row>
    <row r="219" spans="1:3" ht="25.5">
      <c r="A219" s="746">
        <v>3</v>
      </c>
      <c r="B219" s="742" t="s">
        <v>1003</v>
      </c>
      <c r="C219" s="742" t="s">
        <v>1027</v>
      </c>
    </row>
    <row r="220" spans="1:3" ht="12.75">
      <c r="A220" s="746">
        <v>4</v>
      </c>
      <c r="B220" s="742" t="s">
        <v>1004</v>
      </c>
      <c r="C220" s="742" t="s">
        <v>1028</v>
      </c>
    </row>
    <row r="221" spans="1:3" ht="25.5">
      <c r="A221" s="746">
        <v>5</v>
      </c>
      <c r="B221" s="742" t="s">
        <v>1005</v>
      </c>
      <c r="C221" s="742" t="s">
        <v>1029</v>
      </c>
    </row>
    <row r="222" spans="1:3" ht="12.75">
      <c r="A222" s="746">
        <v>6</v>
      </c>
      <c r="B222" s="742" t="s">
        <v>1006</v>
      </c>
      <c r="C222" s="742" t="s">
        <v>1030</v>
      </c>
    </row>
    <row r="223" spans="1:3" ht="25.5">
      <c r="A223" s="746">
        <v>7</v>
      </c>
      <c r="B223" s="742" t="s">
        <v>1007</v>
      </c>
      <c r="C223" s="742" t="s">
        <v>1031</v>
      </c>
    </row>
    <row r="224" spans="1:3" ht="12.75">
      <c r="A224" s="746">
        <v>7.1</v>
      </c>
      <c r="B224" s="744" t="s">
        <v>1008</v>
      </c>
      <c r="C224" s="742" t="s">
        <v>1032</v>
      </c>
    </row>
    <row r="225" spans="1:3" ht="25.5">
      <c r="A225" s="746">
        <v>7.2</v>
      </c>
      <c r="B225" s="744" t="s">
        <v>1009</v>
      </c>
      <c r="C225" s="742" t="s">
        <v>1033</v>
      </c>
    </row>
    <row r="226" spans="1:3" ht="12.75">
      <c r="A226" s="746">
        <v>7.3</v>
      </c>
      <c r="B226" s="745" t="s">
        <v>1010</v>
      </c>
      <c r="C226" s="742" t="s">
        <v>1034</v>
      </c>
    </row>
    <row r="227" spans="1:3" ht="12.75">
      <c r="A227" s="746">
        <v>8</v>
      </c>
      <c r="B227" s="742" t="s">
        <v>1011</v>
      </c>
      <c r="C227" s="743" t="s">
        <v>1035</v>
      </c>
    </row>
    <row r="228" spans="1:3" ht="12.75">
      <c r="A228" s="746">
        <v>9</v>
      </c>
      <c r="B228" s="742" t="s">
        <v>1012</v>
      </c>
      <c r="C228" s="743" t="s">
        <v>1036</v>
      </c>
    </row>
    <row r="229" spans="1:3" ht="25.5">
      <c r="A229" s="746">
        <v>10.1</v>
      </c>
      <c r="B229" s="749" t="s">
        <v>1037</v>
      </c>
      <c r="C229" s="743" t="s">
        <v>1038</v>
      </c>
    </row>
    <row r="230" spans="1:3" ht="12.75">
      <c r="A230" s="934"/>
      <c r="B230" s="747" t="s">
        <v>781</v>
      </c>
      <c r="C230" s="743" t="s">
        <v>1039</v>
      </c>
    </row>
    <row r="231" spans="1:3" ht="25.5">
      <c r="A231" s="935"/>
      <c r="B231" s="747" t="s">
        <v>994</v>
      </c>
      <c r="C231" s="743" t="s">
        <v>1040</v>
      </c>
    </row>
    <row r="232" spans="1:3" ht="12.75">
      <c r="A232" s="935"/>
      <c r="B232" s="747" t="s">
        <v>995</v>
      </c>
      <c r="C232" s="743" t="s">
        <v>1041</v>
      </c>
    </row>
    <row r="233" spans="1:3" ht="24">
      <c r="A233" s="935"/>
      <c r="B233" s="747" t="s">
        <v>996</v>
      </c>
      <c r="C233" s="748" t="s">
        <v>1042</v>
      </c>
    </row>
    <row r="234" spans="1:3" ht="38.25">
      <c r="A234" s="935"/>
      <c r="B234" s="747" t="s">
        <v>997</v>
      </c>
      <c r="C234" s="743" t="s">
        <v>1043</v>
      </c>
    </row>
    <row r="235" spans="1:3" ht="24">
      <c r="A235" s="935"/>
      <c r="B235" s="747" t="s">
        <v>998</v>
      </c>
      <c r="C235" s="743" t="s">
        <v>1044</v>
      </c>
    </row>
    <row r="236" spans="1:3" ht="25.5">
      <c r="A236" s="936"/>
      <c r="B236" s="747" t="s">
        <v>999</v>
      </c>
      <c r="C236" s="743" t="s">
        <v>1045</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s>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activeCell="B61" sqref="B61"/>
      <selection pane="topRight" activeCell="B61" sqref="B61"/>
      <selection pane="bottomLeft" activeCell="B61" sqref="B61"/>
      <selection pane="bottomRight" activeCell="B7" sqref="B7"/>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7"/>
  </cols>
  <sheetData>
    <row r="1" spans="1:8" s="7" customFormat="1">
      <c r="A1" s="10" t="s">
        <v>188</v>
      </c>
      <c r="B1" s="9" t="str">
        <f>Info!C2</f>
        <v>სს ”საქართველოს ბანკი”</v>
      </c>
      <c r="C1" s="9"/>
      <c r="D1" s="1"/>
      <c r="E1" s="1"/>
      <c r="F1" s="1"/>
      <c r="G1" s="1"/>
      <c r="H1" s="1"/>
    </row>
    <row r="2" spans="1:8" s="7" customFormat="1">
      <c r="A2" s="10" t="s">
        <v>189</v>
      </c>
      <c r="B2" s="319">
        <v>44651</v>
      </c>
      <c r="C2" s="20"/>
      <c r="D2" s="11"/>
      <c r="E2" s="11"/>
      <c r="F2" s="11"/>
      <c r="G2" s="11"/>
      <c r="H2" s="11"/>
    </row>
    <row r="3" spans="1:8" s="7" customFormat="1">
      <c r="A3" s="10"/>
      <c r="B3" s="9"/>
      <c r="C3" s="20"/>
      <c r="D3" s="11"/>
      <c r="E3" s="11"/>
      <c r="F3" s="11"/>
      <c r="G3" s="11"/>
      <c r="H3" s="11">
        <v>0</v>
      </c>
    </row>
    <row r="4" spans="1:8" s="7" customFormat="1" ht="15.75" thickBot="1">
      <c r="A4" s="38" t="s">
        <v>405</v>
      </c>
      <c r="B4" s="21" t="s">
        <v>222</v>
      </c>
      <c r="C4" s="24"/>
      <c r="D4" s="24"/>
      <c r="E4" s="24"/>
      <c r="F4" s="38"/>
      <c r="G4" s="38"/>
      <c r="H4" s="39" t="s">
        <v>93</v>
      </c>
    </row>
    <row r="5" spans="1:8" s="7" customFormat="1">
      <c r="A5" s="99"/>
      <c r="B5" s="100"/>
      <c r="C5" s="764" t="s">
        <v>194</v>
      </c>
      <c r="D5" s="765"/>
      <c r="E5" s="766"/>
      <c r="F5" s="764" t="s">
        <v>195</v>
      </c>
      <c r="G5" s="765"/>
      <c r="H5" s="767"/>
    </row>
    <row r="6" spans="1:8" s="7" customFormat="1" ht="12.75">
      <c r="A6" s="101" t="s">
        <v>26</v>
      </c>
      <c r="B6" s="40"/>
      <c r="C6" s="41" t="s">
        <v>27</v>
      </c>
      <c r="D6" s="41" t="s">
        <v>96</v>
      </c>
      <c r="E6" s="41" t="s">
        <v>68</v>
      </c>
      <c r="F6" s="41" t="s">
        <v>27</v>
      </c>
      <c r="G6" s="41" t="s">
        <v>96</v>
      </c>
      <c r="H6" s="102" t="s">
        <v>68</v>
      </c>
    </row>
    <row r="7" spans="1:8" s="7" customFormat="1" ht="12.75">
      <c r="A7" s="103"/>
      <c r="B7" s="43" t="s">
        <v>92</v>
      </c>
      <c r="C7" s="44"/>
      <c r="D7" s="44"/>
      <c r="E7" s="44"/>
      <c r="F7" s="44"/>
      <c r="G7" s="44"/>
      <c r="H7" s="104"/>
    </row>
    <row r="8" spans="1:8" s="7" customFormat="1">
      <c r="A8" s="103">
        <v>1</v>
      </c>
      <c r="B8" s="45" t="s">
        <v>97</v>
      </c>
      <c r="C8" s="412">
        <v>5710184.9199999999</v>
      </c>
      <c r="D8" s="412">
        <v>-1067616.3600000001</v>
      </c>
      <c r="E8" s="190">
        <f>C8+D8</f>
        <v>4642568.5599999996</v>
      </c>
      <c r="F8" s="543">
        <v>3442280.47</v>
      </c>
      <c r="G8" s="544">
        <v>-1253743.23</v>
      </c>
      <c r="H8" s="533">
        <v>2188537.2400000002</v>
      </c>
    </row>
    <row r="9" spans="1:8" s="7" customFormat="1">
      <c r="A9" s="103">
        <v>2</v>
      </c>
      <c r="B9" s="45" t="s">
        <v>98</v>
      </c>
      <c r="C9" s="413">
        <f>SUM(C10:C18)</f>
        <v>290506167.4799</v>
      </c>
      <c r="D9" s="413">
        <f>SUM(D10:D18)</f>
        <v>130683137.91909996</v>
      </c>
      <c r="E9" s="190">
        <f t="shared" ref="E9:E67" si="0">C9+D9</f>
        <v>421189305.39899993</v>
      </c>
      <c r="F9" s="545">
        <v>206234185.32990003</v>
      </c>
      <c r="G9" s="546">
        <v>128332187.43746355</v>
      </c>
      <c r="H9" s="536">
        <v>334566372.76736355</v>
      </c>
    </row>
    <row r="10" spans="1:8" s="7" customFormat="1">
      <c r="A10" s="103">
        <v>2.1</v>
      </c>
      <c r="B10" s="46" t="s">
        <v>99</v>
      </c>
      <c r="C10" s="412">
        <v>4923.3999999999996</v>
      </c>
      <c r="D10" s="412">
        <v>19566.099999999999</v>
      </c>
      <c r="E10" s="190">
        <f t="shared" si="0"/>
        <v>24489.5</v>
      </c>
      <c r="F10" s="547">
        <v>1</v>
      </c>
      <c r="G10" s="548">
        <v>15998.49</v>
      </c>
      <c r="H10" s="536">
        <v>15999.49</v>
      </c>
    </row>
    <row r="11" spans="1:8" s="7" customFormat="1">
      <c r="A11" s="103">
        <v>2.2000000000000002</v>
      </c>
      <c r="B11" s="46" t="s">
        <v>100</v>
      </c>
      <c r="C11" s="412">
        <v>33751293.049099997</v>
      </c>
      <c r="D11" s="412">
        <v>46912205.533394471</v>
      </c>
      <c r="E11" s="190">
        <f t="shared" si="0"/>
        <v>80663498.582494467</v>
      </c>
      <c r="F11" s="547">
        <v>28899149.238200001</v>
      </c>
      <c r="G11" s="548">
        <v>43676453.088941954</v>
      </c>
      <c r="H11" s="536">
        <v>72575602.327141955</v>
      </c>
    </row>
    <row r="12" spans="1:8" s="7" customFormat="1">
      <c r="A12" s="103">
        <v>2.2999999999999998</v>
      </c>
      <c r="B12" s="46" t="s">
        <v>101</v>
      </c>
      <c r="C12" s="412">
        <v>1136492.18</v>
      </c>
      <c r="D12" s="412">
        <v>2314187.481061656</v>
      </c>
      <c r="E12" s="190">
        <f t="shared" si="0"/>
        <v>3450679.6610616557</v>
      </c>
      <c r="F12" s="547">
        <v>1116395.6000000001</v>
      </c>
      <c r="G12" s="548">
        <v>1397653.66</v>
      </c>
      <c r="H12" s="536">
        <v>2514049.2599999998</v>
      </c>
    </row>
    <row r="13" spans="1:8" s="7" customFormat="1">
      <c r="A13" s="103">
        <v>2.4</v>
      </c>
      <c r="B13" s="46" t="s">
        <v>102</v>
      </c>
      <c r="C13" s="412">
        <v>8037122.3152999999</v>
      </c>
      <c r="D13" s="412">
        <v>2733817.4313597912</v>
      </c>
      <c r="E13" s="190">
        <f t="shared" si="0"/>
        <v>10770939.746659791</v>
      </c>
      <c r="F13" s="547">
        <v>4358038.8846000005</v>
      </c>
      <c r="G13" s="548">
        <v>2381870.5511943167</v>
      </c>
      <c r="H13" s="536">
        <v>6739909.4357943172</v>
      </c>
    </row>
    <row r="14" spans="1:8" s="7" customFormat="1">
      <c r="A14" s="103">
        <v>2.5</v>
      </c>
      <c r="B14" s="46" t="s">
        <v>103</v>
      </c>
      <c r="C14" s="412">
        <v>4630165.29</v>
      </c>
      <c r="D14" s="412">
        <v>12235119.795790426</v>
      </c>
      <c r="E14" s="190">
        <f t="shared" si="0"/>
        <v>16865285.085790426</v>
      </c>
      <c r="F14" s="547">
        <v>1917455.95</v>
      </c>
      <c r="G14" s="548">
        <v>11179264.780000001</v>
      </c>
      <c r="H14" s="536">
        <v>13096720.73</v>
      </c>
    </row>
    <row r="15" spans="1:8" s="7" customFormat="1">
      <c r="A15" s="103">
        <v>2.6</v>
      </c>
      <c r="B15" s="46" t="s">
        <v>104</v>
      </c>
      <c r="C15" s="412">
        <v>12651008.4</v>
      </c>
      <c r="D15" s="412">
        <v>17380943.106800001</v>
      </c>
      <c r="E15" s="190">
        <f t="shared" si="0"/>
        <v>30031951.506800003</v>
      </c>
      <c r="F15" s="547">
        <v>8884319.1300000008</v>
      </c>
      <c r="G15" s="548">
        <v>17782769.300427303</v>
      </c>
      <c r="H15" s="536">
        <v>26667088.430427305</v>
      </c>
    </row>
    <row r="16" spans="1:8" s="7" customFormat="1">
      <c r="A16" s="103">
        <v>2.7</v>
      </c>
      <c r="B16" s="46" t="s">
        <v>105</v>
      </c>
      <c r="C16" s="412">
        <v>4564319.6454999996</v>
      </c>
      <c r="D16" s="412">
        <v>1914627.6078999999</v>
      </c>
      <c r="E16" s="190">
        <f t="shared" si="0"/>
        <v>6478947.2533999998</v>
      </c>
      <c r="F16" s="547">
        <v>2107658.0370999998</v>
      </c>
      <c r="G16" s="548">
        <v>2483431.3160999999</v>
      </c>
      <c r="H16" s="536">
        <v>4591089.3531999998</v>
      </c>
    </row>
    <row r="17" spans="1:8" s="7" customFormat="1">
      <c r="A17" s="103">
        <v>2.8</v>
      </c>
      <c r="B17" s="46" t="s">
        <v>106</v>
      </c>
      <c r="C17" s="412">
        <v>224902602.49000001</v>
      </c>
      <c r="D17" s="412">
        <v>46292563.532793611</v>
      </c>
      <c r="E17" s="190">
        <f t="shared" si="0"/>
        <v>271195166.02279365</v>
      </c>
      <c r="F17" s="547">
        <v>158163160.44</v>
      </c>
      <c r="G17" s="548">
        <v>48736616.400799997</v>
      </c>
      <c r="H17" s="536">
        <v>206899776.84079999</v>
      </c>
    </row>
    <row r="18" spans="1:8" s="7" customFormat="1">
      <c r="A18" s="103">
        <v>2.9</v>
      </c>
      <c r="B18" s="46" t="s">
        <v>107</v>
      </c>
      <c r="C18" s="412">
        <v>828240.71</v>
      </c>
      <c r="D18" s="412">
        <v>880107.33</v>
      </c>
      <c r="E18" s="190">
        <f t="shared" si="0"/>
        <v>1708348.04</v>
      </c>
      <c r="F18" s="547">
        <v>788007.05</v>
      </c>
      <c r="G18" s="548">
        <v>678129.85</v>
      </c>
      <c r="H18" s="536">
        <v>1466136.9</v>
      </c>
    </row>
    <row r="19" spans="1:8" s="7" customFormat="1">
      <c r="A19" s="103">
        <v>3</v>
      </c>
      <c r="B19" s="45" t="s">
        <v>108</v>
      </c>
      <c r="C19" s="412">
        <v>4526779.6900000004</v>
      </c>
      <c r="D19" s="412">
        <v>690877.75</v>
      </c>
      <c r="E19" s="190">
        <f t="shared" si="0"/>
        <v>5217657.4400000004</v>
      </c>
      <c r="F19" s="547">
        <v>2567545.71</v>
      </c>
      <c r="G19" s="548">
        <v>597361.74</v>
      </c>
      <c r="H19" s="536">
        <v>3164907.45</v>
      </c>
    </row>
    <row r="20" spans="1:8" s="7" customFormat="1">
      <c r="A20" s="103">
        <v>4</v>
      </c>
      <c r="B20" s="45" t="s">
        <v>109</v>
      </c>
      <c r="C20" s="412">
        <v>63188682.390000001</v>
      </c>
      <c r="D20" s="412">
        <v>488237.3</v>
      </c>
      <c r="E20" s="190">
        <f t="shared" si="0"/>
        <v>63676919.689999998</v>
      </c>
      <c r="F20" s="547">
        <v>47748623</v>
      </c>
      <c r="G20" s="548">
        <v>873073.59</v>
      </c>
      <c r="H20" s="536">
        <v>48621696.590000004</v>
      </c>
    </row>
    <row r="21" spans="1:8" s="7" customFormat="1">
      <c r="A21" s="103">
        <v>5</v>
      </c>
      <c r="B21" s="45" t="s">
        <v>110</v>
      </c>
      <c r="C21" s="412">
        <v>0</v>
      </c>
      <c r="D21" s="412">
        <v>0</v>
      </c>
      <c r="E21" s="190">
        <f t="shared" si="0"/>
        <v>0</v>
      </c>
      <c r="F21" s="547">
        <v>0</v>
      </c>
      <c r="G21" s="548">
        <v>0</v>
      </c>
      <c r="H21" s="536">
        <v>0</v>
      </c>
    </row>
    <row r="22" spans="1:8" s="7" customFormat="1">
      <c r="A22" s="103">
        <v>6</v>
      </c>
      <c r="B22" s="47" t="s">
        <v>111</v>
      </c>
      <c r="C22" s="413">
        <f>C8+C9+C19+C20+C21</f>
        <v>363931814.4799</v>
      </c>
      <c r="D22" s="413">
        <f>D8+D9+D19+D20+D21</f>
        <v>130794636.60909995</v>
      </c>
      <c r="E22" s="190">
        <f>C22+D22</f>
        <v>494726451.08899999</v>
      </c>
      <c r="F22" s="545">
        <v>259992634.50990003</v>
      </c>
      <c r="G22" s="546">
        <v>128548879.53746355</v>
      </c>
      <c r="H22" s="536">
        <v>388541514.04736358</v>
      </c>
    </row>
    <row r="23" spans="1:8" s="7" customFormat="1">
      <c r="A23" s="103"/>
      <c r="B23" s="43" t="s">
        <v>90</v>
      </c>
      <c r="C23" s="412"/>
      <c r="D23" s="412"/>
      <c r="E23" s="189"/>
      <c r="F23" s="547"/>
      <c r="G23" s="548"/>
      <c r="H23" s="534"/>
    </row>
    <row r="24" spans="1:8" s="7" customFormat="1">
      <c r="A24" s="103">
        <v>7</v>
      </c>
      <c r="B24" s="45" t="s">
        <v>112</v>
      </c>
      <c r="C24" s="412">
        <v>35970299.950000003</v>
      </c>
      <c r="D24" s="412">
        <v>1149967.7</v>
      </c>
      <c r="E24" s="190">
        <f t="shared" si="0"/>
        <v>37120267.650000006</v>
      </c>
      <c r="F24" s="547">
        <v>21497681.260000002</v>
      </c>
      <c r="G24" s="548">
        <v>6062375.8099999996</v>
      </c>
      <c r="H24" s="536">
        <v>27560057.07</v>
      </c>
    </row>
    <row r="25" spans="1:8" s="7" customFormat="1">
      <c r="A25" s="103">
        <v>8</v>
      </c>
      <c r="B25" s="45" t="s">
        <v>113</v>
      </c>
      <c r="C25" s="412">
        <v>77109701.299999997</v>
      </c>
      <c r="D25" s="412">
        <v>13124315.210000001</v>
      </c>
      <c r="E25" s="190">
        <f t="shared" si="0"/>
        <v>90234016.50999999</v>
      </c>
      <c r="F25" s="547">
        <v>71312173.530000001</v>
      </c>
      <c r="G25" s="548">
        <v>27204057.809999999</v>
      </c>
      <c r="H25" s="536">
        <v>98516231.340000004</v>
      </c>
    </row>
    <row r="26" spans="1:8" s="7" customFormat="1">
      <c r="A26" s="103">
        <v>9</v>
      </c>
      <c r="B26" s="45" t="s">
        <v>114</v>
      </c>
      <c r="C26" s="412">
        <v>3310580.58</v>
      </c>
      <c r="D26" s="412">
        <v>26534.06</v>
      </c>
      <c r="E26" s="190">
        <f t="shared" si="0"/>
        <v>3337114.64</v>
      </c>
      <c r="F26" s="547">
        <v>1514972.02</v>
      </c>
      <c r="G26" s="548">
        <v>2011.3</v>
      </c>
      <c r="H26" s="536">
        <v>1516983.32</v>
      </c>
    </row>
    <row r="27" spans="1:8" s="7" customFormat="1">
      <c r="A27" s="103">
        <v>10</v>
      </c>
      <c r="B27" s="45" t="s">
        <v>115</v>
      </c>
      <c r="C27" s="412">
        <v>732931.7</v>
      </c>
      <c r="D27" s="412">
        <v>24311345.23</v>
      </c>
      <c r="E27" s="190">
        <f t="shared" si="0"/>
        <v>25044276.93</v>
      </c>
      <c r="F27" s="547">
        <v>682873.44</v>
      </c>
      <c r="G27" s="548">
        <v>26756040.129999999</v>
      </c>
      <c r="H27" s="536">
        <v>27438913.57</v>
      </c>
    </row>
    <row r="28" spans="1:8" s="7" customFormat="1">
      <c r="A28" s="103">
        <v>11</v>
      </c>
      <c r="B28" s="45" t="s">
        <v>116</v>
      </c>
      <c r="C28" s="412">
        <v>68033317.349999994</v>
      </c>
      <c r="D28" s="412">
        <v>14671946.42</v>
      </c>
      <c r="E28" s="190">
        <f t="shared" si="0"/>
        <v>82705263.769999996</v>
      </c>
      <c r="F28" s="547">
        <v>32004697.629999999</v>
      </c>
      <c r="G28" s="548">
        <v>15920670.050000001</v>
      </c>
      <c r="H28" s="536">
        <v>47925367.68</v>
      </c>
    </row>
    <row r="29" spans="1:8" s="7" customFormat="1">
      <c r="A29" s="103">
        <v>12</v>
      </c>
      <c r="B29" s="45" t="s">
        <v>117</v>
      </c>
      <c r="C29" s="412">
        <v>0</v>
      </c>
      <c r="D29" s="412">
        <v>0</v>
      </c>
      <c r="E29" s="190">
        <f t="shared" si="0"/>
        <v>0</v>
      </c>
      <c r="F29" s="547">
        <v>0</v>
      </c>
      <c r="G29" s="548">
        <v>0</v>
      </c>
      <c r="H29" s="536">
        <v>0</v>
      </c>
    </row>
    <row r="30" spans="1:8" s="7" customFormat="1">
      <c r="A30" s="103">
        <v>13</v>
      </c>
      <c r="B30" s="48" t="s">
        <v>118</v>
      </c>
      <c r="C30" s="413">
        <f>SUM(C24:C29)</f>
        <v>185156830.88</v>
      </c>
      <c r="D30" s="413">
        <f>SUM(D24:D29)</f>
        <v>53284108.620000005</v>
      </c>
      <c r="E30" s="190">
        <f t="shared" si="0"/>
        <v>238440939.5</v>
      </c>
      <c r="F30" s="545">
        <v>127012397.88</v>
      </c>
      <c r="G30" s="546">
        <v>75945155.099999994</v>
      </c>
      <c r="H30" s="536">
        <v>202957552.97999999</v>
      </c>
    </row>
    <row r="31" spans="1:8" s="7" customFormat="1">
      <c r="A31" s="103">
        <v>14</v>
      </c>
      <c r="B31" s="48" t="s">
        <v>119</v>
      </c>
      <c r="C31" s="413">
        <f>C22-C30</f>
        <v>178774983.59990001</v>
      </c>
      <c r="D31" s="413">
        <f>D22-D30</f>
        <v>77510527.98909995</v>
      </c>
      <c r="E31" s="190">
        <f t="shared" si="0"/>
        <v>256285511.58899996</v>
      </c>
      <c r="F31" s="545">
        <v>132980236.62990004</v>
      </c>
      <c r="G31" s="546">
        <v>52603724.437463552</v>
      </c>
      <c r="H31" s="536">
        <v>185583961.06736359</v>
      </c>
    </row>
    <row r="32" spans="1:8" s="7" customFormat="1" ht="12.75">
      <c r="A32" s="103"/>
      <c r="B32" s="43"/>
      <c r="C32" s="414"/>
      <c r="D32" s="414"/>
      <c r="E32" s="195"/>
      <c r="F32" s="549"/>
      <c r="G32" s="550"/>
      <c r="H32" s="549"/>
    </row>
    <row r="33" spans="1:8" s="7" customFormat="1">
      <c r="A33" s="103"/>
      <c r="B33" s="43" t="s">
        <v>120</v>
      </c>
      <c r="C33" s="412"/>
      <c r="D33" s="412"/>
      <c r="E33" s="189"/>
      <c r="F33" s="547"/>
      <c r="G33" s="548"/>
      <c r="H33" s="534"/>
    </row>
    <row r="34" spans="1:8" s="7" customFormat="1">
      <c r="A34" s="103">
        <v>15</v>
      </c>
      <c r="B34" s="42" t="s">
        <v>91</v>
      </c>
      <c r="C34" s="415">
        <f>C35-C36</f>
        <v>56598336</v>
      </c>
      <c r="D34" s="415">
        <f>D35-D36</f>
        <v>-8999408.3099999987</v>
      </c>
      <c r="E34" s="190">
        <f t="shared" si="0"/>
        <v>47598927.689999998</v>
      </c>
      <c r="F34" s="545">
        <v>43121180.130000003</v>
      </c>
      <c r="G34" s="546">
        <v>-3566742.7799999993</v>
      </c>
      <c r="H34" s="536">
        <v>39554437.350000001</v>
      </c>
    </row>
    <row r="35" spans="1:8" s="7" customFormat="1">
      <c r="A35" s="103">
        <v>15.1</v>
      </c>
      <c r="B35" s="46" t="s">
        <v>121</v>
      </c>
      <c r="C35" s="412">
        <v>76812779.799999997</v>
      </c>
      <c r="D35" s="412">
        <v>22288073.75</v>
      </c>
      <c r="E35" s="190">
        <f t="shared" si="0"/>
        <v>99100853.549999997</v>
      </c>
      <c r="F35" s="547">
        <v>55005989.710000001</v>
      </c>
      <c r="G35" s="548">
        <v>14358305.1</v>
      </c>
      <c r="H35" s="536">
        <v>69364294.810000002</v>
      </c>
    </row>
    <row r="36" spans="1:8" s="7" customFormat="1">
      <c r="A36" s="103">
        <v>15.2</v>
      </c>
      <c r="B36" s="46" t="s">
        <v>122</v>
      </c>
      <c r="C36" s="412">
        <v>20214443.800000001</v>
      </c>
      <c r="D36" s="412">
        <v>31287482.059999999</v>
      </c>
      <c r="E36" s="190">
        <f t="shared" si="0"/>
        <v>51501925.859999999</v>
      </c>
      <c r="F36" s="547">
        <v>11884809.58</v>
      </c>
      <c r="G36" s="548">
        <v>17925047.879999999</v>
      </c>
      <c r="H36" s="536">
        <v>29809857.460000001</v>
      </c>
    </row>
    <row r="37" spans="1:8" s="7" customFormat="1">
      <c r="A37" s="103">
        <v>16</v>
      </c>
      <c r="B37" s="45" t="s">
        <v>123</v>
      </c>
      <c r="C37" s="412">
        <v>487039.96</v>
      </c>
      <c r="D37" s="412">
        <v>0</v>
      </c>
      <c r="E37" s="190">
        <f t="shared" si="0"/>
        <v>487039.96</v>
      </c>
      <c r="F37" s="547">
        <v>0</v>
      </c>
      <c r="G37" s="548">
        <v>0</v>
      </c>
      <c r="H37" s="536">
        <v>0</v>
      </c>
    </row>
    <row r="38" spans="1:8" s="7" customFormat="1">
      <c r="A38" s="103">
        <v>17</v>
      </c>
      <c r="B38" s="45" t="s">
        <v>124</v>
      </c>
      <c r="C38" s="412">
        <v>0</v>
      </c>
      <c r="D38" s="412">
        <v>0</v>
      </c>
      <c r="E38" s="190">
        <f t="shared" si="0"/>
        <v>0</v>
      </c>
      <c r="F38" s="547">
        <v>0</v>
      </c>
      <c r="G38" s="548">
        <v>0</v>
      </c>
      <c r="H38" s="536">
        <v>0</v>
      </c>
    </row>
    <row r="39" spans="1:8" s="7" customFormat="1">
      <c r="A39" s="103">
        <v>18</v>
      </c>
      <c r="B39" s="45" t="s">
        <v>125</v>
      </c>
      <c r="C39" s="412">
        <v>-2685.35</v>
      </c>
      <c r="D39" s="412">
        <v>900715.86</v>
      </c>
      <c r="E39" s="190">
        <f t="shared" si="0"/>
        <v>898030.51</v>
      </c>
      <c r="F39" s="547">
        <v>11418165.42</v>
      </c>
      <c r="G39" s="548">
        <v>29193.09</v>
      </c>
      <c r="H39" s="536">
        <v>11447358.51</v>
      </c>
    </row>
    <row r="40" spans="1:8" s="7" customFormat="1">
      <c r="A40" s="103">
        <v>19</v>
      </c>
      <c r="B40" s="45" t="s">
        <v>126</v>
      </c>
      <c r="C40" s="412">
        <v>56694335.530000001</v>
      </c>
      <c r="D40" s="412">
        <v>0</v>
      </c>
      <c r="E40" s="190">
        <f t="shared" si="0"/>
        <v>56694335.530000001</v>
      </c>
      <c r="F40" s="547">
        <v>20495374.690000001</v>
      </c>
      <c r="G40" s="548">
        <v>0</v>
      </c>
      <c r="H40" s="536">
        <v>20495374.690000001</v>
      </c>
    </row>
    <row r="41" spans="1:8" s="7" customFormat="1">
      <c r="A41" s="103">
        <v>20</v>
      </c>
      <c r="B41" s="45" t="s">
        <v>127</v>
      </c>
      <c r="C41" s="412">
        <v>2250805.63</v>
      </c>
      <c r="D41" s="412">
        <v>0</v>
      </c>
      <c r="E41" s="190">
        <f t="shared" si="0"/>
        <v>2250805.63</v>
      </c>
      <c r="F41" s="547">
        <v>9723239.7200000007</v>
      </c>
      <c r="G41" s="548">
        <v>0</v>
      </c>
      <c r="H41" s="536">
        <v>9723239.7200000007</v>
      </c>
    </row>
    <row r="42" spans="1:8" s="7" customFormat="1">
      <c r="A42" s="103">
        <v>21</v>
      </c>
      <c r="B42" s="45" t="s">
        <v>128</v>
      </c>
      <c r="C42" s="412">
        <v>836623.64</v>
      </c>
      <c r="D42" s="412">
        <v>0</v>
      </c>
      <c r="E42" s="190">
        <f t="shared" si="0"/>
        <v>836623.64</v>
      </c>
      <c r="F42" s="547">
        <v>9200724.3699999992</v>
      </c>
      <c r="G42" s="548">
        <v>0</v>
      </c>
      <c r="H42" s="536">
        <v>9200724.3699999992</v>
      </c>
    </row>
    <row r="43" spans="1:8" s="7" customFormat="1">
      <c r="A43" s="103">
        <v>22</v>
      </c>
      <c r="B43" s="45" t="s">
        <v>129</v>
      </c>
      <c r="C43" s="412">
        <v>4395040.1100000003</v>
      </c>
      <c r="D43" s="412">
        <v>6326500.96</v>
      </c>
      <c r="E43" s="190">
        <f t="shared" si="0"/>
        <v>10721541.07</v>
      </c>
      <c r="F43" s="547">
        <v>2764221.02</v>
      </c>
      <c r="G43" s="548">
        <v>7404989.1200000001</v>
      </c>
      <c r="H43" s="536">
        <v>10169210.140000001</v>
      </c>
    </row>
    <row r="44" spans="1:8" s="7" customFormat="1">
      <c r="A44" s="103">
        <v>23</v>
      </c>
      <c r="B44" s="45" t="s">
        <v>130</v>
      </c>
      <c r="C44" s="412">
        <v>422441.67</v>
      </c>
      <c r="D44" s="412">
        <v>-1046458.46</v>
      </c>
      <c r="E44" s="190">
        <f t="shared" si="0"/>
        <v>-624016.79</v>
      </c>
      <c r="F44" s="547">
        <v>12709663.449999999</v>
      </c>
      <c r="G44" s="548">
        <v>173073.01693405153</v>
      </c>
      <c r="H44" s="536">
        <v>12882736.466934051</v>
      </c>
    </row>
    <row r="45" spans="1:8" s="7" customFormat="1">
      <c r="A45" s="103">
        <v>24</v>
      </c>
      <c r="B45" s="48" t="s">
        <v>131</v>
      </c>
      <c r="C45" s="413">
        <f>C34+C37+C38+C39+C40+C41+C42+C43+C44</f>
        <v>121681937.19</v>
      </c>
      <c r="D45" s="413">
        <f>D34+D37+D38+D39+D40+D41+D42+D43+D44</f>
        <v>-2818649.9499999983</v>
      </c>
      <c r="E45" s="190">
        <f t="shared" si="0"/>
        <v>118863287.23999999</v>
      </c>
      <c r="F45" s="545">
        <v>109432568.80000001</v>
      </c>
      <c r="G45" s="546">
        <v>4040512.4469340523</v>
      </c>
      <c r="H45" s="536">
        <v>113473081.24693407</v>
      </c>
    </row>
    <row r="46" spans="1:8" s="7" customFormat="1" ht="12.75">
      <c r="A46" s="103"/>
      <c r="B46" s="43" t="s">
        <v>132</v>
      </c>
      <c r="C46" s="412"/>
      <c r="D46" s="412"/>
      <c r="E46" s="194"/>
      <c r="F46" s="547"/>
      <c r="G46" s="548"/>
      <c r="H46" s="547"/>
    </row>
    <row r="47" spans="1:8" s="7" customFormat="1">
      <c r="A47" s="103">
        <v>25</v>
      </c>
      <c r="B47" s="45" t="s">
        <v>133</v>
      </c>
      <c r="C47" s="412">
        <v>4985818.68</v>
      </c>
      <c r="D47" s="412">
        <v>2305493.19</v>
      </c>
      <c r="E47" s="190">
        <f t="shared" si="0"/>
        <v>7291311.8699999992</v>
      </c>
      <c r="F47" s="547">
        <v>4115064.67</v>
      </c>
      <c r="G47" s="548">
        <v>2133057.16</v>
      </c>
      <c r="H47" s="536">
        <v>6248121.8300000001</v>
      </c>
    </row>
    <row r="48" spans="1:8" s="7" customFormat="1">
      <c r="A48" s="103">
        <v>26</v>
      </c>
      <c r="B48" s="45" t="s">
        <v>134</v>
      </c>
      <c r="C48" s="412">
        <v>8347173.4900000002</v>
      </c>
      <c r="D48" s="412">
        <v>2014983.85</v>
      </c>
      <c r="E48" s="190">
        <f t="shared" si="0"/>
        <v>10362157.34</v>
      </c>
      <c r="F48" s="547">
        <v>5183217.28</v>
      </c>
      <c r="G48" s="548">
        <v>2539587.23</v>
      </c>
      <c r="H48" s="536">
        <v>7722804.5099999998</v>
      </c>
    </row>
    <row r="49" spans="1:9" ht="15.75">
      <c r="A49" s="103">
        <v>27</v>
      </c>
      <c r="B49" s="45" t="s">
        <v>135</v>
      </c>
      <c r="C49" s="412">
        <v>60795465.840000004</v>
      </c>
      <c r="D49" s="412">
        <v>0</v>
      </c>
      <c r="E49" s="190">
        <f t="shared" si="0"/>
        <v>60795465.840000004</v>
      </c>
      <c r="F49" s="547">
        <v>54846845.140000001</v>
      </c>
      <c r="G49" s="548">
        <v>0</v>
      </c>
      <c r="H49" s="536">
        <v>54846845.140000001</v>
      </c>
    </row>
    <row r="50" spans="1:9" ht="15.75">
      <c r="A50" s="103">
        <v>28</v>
      </c>
      <c r="B50" s="45" t="s">
        <v>271</v>
      </c>
      <c r="C50" s="412">
        <v>4273499.22</v>
      </c>
      <c r="D50" s="412">
        <v>0</v>
      </c>
      <c r="E50" s="190">
        <f t="shared" si="0"/>
        <v>4273499.22</v>
      </c>
      <c r="F50" s="547">
        <v>3707440.18</v>
      </c>
      <c r="G50" s="548">
        <v>0</v>
      </c>
      <c r="H50" s="536">
        <v>3707440.18</v>
      </c>
    </row>
    <row r="51" spans="1:9" ht="15.75">
      <c r="A51" s="103">
        <v>29</v>
      </c>
      <c r="B51" s="45" t="s">
        <v>136</v>
      </c>
      <c r="C51" s="412">
        <v>20283935.850000001</v>
      </c>
      <c r="D51" s="412">
        <v>0</v>
      </c>
      <c r="E51" s="190">
        <f t="shared" si="0"/>
        <v>20283935.850000001</v>
      </c>
      <c r="F51" s="547">
        <v>18622890.98</v>
      </c>
      <c r="G51" s="548">
        <v>0</v>
      </c>
      <c r="H51" s="536">
        <v>18622890.98</v>
      </c>
    </row>
    <row r="52" spans="1:9" ht="15.75">
      <c r="A52" s="103">
        <v>30</v>
      </c>
      <c r="B52" s="45" t="s">
        <v>137</v>
      </c>
      <c r="C52" s="412">
        <v>20454123.940000001</v>
      </c>
      <c r="D52" s="412">
        <v>2202.36</v>
      </c>
      <c r="E52" s="190">
        <f t="shared" si="0"/>
        <v>20456326.300000001</v>
      </c>
      <c r="F52" s="547">
        <v>14862495.789999999</v>
      </c>
      <c r="G52" s="548">
        <v>171492.25</v>
      </c>
      <c r="H52" s="536">
        <v>15033988.039999999</v>
      </c>
    </row>
    <row r="53" spans="1:9" ht="15.75">
      <c r="A53" s="103">
        <v>31</v>
      </c>
      <c r="B53" s="48" t="s">
        <v>138</v>
      </c>
      <c r="C53" s="413">
        <f>C47+C48+C49+C50+C51+C52</f>
        <v>119140017.02000001</v>
      </c>
      <c r="D53" s="413">
        <f>D47+D48+D49+D50+D51+D52</f>
        <v>4322679.4000000004</v>
      </c>
      <c r="E53" s="190">
        <f t="shared" si="0"/>
        <v>123462696.42000002</v>
      </c>
      <c r="F53" s="545">
        <v>101337954.04000002</v>
      </c>
      <c r="G53" s="546">
        <v>4844136.6400000006</v>
      </c>
      <c r="H53" s="536">
        <v>106182090.68000002</v>
      </c>
    </row>
    <row r="54" spans="1:9" ht="15.75">
      <c r="A54" s="103">
        <v>32</v>
      </c>
      <c r="B54" s="48" t="s">
        <v>139</v>
      </c>
      <c r="C54" s="413">
        <f>C45-C53</f>
        <v>2541920.1699999869</v>
      </c>
      <c r="D54" s="413">
        <f>D45-D53</f>
        <v>-7141329.3499999987</v>
      </c>
      <c r="E54" s="190">
        <f t="shared" si="0"/>
        <v>-4599409.1800000118</v>
      </c>
      <c r="F54" s="545">
        <v>8094614.7599999905</v>
      </c>
      <c r="G54" s="546">
        <v>-803624.19306594832</v>
      </c>
      <c r="H54" s="536">
        <v>7290990.5669340417</v>
      </c>
    </row>
    <row r="55" spans="1:9">
      <c r="A55" s="103"/>
      <c r="B55" s="43"/>
      <c r="C55" s="414"/>
      <c r="D55" s="414"/>
      <c r="E55" s="195"/>
      <c r="F55" s="549"/>
      <c r="G55" s="550"/>
      <c r="H55" s="549"/>
    </row>
    <row r="56" spans="1:9" ht="15.75">
      <c r="A56" s="103">
        <v>33</v>
      </c>
      <c r="B56" s="48" t="s">
        <v>140</v>
      </c>
      <c r="C56" s="413">
        <f>C31+C54</f>
        <v>181316903.76989999</v>
      </c>
      <c r="D56" s="413">
        <f>D31+D54</f>
        <v>70369198.639099956</v>
      </c>
      <c r="E56" s="190">
        <f t="shared" si="0"/>
        <v>251686102.40899995</v>
      </c>
      <c r="F56" s="545">
        <v>141074851.38990003</v>
      </c>
      <c r="G56" s="546">
        <v>51800100.244397603</v>
      </c>
      <c r="H56" s="536">
        <v>192874951.63429764</v>
      </c>
    </row>
    <row r="57" spans="1:9">
      <c r="A57" s="103"/>
      <c r="B57" s="43"/>
      <c r="C57" s="414"/>
      <c r="D57" s="414"/>
      <c r="E57" s="195"/>
      <c r="F57" s="549"/>
      <c r="G57" s="550"/>
      <c r="H57" s="549"/>
    </row>
    <row r="58" spans="1:9" ht="15.75">
      <c r="A58" s="103">
        <v>34</v>
      </c>
      <c r="B58" s="45" t="s">
        <v>141</v>
      </c>
      <c r="C58" s="412">
        <v>6476478.0782000003</v>
      </c>
      <c r="D58" s="412">
        <v>-5224297.33</v>
      </c>
      <c r="E58" s="190">
        <f t="shared" si="0"/>
        <v>1252180.7482000003</v>
      </c>
      <c r="F58" s="547">
        <v>-7061675.6964999996</v>
      </c>
      <c r="G58" s="548">
        <v>-6793388.4800000004</v>
      </c>
      <c r="H58" s="536">
        <v>-13855064.1765</v>
      </c>
    </row>
    <row r="59" spans="1:9" s="175" customFormat="1" ht="15.75">
      <c r="A59" s="103">
        <v>35</v>
      </c>
      <c r="B59" s="42" t="s">
        <v>142</v>
      </c>
      <c r="C59" s="412">
        <v>52827827.240000002</v>
      </c>
      <c r="D59" s="412">
        <v>0</v>
      </c>
      <c r="E59" s="196">
        <f t="shared" si="0"/>
        <v>52827827.240000002</v>
      </c>
      <c r="F59" s="547">
        <v>-1423903.97</v>
      </c>
      <c r="G59" s="548">
        <v>0</v>
      </c>
      <c r="H59" s="551">
        <v>-1423903.97</v>
      </c>
      <c r="I59" s="174"/>
    </row>
    <row r="60" spans="1:9" ht="15.75">
      <c r="A60" s="103">
        <v>36</v>
      </c>
      <c r="B60" s="45" t="s">
        <v>143</v>
      </c>
      <c r="C60" s="412">
        <v>3283246.7207999998</v>
      </c>
      <c r="D60" s="412">
        <v>-141723.21</v>
      </c>
      <c r="E60" s="190">
        <f t="shared" si="0"/>
        <v>3141523.5107999998</v>
      </c>
      <c r="F60" s="547">
        <v>4999530.0608999999</v>
      </c>
      <c r="G60" s="548">
        <v>-153281.29999999999</v>
      </c>
      <c r="H60" s="536">
        <v>4846248.7609000001</v>
      </c>
    </row>
    <row r="61" spans="1:9" ht="15.75">
      <c r="A61" s="103">
        <v>37</v>
      </c>
      <c r="B61" s="48" t="s">
        <v>144</v>
      </c>
      <c r="C61" s="413">
        <f>C58+C59+C60</f>
        <v>62587552.038999997</v>
      </c>
      <c r="D61" s="413">
        <f>D58+D59+D60</f>
        <v>-5366020.54</v>
      </c>
      <c r="E61" s="190">
        <f t="shared" si="0"/>
        <v>57221531.498999998</v>
      </c>
      <c r="F61" s="545">
        <v>-3486049.6056000004</v>
      </c>
      <c r="G61" s="546">
        <v>-6946669.7800000003</v>
      </c>
      <c r="H61" s="536">
        <v>-10432719.385600001</v>
      </c>
    </row>
    <row r="62" spans="1:9">
      <c r="A62" s="103"/>
      <c r="B62" s="49"/>
      <c r="C62" s="412"/>
      <c r="D62" s="412"/>
      <c r="E62" s="194"/>
      <c r="F62" s="547"/>
      <c r="G62" s="548"/>
      <c r="H62" s="547"/>
    </row>
    <row r="63" spans="1:9" ht="15.75">
      <c r="A63" s="103">
        <v>38</v>
      </c>
      <c r="B63" s="50" t="s">
        <v>272</v>
      </c>
      <c r="C63" s="413">
        <f>C56-C61</f>
        <v>118729351.73089999</v>
      </c>
      <c r="D63" s="413">
        <f>D56-D61</f>
        <v>75735219.179099962</v>
      </c>
      <c r="E63" s="190">
        <f t="shared" si="0"/>
        <v>194464570.90999997</v>
      </c>
      <c r="F63" s="545">
        <v>144560900.99550003</v>
      </c>
      <c r="G63" s="546">
        <v>58746770.024397604</v>
      </c>
      <c r="H63" s="536">
        <v>203307671.01989764</v>
      </c>
    </row>
    <row r="64" spans="1:9" ht="15.75">
      <c r="A64" s="101">
        <v>39</v>
      </c>
      <c r="B64" s="45" t="s">
        <v>145</v>
      </c>
      <c r="C64" s="416">
        <v>36605386</v>
      </c>
      <c r="D64" s="416"/>
      <c r="E64" s="190">
        <f t="shared" si="0"/>
        <v>36605386</v>
      </c>
      <c r="F64" s="552">
        <v>10751021</v>
      </c>
      <c r="G64" s="553"/>
      <c r="H64" s="536">
        <v>10751021</v>
      </c>
    </row>
    <row r="65" spans="1:8" s="7" customFormat="1">
      <c r="A65" s="103">
        <v>40</v>
      </c>
      <c r="B65" s="48" t="s">
        <v>146</v>
      </c>
      <c r="C65" s="413">
        <f>C63-C64</f>
        <v>82123965.73089999</v>
      </c>
      <c r="D65" s="413">
        <f>D63-D64</f>
        <v>75735219.179099962</v>
      </c>
      <c r="E65" s="190">
        <f t="shared" si="0"/>
        <v>157859184.90999997</v>
      </c>
      <c r="F65" s="545">
        <v>133809879.99550003</v>
      </c>
      <c r="G65" s="546">
        <v>58746770.024397604</v>
      </c>
      <c r="H65" s="536">
        <v>192556650.01989764</v>
      </c>
    </row>
    <row r="66" spans="1:8" s="7" customFormat="1">
      <c r="A66" s="101">
        <v>41</v>
      </c>
      <c r="B66" s="45" t="s">
        <v>147</v>
      </c>
      <c r="C66" s="416">
        <v>11564.44</v>
      </c>
      <c r="D66" s="416"/>
      <c r="E66" s="190">
        <f t="shared" si="0"/>
        <v>11564.44</v>
      </c>
      <c r="F66" s="552">
        <v>-149557.16</v>
      </c>
      <c r="G66" s="553"/>
      <c r="H66" s="536">
        <v>-149557.16</v>
      </c>
    </row>
    <row r="67" spans="1:8" s="7" customFormat="1" ht="15.75" thickBot="1">
      <c r="A67" s="105">
        <v>42</v>
      </c>
      <c r="B67" s="106" t="s">
        <v>148</v>
      </c>
      <c r="C67" s="197">
        <f>C65+C66</f>
        <v>82135530.170899987</v>
      </c>
      <c r="D67" s="197">
        <f>D65+D66</f>
        <v>75735219.179099962</v>
      </c>
      <c r="E67" s="192">
        <f t="shared" si="0"/>
        <v>157870749.34999996</v>
      </c>
      <c r="F67" s="554">
        <v>133660322.83550003</v>
      </c>
      <c r="G67" s="555">
        <v>58746770.024397604</v>
      </c>
      <c r="H67" s="542">
        <v>192407092.85989764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J53"/>
  <sheetViews>
    <sheetView zoomScaleNormal="100" workbookViewId="0"/>
  </sheetViews>
  <sheetFormatPr defaultRowHeight="15"/>
  <cols>
    <col min="1" max="1" width="9.5703125" bestFit="1" customWidth="1"/>
    <col min="2" max="2" width="72.28515625" customWidth="1"/>
    <col min="3" max="3" width="20" style="499" customWidth="1"/>
    <col min="4" max="4" width="15.28515625" style="499" customWidth="1"/>
    <col min="5" max="5" width="15" style="499" customWidth="1"/>
    <col min="6" max="6" width="20" style="499" customWidth="1"/>
    <col min="7" max="7" width="15.28515625" style="499" customWidth="1"/>
    <col min="8" max="8" width="15" style="499" customWidth="1"/>
    <col min="10" max="10" width="11.5703125" bestFit="1" customWidth="1"/>
  </cols>
  <sheetData>
    <row r="1" spans="1:10">
      <c r="A1" s="1" t="s">
        <v>188</v>
      </c>
      <c r="B1" t="str">
        <f>Info!C2</f>
        <v>სს ”საქართველოს ბანკი”</v>
      </c>
    </row>
    <row r="2" spans="1:10">
      <c r="A2" s="1" t="s">
        <v>189</v>
      </c>
      <c r="B2" s="319">
        <v>44651</v>
      </c>
      <c r="E2" s="499">
        <v>0</v>
      </c>
    </row>
    <row r="3" spans="1:10">
      <c r="A3" s="1"/>
      <c r="H3" s="499">
        <v>0</v>
      </c>
    </row>
    <row r="4" spans="1:10" ht="16.5" thickBot="1">
      <c r="A4" s="1" t="s">
        <v>406</v>
      </c>
      <c r="B4" s="1"/>
      <c r="C4" s="504"/>
      <c r="D4" s="504"/>
      <c r="E4" s="505"/>
      <c r="F4" s="504"/>
      <c r="G4" s="504"/>
      <c r="H4" s="505" t="s">
        <v>93</v>
      </c>
    </row>
    <row r="5" spans="1:10" ht="15.75">
      <c r="A5" s="768" t="s">
        <v>26</v>
      </c>
      <c r="B5" s="770" t="s">
        <v>245</v>
      </c>
      <c r="C5" s="772" t="s">
        <v>194</v>
      </c>
      <c r="D5" s="773"/>
      <c r="E5" s="774"/>
      <c r="F5" s="775" t="s">
        <v>195</v>
      </c>
      <c r="G5" s="775"/>
      <c r="H5" s="776"/>
    </row>
    <row r="6" spans="1:10">
      <c r="A6" s="769"/>
      <c r="B6" s="771"/>
      <c r="C6" s="598" t="s">
        <v>27</v>
      </c>
      <c r="D6" s="598" t="s">
        <v>94</v>
      </c>
      <c r="E6" s="598" t="s">
        <v>68</v>
      </c>
      <c r="F6" s="598" t="s">
        <v>27</v>
      </c>
      <c r="G6" s="598" t="s">
        <v>94</v>
      </c>
      <c r="H6" s="605" t="s">
        <v>68</v>
      </c>
    </row>
    <row r="7" spans="1:10" s="2" customFormat="1" ht="15.75">
      <c r="A7" s="242">
        <v>1</v>
      </c>
      <c r="B7" s="599" t="s">
        <v>481</v>
      </c>
      <c r="C7" s="600"/>
      <c r="D7" s="600"/>
      <c r="E7" s="601">
        <f>C7+D7</f>
        <v>0</v>
      </c>
      <c r="F7" s="600"/>
      <c r="G7" s="600"/>
      <c r="H7" s="606">
        <v>0</v>
      </c>
    </row>
    <row r="8" spans="1:10" s="2" customFormat="1" ht="15.75">
      <c r="A8" s="242">
        <v>1.1000000000000001</v>
      </c>
      <c r="B8" s="602" t="s">
        <v>275</v>
      </c>
      <c r="C8" s="600">
        <v>884232149.38999999</v>
      </c>
      <c r="D8" s="600">
        <v>737496661.61189997</v>
      </c>
      <c r="E8" s="601">
        <f t="shared" ref="E8:E53" si="0">C8+D8</f>
        <v>1621728811.0019</v>
      </c>
      <c r="F8" s="600">
        <v>696656255.38999999</v>
      </c>
      <c r="G8" s="600">
        <v>805522610.78260005</v>
      </c>
      <c r="H8" s="606">
        <v>1502178866.1726</v>
      </c>
    </row>
    <row r="9" spans="1:10" s="2" customFormat="1" ht="15.75">
      <c r="A9" s="242">
        <v>1.2</v>
      </c>
      <c r="B9" s="602" t="s">
        <v>276</v>
      </c>
      <c r="C9" s="600">
        <v>0</v>
      </c>
      <c r="D9" s="530">
        <v>85062878.960500017</v>
      </c>
      <c r="E9" s="601">
        <f t="shared" si="0"/>
        <v>85062878.960500017</v>
      </c>
      <c r="F9" s="600">
        <v>0</v>
      </c>
      <c r="G9" s="600">
        <v>124910827</v>
      </c>
      <c r="H9" s="606">
        <v>124910827</v>
      </c>
    </row>
    <row r="10" spans="1:10" s="2" customFormat="1" ht="15.75">
      <c r="A10" s="242">
        <v>1.3</v>
      </c>
      <c r="B10" s="602" t="s">
        <v>277</v>
      </c>
      <c r="C10" s="600">
        <v>223000892.00999999</v>
      </c>
      <c r="D10" s="600">
        <v>15722757.920999989</v>
      </c>
      <c r="E10" s="601">
        <f t="shared" si="0"/>
        <v>238723649.93099999</v>
      </c>
      <c r="F10" s="600">
        <v>207162188.88999999</v>
      </c>
      <c r="G10" s="600">
        <v>30195555.068399996</v>
      </c>
      <c r="H10" s="606">
        <v>237357743.95839998</v>
      </c>
      <c r="J10" s="498"/>
    </row>
    <row r="11" spans="1:10" s="2" customFormat="1" ht="15.75">
      <c r="A11" s="242">
        <v>1.4</v>
      </c>
      <c r="B11" s="602" t="s">
        <v>278</v>
      </c>
      <c r="C11" s="600">
        <v>197601064.56999999</v>
      </c>
      <c r="D11" s="600">
        <v>421627262.28060001</v>
      </c>
      <c r="E11" s="601">
        <f t="shared" si="0"/>
        <v>619228326.8506</v>
      </c>
      <c r="F11" s="600">
        <v>148601847.75999999</v>
      </c>
      <c r="G11" s="600">
        <v>200374152.7545</v>
      </c>
      <c r="H11" s="606">
        <v>348976000.51450002</v>
      </c>
    </row>
    <row r="12" spans="1:10" s="2" customFormat="1" ht="29.25" customHeight="1">
      <c r="A12" s="242">
        <v>2</v>
      </c>
      <c r="B12" s="599" t="s">
        <v>279</v>
      </c>
      <c r="C12" s="600">
        <v>0</v>
      </c>
      <c r="D12" s="600">
        <v>0</v>
      </c>
      <c r="E12" s="601">
        <f t="shared" si="0"/>
        <v>0</v>
      </c>
      <c r="F12" s="600">
        <v>0</v>
      </c>
      <c r="G12" s="600">
        <v>0</v>
      </c>
      <c r="H12" s="606">
        <v>0</v>
      </c>
    </row>
    <row r="13" spans="1:10" s="2" customFormat="1" ht="25.5">
      <c r="A13" s="242">
        <v>3</v>
      </c>
      <c r="B13" s="599" t="s">
        <v>280</v>
      </c>
      <c r="C13" s="600"/>
      <c r="D13" s="600"/>
      <c r="E13" s="601">
        <f t="shared" si="0"/>
        <v>0</v>
      </c>
      <c r="F13" s="600"/>
      <c r="G13" s="600"/>
      <c r="H13" s="606">
        <v>0</v>
      </c>
    </row>
    <row r="14" spans="1:10" s="2" customFormat="1" ht="15.75">
      <c r="A14" s="242">
        <v>3.1</v>
      </c>
      <c r="B14" s="602" t="s">
        <v>281</v>
      </c>
      <c r="C14" s="600">
        <v>2441595967.8800001</v>
      </c>
      <c r="D14" s="600">
        <v>0</v>
      </c>
      <c r="E14" s="601">
        <f t="shared" si="0"/>
        <v>2441595967.8800001</v>
      </c>
      <c r="F14" s="600">
        <v>1955549000</v>
      </c>
      <c r="G14" s="600">
        <v>0</v>
      </c>
      <c r="H14" s="606">
        <v>1955549000</v>
      </c>
    </row>
    <row r="15" spans="1:10" s="2" customFormat="1" ht="15.75">
      <c r="A15" s="242">
        <v>3.2</v>
      </c>
      <c r="B15" s="602" t="s">
        <v>282</v>
      </c>
      <c r="C15" s="600"/>
      <c r="D15" s="600"/>
      <c r="E15" s="601">
        <f t="shared" si="0"/>
        <v>0</v>
      </c>
      <c r="F15" s="600"/>
      <c r="G15" s="600"/>
      <c r="H15" s="606">
        <v>0</v>
      </c>
    </row>
    <row r="16" spans="1:10" s="2" customFormat="1" ht="15.75">
      <c r="A16" s="242">
        <v>4</v>
      </c>
      <c r="B16" s="599" t="s">
        <v>283</v>
      </c>
      <c r="C16" s="600"/>
      <c r="D16" s="600"/>
      <c r="E16" s="601">
        <f t="shared" si="0"/>
        <v>0</v>
      </c>
      <c r="F16" s="600"/>
      <c r="G16" s="600"/>
      <c r="H16" s="606">
        <v>0</v>
      </c>
    </row>
    <row r="17" spans="1:8" s="2" customFormat="1" ht="15.75">
      <c r="A17" s="242">
        <v>4.0999999999999996</v>
      </c>
      <c r="B17" s="602" t="s">
        <v>284</v>
      </c>
      <c r="C17" s="600">
        <v>308392950.44999999</v>
      </c>
      <c r="D17" s="600">
        <v>296009307.88</v>
      </c>
      <c r="E17" s="601">
        <f t="shared" si="0"/>
        <v>604402258.32999992</v>
      </c>
      <c r="F17" s="600">
        <v>325634003.44</v>
      </c>
      <c r="G17" s="600">
        <v>247091323.91</v>
      </c>
      <c r="H17" s="606">
        <v>572725327.35000002</v>
      </c>
    </row>
    <row r="18" spans="1:8" s="2" customFormat="1" ht="15.75">
      <c r="A18" s="242">
        <v>4.2</v>
      </c>
      <c r="B18" s="602" t="s">
        <v>285</v>
      </c>
      <c r="C18" s="600">
        <v>526709347.86000001</v>
      </c>
      <c r="D18" s="600">
        <v>450807940.0751</v>
      </c>
      <c r="E18" s="601">
        <f t="shared" si="0"/>
        <v>977517287.93510008</v>
      </c>
      <c r="F18" s="600">
        <v>468949515.82999998</v>
      </c>
      <c r="G18" s="600">
        <v>541588648.13540006</v>
      </c>
      <c r="H18" s="606">
        <v>1010538163.9654</v>
      </c>
    </row>
    <row r="19" spans="1:8" s="2" customFormat="1" ht="25.5">
      <c r="A19" s="242">
        <v>5</v>
      </c>
      <c r="B19" s="599" t="s">
        <v>286</v>
      </c>
      <c r="C19" s="600"/>
      <c r="D19" s="600"/>
      <c r="E19" s="601">
        <f t="shared" si="0"/>
        <v>0</v>
      </c>
      <c r="F19" s="600"/>
      <c r="G19" s="600"/>
      <c r="H19" s="606">
        <v>0</v>
      </c>
    </row>
    <row r="20" spans="1:8" s="2" customFormat="1" ht="15.75">
      <c r="A20" s="242">
        <v>5.0999999999999996</v>
      </c>
      <c r="B20" s="602" t="s">
        <v>287</v>
      </c>
      <c r="C20" s="600">
        <v>193474923.78</v>
      </c>
      <c r="D20" s="600">
        <v>179493246.56999999</v>
      </c>
      <c r="E20" s="601">
        <f t="shared" si="0"/>
        <v>372968170.35000002</v>
      </c>
      <c r="F20" s="600">
        <v>204502902.41999999</v>
      </c>
      <c r="G20" s="600">
        <v>264469831.31</v>
      </c>
      <c r="H20" s="606">
        <v>468972733.73000002</v>
      </c>
    </row>
    <row r="21" spans="1:8" s="2" customFormat="1" ht="15.75">
      <c r="A21" s="242">
        <v>5.2</v>
      </c>
      <c r="B21" s="602" t="s">
        <v>288</v>
      </c>
      <c r="C21" s="600">
        <v>189158261.74000001</v>
      </c>
      <c r="D21" s="600">
        <v>334764.34999999998</v>
      </c>
      <c r="E21" s="601">
        <f t="shared" si="0"/>
        <v>189493026.09</v>
      </c>
      <c r="F21" s="600">
        <v>148282799.81</v>
      </c>
      <c r="G21" s="600">
        <v>615205.91</v>
      </c>
      <c r="H21" s="606">
        <v>148898005.72</v>
      </c>
    </row>
    <row r="22" spans="1:8" s="2" customFormat="1" ht="15.75">
      <c r="A22" s="242">
        <v>5.3</v>
      </c>
      <c r="B22" s="602" t="s">
        <v>289</v>
      </c>
      <c r="C22" s="600">
        <v>11247673007.049999</v>
      </c>
      <c r="D22" s="600">
        <v>13870387635.08</v>
      </c>
      <c r="E22" s="601">
        <f t="shared" si="0"/>
        <v>25118060642.129997</v>
      </c>
      <c r="F22" s="600">
        <v>10484821472.1</v>
      </c>
      <c r="G22" s="600">
        <v>12703347818.299999</v>
      </c>
      <c r="H22" s="606">
        <v>23188169290.400002</v>
      </c>
    </row>
    <row r="23" spans="1:8" s="2" customFormat="1" ht="15.75">
      <c r="A23" s="242" t="s">
        <v>290</v>
      </c>
      <c r="B23" s="603" t="s">
        <v>291</v>
      </c>
      <c r="C23" s="600">
        <v>8039152403.54</v>
      </c>
      <c r="D23" s="600">
        <v>5651746947.0200005</v>
      </c>
      <c r="E23" s="601">
        <f t="shared" si="0"/>
        <v>13690899350.560001</v>
      </c>
      <c r="F23" s="600">
        <v>7590101045.4700003</v>
      </c>
      <c r="G23" s="600">
        <v>5467019606.6499996</v>
      </c>
      <c r="H23" s="606">
        <v>13057120652.119999</v>
      </c>
    </row>
    <row r="24" spans="1:8" s="2" customFormat="1" ht="15.75">
      <c r="A24" s="242" t="s">
        <v>292</v>
      </c>
      <c r="B24" s="603" t="s">
        <v>293</v>
      </c>
      <c r="C24" s="600">
        <v>1927250399.3599999</v>
      </c>
      <c r="D24" s="600">
        <v>5993741251.7399998</v>
      </c>
      <c r="E24" s="601">
        <f t="shared" si="0"/>
        <v>7920991651.0999994</v>
      </c>
      <c r="F24" s="600">
        <v>1785641878.0599999</v>
      </c>
      <c r="G24" s="600">
        <v>5317956461.1099997</v>
      </c>
      <c r="H24" s="606">
        <v>7103598339.1700001</v>
      </c>
    </row>
    <row r="25" spans="1:8" s="2" customFormat="1" ht="15.75">
      <c r="A25" s="242" t="s">
        <v>294</v>
      </c>
      <c r="B25" s="604" t="s">
        <v>295</v>
      </c>
      <c r="C25" s="600">
        <v>0</v>
      </c>
      <c r="D25" s="600">
        <v>0</v>
      </c>
      <c r="E25" s="601">
        <f t="shared" si="0"/>
        <v>0</v>
      </c>
      <c r="F25" s="600">
        <v>0</v>
      </c>
      <c r="G25" s="600">
        <v>0</v>
      </c>
      <c r="H25" s="606">
        <v>0</v>
      </c>
    </row>
    <row r="26" spans="1:8" s="2" customFormat="1" ht="15.75">
      <c r="A26" s="242" t="s">
        <v>296</v>
      </c>
      <c r="B26" s="603" t="s">
        <v>297</v>
      </c>
      <c r="C26" s="600">
        <v>1281270204.1500001</v>
      </c>
      <c r="D26" s="600">
        <v>2224899436.3200002</v>
      </c>
      <c r="E26" s="601">
        <f t="shared" si="0"/>
        <v>3506169640.4700003</v>
      </c>
      <c r="F26" s="600">
        <v>1109078548.5699999</v>
      </c>
      <c r="G26" s="600">
        <v>1918371750.54</v>
      </c>
      <c r="H26" s="606">
        <v>3027450299.1099997</v>
      </c>
    </row>
    <row r="27" spans="1:8" s="2" customFormat="1" ht="15.75">
      <c r="A27" s="242" t="s">
        <v>298</v>
      </c>
      <c r="B27" s="603" t="s">
        <v>299</v>
      </c>
      <c r="C27" s="600">
        <v>0</v>
      </c>
      <c r="D27" s="600">
        <v>0</v>
      </c>
      <c r="E27" s="601">
        <f t="shared" si="0"/>
        <v>0</v>
      </c>
      <c r="F27" s="600">
        <v>0</v>
      </c>
      <c r="G27" s="600">
        <v>0</v>
      </c>
      <c r="H27" s="606">
        <v>0</v>
      </c>
    </row>
    <row r="28" spans="1:8" s="2" customFormat="1" ht="15.75">
      <c r="A28" s="242">
        <v>5.4</v>
      </c>
      <c r="B28" s="602" t="s">
        <v>300</v>
      </c>
      <c r="C28" s="600">
        <v>349047279.69999999</v>
      </c>
      <c r="D28" s="600">
        <v>384944266.68000001</v>
      </c>
      <c r="E28" s="601">
        <f t="shared" si="0"/>
        <v>733991546.38</v>
      </c>
      <c r="F28" s="600">
        <v>251073555.41</v>
      </c>
      <c r="G28" s="600">
        <v>475067656.73000002</v>
      </c>
      <c r="H28" s="606">
        <v>726141212.13999999</v>
      </c>
    </row>
    <row r="29" spans="1:8" s="2" customFormat="1" ht="15.75">
      <c r="A29" s="242">
        <v>5.5</v>
      </c>
      <c r="B29" s="602" t="s">
        <v>301</v>
      </c>
      <c r="C29" s="600">
        <v>0</v>
      </c>
      <c r="D29" s="600">
        <v>0</v>
      </c>
      <c r="E29" s="601">
        <f t="shared" si="0"/>
        <v>0</v>
      </c>
      <c r="F29" s="600">
        <v>0</v>
      </c>
      <c r="G29" s="600">
        <v>0</v>
      </c>
      <c r="H29" s="606">
        <v>0</v>
      </c>
    </row>
    <row r="30" spans="1:8" s="2" customFormat="1" ht="15.75">
      <c r="A30" s="242">
        <v>5.6</v>
      </c>
      <c r="B30" s="602" t="s">
        <v>302</v>
      </c>
      <c r="C30" s="600">
        <v>280436131.75</v>
      </c>
      <c r="D30" s="600">
        <v>1762843347.46</v>
      </c>
      <c r="E30" s="601">
        <f t="shared" si="0"/>
        <v>2043279479.21</v>
      </c>
      <c r="F30" s="600">
        <v>220615790.12</v>
      </c>
      <c r="G30" s="600">
        <v>1445924593.78</v>
      </c>
      <c r="H30" s="606">
        <v>1666540383.9000001</v>
      </c>
    </row>
    <row r="31" spans="1:8" s="2" customFormat="1" ht="15.75">
      <c r="A31" s="242">
        <v>5.7</v>
      </c>
      <c r="B31" s="602" t="s">
        <v>303</v>
      </c>
      <c r="C31" s="600">
        <v>2161050143.4699998</v>
      </c>
      <c r="D31" s="600">
        <v>4096994839.9099998</v>
      </c>
      <c r="E31" s="601">
        <f t="shared" si="0"/>
        <v>6258044983.3799992</v>
      </c>
      <c r="F31" s="600">
        <v>2020571757.49</v>
      </c>
      <c r="G31" s="600">
        <v>4299455924.0699997</v>
      </c>
      <c r="H31" s="606">
        <v>6320027681.5599995</v>
      </c>
    </row>
    <row r="32" spans="1:8" s="2" customFormat="1" ht="15.75">
      <c r="A32" s="242">
        <v>6</v>
      </c>
      <c r="B32" s="599" t="s">
        <v>304</v>
      </c>
      <c r="C32" s="600">
        <v>0</v>
      </c>
      <c r="D32" s="600">
        <v>0</v>
      </c>
      <c r="E32" s="601">
        <f t="shared" si="0"/>
        <v>0</v>
      </c>
      <c r="F32" s="600">
        <v>0</v>
      </c>
      <c r="G32" s="600">
        <v>0</v>
      </c>
      <c r="H32" s="606">
        <v>0</v>
      </c>
    </row>
    <row r="33" spans="1:8" s="2" customFormat="1" ht="25.5">
      <c r="A33" s="242">
        <v>6.1</v>
      </c>
      <c r="B33" s="602" t="s">
        <v>482</v>
      </c>
      <c r="C33" s="600">
        <v>245876244.07999992</v>
      </c>
      <c r="D33" s="600">
        <v>2650256278.045229</v>
      </c>
      <c r="E33" s="601">
        <f t="shared" si="0"/>
        <v>2896132522.1252289</v>
      </c>
      <c r="F33" s="600">
        <v>121874941.04999998</v>
      </c>
      <c r="G33" s="600">
        <v>3092666516.040957</v>
      </c>
      <c r="H33" s="606">
        <v>3214541457.0909572</v>
      </c>
    </row>
    <row r="34" spans="1:8" s="2" customFormat="1" ht="25.5">
      <c r="A34" s="242">
        <v>6.2</v>
      </c>
      <c r="B34" s="602" t="s">
        <v>305</v>
      </c>
      <c r="C34" s="600">
        <v>29652736.5</v>
      </c>
      <c r="D34" s="600">
        <v>2741220616.6968637</v>
      </c>
      <c r="E34" s="601">
        <f t="shared" si="0"/>
        <v>2770873353.1968637</v>
      </c>
      <c r="F34" s="600">
        <v>86826789.370000005</v>
      </c>
      <c r="G34" s="600">
        <v>3144058206.276547</v>
      </c>
      <c r="H34" s="606">
        <v>3230884995.6465468</v>
      </c>
    </row>
    <row r="35" spans="1:8" s="2" customFormat="1" ht="25.5">
      <c r="A35" s="242">
        <v>6.3</v>
      </c>
      <c r="B35" s="602" t="s">
        <v>306</v>
      </c>
      <c r="C35" s="600"/>
      <c r="D35" s="600"/>
      <c r="E35" s="601">
        <f t="shared" si="0"/>
        <v>0</v>
      </c>
      <c r="F35" s="600"/>
      <c r="G35" s="600"/>
      <c r="H35" s="606">
        <v>0</v>
      </c>
    </row>
    <row r="36" spans="1:8" s="2" customFormat="1" ht="15.75">
      <c r="A36" s="242">
        <v>6.4</v>
      </c>
      <c r="B36" s="602" t="s">
        <v>307</v>
      </c>
      <c r="C36" s="600"/>
      <c r="D36" s="600"/>
      <c r="E36" s="601">
        <f t="shared" si="0"/>
        <v>0</v>
      </c>
      <c r="F36" s="600"/>
      <c r="G36" s="600"/>
      <c r="H36" s="606">
        <v>0</v>
      </c>
    </row>
    <row r="37" spans="1:8" s="2" customFormat="1" ht="15.75">
      <c r="A37" s="242">
        <v>6.5</v>
      </c>
      <c r="B37" s="602" t="s">
        <v>308</v>
      </c>
      <c r="C37" s="600"/>
      <c r="D37" s="600">
        <v>0</v>
      </c>
      <c r="E37" s="601">
        <f t="shared" si="0"/>
        <v>0</v>
      </c>
      <c r="F37" s="600"/>
      <c r="G37" s="600">
        <v>8188320</v>
      </c>
      <c r="H37" s="606">
        <v>8188320</v>
      </c>
    </row>
    <row r="38" spans="1:8" s="2" customFormat="1" ht="25.5">
      <c r="A38" s="242">
        <v>6.6</v>
      </c>
      <c r="B38" s="602" t="s">
        <v>309</v>
      </c>
      <c r="C38" s="600"/>
      <c r="D38" s="600"/>
      <c r="E38" s="601">
        <f t="shared" si="0"/>
        <v>0</v>
      </c>
      <c r="F38" s="600"/>
      <c r="G38" s="600"/>
      <c r="H38" s="606">
        <v>0</v>
      </c>
    </row>
    <row r="39" spans="1:8" s="2" customFormat="1" ht="25.5">
      <c r="A39" s="242">
        <v>6.7</v>
      </c>
      <c r="B39" s="602" t="s">
        <v>310</v>
      </c>
      <c r="C39" s="600"/>
      <c r="D39" s="600"/>
      <c r="E39" s="601">
        <f t="shared" si="0"/>
        <v>0</v>
      </c>
      <c r="F39" s="600"/>
      <c r="G39" s="600"/>
      <c r="H39" s="606">
        <v>0</v>
      </c>
    </row>
    <row r="40" spans="1:8" s="2" customFormat="1" ht="15.75">
      <c r="A40" s="242">
        <v>7</v>
      </c>
      <c r="B40" s="599" t="s">
        <v>311</v>
      </c>
      <c r="C40" s="600"/>
      <c r="D40" s="600"/>
      <c r="E40" s="601">
        <f t="shared" si="0"/>
        <v>0</v>
      </c>
      <c r="F40" s="600"/>
      <c r="G40" s="600"/>
      <c r="H40" s="606">
        <v>0</v>
      </c>
    </row>
    <row r="41" spans="1:8" s="2" customFormat="1" ht="25.5">
      <c r="A41" s="242">
        <v>7.1</v>
      </c>
      <c r="B41" s="602" t="s">
        <v>312</v>
      </c>
      <c r="C41" s="600">
        <v>31621393.359999999</v>
      </c>
      <c r="D41" s="600">
        <v>1675907.19</v>
      </c>
      <c r="E41" s="601">
        <f t="shared" si="0"/>
        <v>33297300.550000001</v>
      </c>
      <c r="F41" s="600">
        <v>27732289.079999998</v>
      </c>
      <c r="G41" s="600">
        <v>6063241.1699999999</v>
      </c>
      <c r="H41" s="606">
        <v>33795530.25</v>
      </c>
    </row>
    <row r="42" spans="1:8" s="2" customFormat="1" ht="25.5">
      <c r="A42" s="242">
        <v>7.2</v>
      </c>
      <c r="B42" s="602" t="s">
        <v>313</v>
      </c>
      <c r="C42" s="600">
        <v>5065670.47</v>
      </c>
      <c r="D42" s="600">
        <v>1170232.6233039999</v>
      </c>
      <c r="E42" s="601">
        <f t="shared" si="0"/>
        <v>6235903.0933039999</v>
      </c>
      <c r="F42" s="600">
        <v>2380377</v>
      </c>
      <c r="G42" s="600">
        <v>1083542.6881820001</v>
      </c>
      <c r="H42" s="606">
        <v>3463919.6881820001</v>
      </c>
    </row>
    <row r="43" spans="1:8" s="2" customFormat="1" ht="25.5">
      <c r="A43" s="242">
        <v>7.3</v>
      </c>
      <c r="B43" s="602" t="s">
        <v>314</v>
      </c>
      <c r="C43" s="600">
        <v>145749749.94999999</v>
      </c>
      <c r="D43" s="600">
        <v>67816094.799999997</v>
      </c>
      <c r="E43" s="601">
        <f t="shared" si="0"/>
        <v>213565844.75</v>
      </c>
      <c r="F43" s="600">
        <v>119483323.28</v>
      </c>
      <c r="G43" s="600">
        <v>134764476.62</v>
      </c>
      <c r="H43" s="606">
        <v>254247799.90000001</v>
      </c>
    </row>
    <row r="44" spans="1:8" s="2" customFormat="1" ht="25.5">
      <c r="A44" s="242">
        <v>7.4</v>
      </c>
      <c r="B44" s="602" t="s">
        <v>315</v>
      </c>
      <c r="C44" s="600">
        <v>45560720.68</v>
      </c>
      <c r="D44" s="600">
        <v>21046632.004877999</v>
      </c>
      <c r="E44" s="601">
        <f t="shared" si="0"/>
        <v>66607352.684877999</v>
      </c>
      <c r="F44" s="600">
        <v>41239050.659999996</v>
      </c>
      <c r="G44" s="600">
        <v>33355940.520817</v>
      </c>
      <c r="H44" s="606">
        <v>74594991.180816993</v>
      </c>
    </row>
    <row r="45" spans="1:8" s="2" customFormat="1" ht="15.75">
      <c r="A45" s="242">
        <v>8</v>
      </c>
      <c r="B45" s="599" t="s">
        <v>316</v>
      </c>
      <c r="C45" s="600"/>
      <c r="D45" s="600"/>
      <c r="E45" s="601">
        <f t="shared" si="0"/>
        <v>0</v>
      </c>
      <c r="F45" s="600"/>
      <c r="G45" s="600"/>
      <c r="H45" s="606">
        <v>0</v>
      </c>
    </row>
    <row r="46" spans="1:8" s="2" customFormat="1" ht="15.75">
      <c r="A46" s="242">
        <v>8.1</v>
      </c>
      <c r="B46" s="602" t="s">
        <v>317</v>
      </c>
      <c r="C46" s="600"/>
      <c r="D46" s="600"/>
      <c r="E46" s="601">
        <f t="shared" si="0"/>
        <v>0</v>
      </c>
      <c r="F46" s="600"/>
      <c r="G46" s="600"/>
      <c r="H46" s="606">
        <v>0</v>
      </c>
    </row>
    <row r="47" spans="1:8" s="2" customFormat="1" ht="15.75">
      <c r="A47" s="242">
        <v>8.1999999999999993</v>
      </c>
      <c r="B47" s="602" t="s">
        <v>318</v>
      </c>
      <c r="C47" s="600"/>
      <c r="D47" s="600"/>
      <c r="E47" s="601">
        <f t="shared" si="0"/>
        <v>0</v>
      </c>
      <c r="F47" s="600"/>
      <c r="G47" s="600"/>
      <c r="H47" s="606">
        <v>0</v>
      </c>
    </row>
    <row r="48" spans="1:8" s="2" customFormat="1" ht="15.75">
      <c r="A48" s="242">
        <v>8.3000000000000007</v>
      </c>
      <c r="B48" s="602" t="s">
        <v>319</v>
      </c>
      <c r="C48" s="600"/>
      <c r="D48" s="600"/>
      <c r="E48" s="601">
        <f t="shared" si="0"/>
        <v>0</v>
      </c>
      <c r="F48" s="600"/>
      <c r="G48" s="600"/>
      <c r="H48" s="606">
        <v>0</v>
      </c>
    </row>
    <row r="49" spans="1:8" s="2" customFormat="1" ht="15.75">
      <c r="A49" s="242">
        <v>8.4</v>
      </c>
      <c r="B49" s="602" t="s">
        <v>320</v>
      </c>
      <c r="C49" s="600"/>
      <c r="D49" s="600"/>
      <c r="E49" s="601">
        <f t="shared" si="0"/>
        <v>0</v>
      </c>
      <c r="F49" s="600"/>
      <c r="G49" s="600"/>
      <c r="H49" s="606">
        <v>0</v>
      </c>
    </row>
    <row r="50" spans="1:8" s="2" customFormat="1" ht="15.75">
      <c r="A50" s="242">
        <v>8.5</v>
      </c>
      <c r="B50" s="602" t="s">
        <v>321</v>
      </c>
      <c r="C50" s="600"/>
      <c r="D50" s="600"/>
      <c r="E50" s="601">
        <f t="shared" si="0"/>
        <v>0</v>
      </c>
      <c r="F50" s="600"/>
      <c r="G50" s="600"/>
      <c r="H50" s="606">
        <v>0</v>
      </c>
    </row>
    <row r="51" spans="1:8" s="2" customFormat="1" ht="15.75">
      <c r="A51" s="242">
        <v>8.6</v>
      </c>
      <c r="B51" s="602" t="s">
        <v>322</v>
      </c>
      <c r="C51" s="600"/>
      <c r="D51" s="600"/>
      <c r="E51" s="601">
        <f t="shared" si="0"/>
        <v>0</v>
      </c>
      <c r="F51" s="600"/>
      <c r="G51" s="600"/>
      <c r="H51" s="606">
        <v>0</v>
      </c>
    </row>
    <row r="52" spans="1:8" s="2" customFormat="1" ht="15.75">
      <c r="A52" s="242">
        <v>8.6999999999999993</v>
      </c>
      <c r="B52" s="602" t="s">
        <v>323</v>
      </c>
      <c r="C52" s="600"/>
      <c r="D52" s="600"/>
      <c r="E52" s="601">
        <f t="shared" si="0"/>
        <v>0</v>
      </c>
      <c r="F52" s="600"/>
      <c r="G52" s="600"/>
      <c r="H52" s="606">
        <v>0</v>
      </c>
    </row>
    <row r="53" spans="1:8" s="2" customFormat="1" ht="26.25" thickBot="1">
      <c r="A53" s="176">
        <v>9</v>
      </c>
      <c r="B53" s="607" t="s">
        <v>324</v>
      </c>
      <c r="C53" s="506"/>
      <c r="D53" s="506"/>
      <c r="E53" s="608">
        <f t="shared" si="0"/>
        <v>0</v>
      </c>
      <c r="F53" s="506"/>
      <c r="G53" s="506"/>
      <c r="H53" s="193">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18"/>
  <sheetViews>
    <sheetView zoomScaleNormal="100" workbookViewId="0">
      <pane xSplit="1" ySplit="4" topLeftCell="B5" activePane="bottomRight" state="frozen"/>
      <selection activeCell="B61" sqref="B61"/>
      <selection pane="topRight" activeCell="B61" sqref="B61"/>
      <selection pane="bottomLeft" activeCell="B61" sqref="B61"/>
      <selection pane="bottomRight" activeCell="B5" sqref="B5"/>
    </sheetView>
  </sheetViews>
  <sheetFormatPr defaultColWidth="9.140625" defaultRowHeight="12.75"/>
  <cols>
    <col min="1" max="1" width="9.5703125" style="1" bestFit="1" customWidth="1"/>
    <col min="2" max="2" width="93.5703125" style="1" customWidth="1"/>
    <col min="3" max="3" width="12.7109375" style="1" customWidth="1"/>
    <col min="4" max="7" width="12.7109375" style="240" customWidth="1"/>
    <col min="8" max="16384" width="9.140625" style="7"/>
  </cols>
  <sheetData>
    <row r="1" spans="1:7" ht="15">
      <c r="A1" s="10" t="s">
        <v>188</v>
      </c>
      <c r="B1" s="9" t="str">
        <f>Info!C2</f>
        <v>სს ”საქართველოს ბანკი”</v>
      </c>
      <c r="C1" s="9"/>
      <c r="D1" s="9"/>
      <c r="E1" s="9"/>
      <c r="F1" s="9"/>
      <c r="G1" s="9"/>
    </row>
    <row r="2" spans="1:7" ht="15">
      <c r="A2" s="10" t="s">
        <v>189</v>
      </c>
      <c r="B2" s="319">
        <f>'1. key ratios'!B2</f>
        <v>44651</v>
      </c>
      <c r="C2" s="20"/>
      <c r="D2" s="20"/>
      <c r="E2" s="20"/>
      <c r="F2" s="20"/>
      <c r="G2" s="20"/>
    </row>
    <row r="3" spans="1:7" ht="15">
      <c r="A3" s="10"/>
      <c r="B3" s="9"/>
      <c r="C3" s="20"/>
      <c r="D3" s="20"/>
      <c r="E3" s="20"/>
      <c r="F3" s="20"/>
      <c r="G3" s="20"/>
    </row>
    <row r="4" spans="1:7" ht="15" customHeight="1" thickBot="1">
      <c r="A4" s="11" t="s">
        <v>407</v>
      </c>
      <c r="B4" s="465" t="s">
        <v>187</v>
      </c>
      <c r="C4" s="466" t="s">
        <v>93</v>
      </c>
      <c r="D4" s="466"/>
      <c r="E4" s="466"/>
      <c r="F4" s="466"/>
      <c r="G4" s="466"/>
    </row>
    <row r="5" spans="1:7" ht="15" customHeight="1">
      <c r="A5" s="467" t="s">
        <v>26</v>
      </c>
      <c r="B5" s="468"/>
      <c r="C5" s="320" t="str">
        <f>INT((MONTH($B$2))/3)&amp;"Q"&amp;"-"&amp;YEAR($B$2)</f>
        <v>1Q-2022</v>
      </c>
      <c r="D5" s="320" t="str">
        <f>IF(INT(MONTH($B$2))=3, "4"&amp;"Q"&amp;"-"&amp;YEAR($B$2)-1, IF(INT(MONTH($B$2))=6, "1"&amp;"Q"&amp;"-"&amp;YEAR($B$2), IF(INT(MONTH($B$2))=9, "2"&amp;"Q"&amp;"-"&amp;YEAR($B$2),IF(INT(MONTH($B$2))=12, "3"&amp;"Q"&amp;"-"&amp;YEAR($B$2), 0))))</f>
        <v>4Q-2021</v>
      </c>
      <c r="E5" s="320" t="str">
        <f>IF(INT(MONTH($B$2))=3, "3"&amp;"Q"&amp;"-"&amp;YEAR($B$2)-1, IF(INT(MONTH($B$2))=6, "4"&amp;"Q"&amp;"-"&amp;YEAR($B$2)-1, IF(INT(MONTH($B$2))=9, "1"&amp;"Q"&amp;"-"&amp;YEAR($B$2),IF(INT(MONTH($B$2))=12, "2"&amp;"Q"&amp;"-"&amp;YEAR($B$2), 0))))</f>
        <v>3Q-2021</v>
      </c>
      <c r="F5" s="320" t="str">
        <f>IF(INT(MONTH($B$2))=3, "2"&amp;"Q"&amp;"-"&amp;YEAR($B$2)-1, IF(INT(MONTH($B$2))=6, "3"&amp;"Q"&amp;"-"&amp;YEAR($B$2)-1, IF(INT(MONTH($B$2))=9, "4"&amp;"Q"&amp;"-"&amp;YEAR($B$2)-1,IF(INT(MONTH($B$2))=12, "1"&amp;"Q"&amp;"-"&amp;YEAR($B$2), 0))))</f>
        <v>2Q-2021</v>
      </c>
      <c r="G5" s="320" t="str">
        <f>IF(INT(MONTH($B$2))=3, "1"&amp;"Q"&amp;"-"&amp;YEAR($B$2)-1, IF(INT(MONTH($B$2))=6, "2"&amp;"Q"&amp;"-"&amp;YEAR($B$2)-1, IF(INT(MONTH($B$2))=9, "3"&amp;"Q"&amp;"-"&amp;YEAR($B$2)-1,IF(INT(MONTH($B$2))=12, "4"&amp;"Q"&amp;"-"&amp;YEAR($B$2)-1, 0))))</f>
        <v>1Q-2021</v>
      </c>
    </row>
    <row r="6" spans="1:7" ht="15" customHeight="1">
      <c r="A6" s="271">
        <v>1</v>
      </c>
      <c r="B6" s="315" t="s">
        <v>192</v>
      </c>
      <c r="C6" s="272">
        <f>C7+C9+C10</f>
        <v>16323929977.682119</v>
      </c>
      <c r="D6" s="272">
        <v>15948275955.934664</v>
      </c>
      <c r="E6" s="272">
        <v>15417435324.362616</v>
      </c>
      <c r="F6" s="272">
        <v>14781633317.500257</v>
      </c>
      <c r="G6" s="272">
        <v>14731047465.729626</v>
      </c>
    </row>
    <row r="7" spans="1:7" ht="15" customHeight="1">
      <c r="A7" s="271">
        <v>1.1000000000000001</v>
      </c>
      <c r="B7" s="273" t="s">
        <v>601</v>
      </c>
      <c r="C7" s="274">
        <v>15529354004.181189</v>
      </c>
      <c r="D7" s="274">
        <v>15140921228.102951</v>
      </c>
      <c r="E7" s="274">
        <v>14668180443.548391</v>
      </c>
      <c r="F7" s="274">
        <v>14069685683.007097</v>
      </c>
      <c r="G7" s="274">
        <v>14055197733.61487</v>
      </c>
    </row>
    <row r="8" spans="1:7" ht="25.5">
      <c r="A8" s="271" t="s">
        <v>252</v>
      </c>
      <c r="B8" s="275" t="s">
        <v>401</v>
      </c>
      <c r="C8" s="274">
        <v>25300871.960000001</v>
      </c>
      <c r="D8" s="274">
        <v>31244923.489999998</v>
      </c>
      <c r="E8" s="274">
        <v>22545797.210000001</v>
      </c>
      <c r="F8" s="274">
        <v>147363666.34999999</v>
      </c>
      <c r="G8" s="274">
        <v>19638083.670000002</v>
      </c>
    </row>
    <row r="9" spans="1:7" ht="15" customHeight="1">
      <c r="A9" s="271">
        <v>1.2</v>
      </c>
      <c r="B9" s="273" t="s">
        <v>22</v>
      </c>
      <c r="C9" s="274">
        <v>775317326.52577496</v>
      </c>
      <c r="D9" s="274">
        <v>788190181.51263344</v>
      </c>
      <c r="E9" s="274">
        <v>720396711.56605005</v>
      </c>
      <c r="F9" s="274">
        <v>689421727.60358751</v>
      </c>
      <c r="G9" s="274">
        <v>649953863.49223745</v>
      </c>
    </row>
    <row r="10" spans="1:7" ht="15" customHeight="1">
      <c r="A10" s="271">
        <v>1.3</v>
      </c>
      <c r="B10" s="316" t="s">
        <v>77</v>
      </c>
      <c r="C10" s="274">
        <v>19258646.975155998</v>
      </c>
      <c r="D10" s="274">
        <v>19164546.319079004</v>
      </c>
      <c r="E10" s="274">
        <v>28858169.248175401</v>
      </c>
      <c r="F10" s="274">
        <v>22525906.889572997</v>
      </c>
      <c r="G10" s="274">
        <v>25895868.6225182</v>
      </c>
    </row>
    <row r="11" spans="1:7" ht="15" customHeight="1">
      <c r="A11" s="271">
        <v>2</v>
      </c>
      <c r="B11" s="315" t="s">
        <v>193</v>
      </c>
      <c r="C11" s="276">
        <v>28015113.365037788</v>
      </c>
      <c r="D11" s="276">
        <v>9730651.9381269906</v>
      </c>
      <c r="E11" s="276">
        <v>51451504.196805</v>
      </c>
      <c r="F11" s="276">
        <v>37900848.839961916</v>
      </c>
      <c r="G11" s="276">
        <v>6106753.9886693675</v>
      </c>
    </row>
    <row r="12" spans="1:7" ht="15" customHeight="1">
      <c r="A12" s="278">
        <v>3</v>
      </c>
      <c r="B12" s="317" t="s">
        <v>191</v>
      </c>
      <c r="C12" s="276">
        <v>2019942740.5366223</v>
      </c>
      <c r="D12" s="276">
        <v>2019942740.5366223</v>
      </c>
      <c r="E12" s="276">
        <v>1779276234</v>
      </c>
      <c r="F12" s="276">
        <v>1779276234</v>
      </c>
      <c r="G12" s="276">
        <v>1779276234</v>
      </c>
    </row>
    <row r="13" spans="1:7" ht="15" customHeight="1" thickBot="1">
      <c r="A13" s="108">
        <v>4</v>
      </c>
      <c r="B13" s="318" t="s">
        <v>253</v>
      </c>
      <c r="C13" s="198">
        <f>C6+C11+C12</f>
        <v>18371887831.583778</v>
      </c>
      <c r="D13" s="198">
        <v>17977949348.409412</v>
      </c>
      <c r="E13" s="198">
        <v>17248163062.559422</v>
      </c>
      <c r="F13" s="198">
        <v>16598810400.340219</v>
      </c>
      <c r="G13" s="198">
        <v>16516430453.718294</v>
      </c>
    </row>
    <row r="14" spans="1:7">
      <c r="B14" s="16"/>
    </row>
    <row r="15" spans="1:7">
      <c r="B15" s="85"/>
      <c r="C15" s="511"/>
      <c r="D15" s="511"/>
      <c r="E15" s="511"/>
      <c r="F15" s="511"/>
      <c r="G15" s="511"/>
    </row>
    <row r="16" spans="1:7">
      <c r="B16" s="85"/>
    </row>
    <row r="17" spans="2:2">
      <c r="B17" s="85"/>
    </row>
    <row r="18" spans="2:2">
      <c r="B18" s="8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4"/>
  <sheetViews>
    <sheetView showGridLines="0" zoomScaleNormal="100" workbookViewId="0">
      <pane xSplit="1" ySplit="4" topLeftCell="B5" activePane="bottomRight" state="frozen"/>
      <selection activeCell="C40" sqref="C40"/>
      <selection pane="topRight" activeCell="C40" sqref="C40"/>
      <selection pane="bottomLeft" activeCell="C40" sqref="C40"/>
      <selection pane="bottomRight" activeCell="B5" sqref="B5"/>
    </sheetView>
  </sheetViews>
  <sheetFormatPr defaultColWidth="9.140625" defaultRowHeight="15"/>
  <cols>
    <col min="1" max="1" width="9.5703125" style="240" bestFit="1" customWidth="1"/>
    <col min="2" max="2" width="58.85546875" style="240" customWidth="1"/>
    <col min="3" max="3" width="84.140625" style="240" customWidth="1"/>
    <col min="4" max="16384" width="9.140625" style="499"/>
  </cols>
  <sheetData>
    <row r="1" spans="1:3">
      <c r="A1" s="240" t="s">
        <v>188</v>
      </c>
      <c r="B1" s="240" t="s">
        <v>988</v>
      </c>
    </row>
    <row r="2" spans="1:3">
      <c r="A2" s="240" t="s">
        <v>189</v>
      </c>
      <c r="B2" s="324">
        <f>'1. key ratios'!B2</f>
        <v>44651</v>
      </c>
    </row>
    <row r="4" spans="1:3" ht="30.75" thickBot="1">
      <c r="A4" s="182" t="s">
        <v>408</v>
      </c>
      <c r="B4" s="52" t="s">
        <v>149</v>
      </c>
      <c r="C4" s="8"/>
    </row>
    <row r="5" spans="1:3" ht="15.75">
      <c r="A5" s="501"/>
      <c r="B5" s="496" t="s">
        <v>150</v>
      </c>
      <c r="C5" s="509" t="s">
        <v>615</v>
      </c>
    </row>
    <row r="6" spans="1:3" ht="15.75">
      <c r="A6" s="502">
        <v>1</v>
      </c>
      <c r="B6" s="663" t="s">
        <v>957</v>
      </c>
      <c r="C6" s="664" t="s">
        <v>958</v>
      </c>
    </row>
    <row r="7" spans="1:3" ht="15.75">
      <c r="A7" s="502">
        <v>2</v>
      </c>
      <c r="B7" s="663" t="s">
        <v>959</v>
      </c>
      <c r="C7" s="664" t="s">
        <v>960</v>
      </c>
    </row>
    <row r="8" spans="1:3" ht="15.75">
      <c r="A8" s="502">
        <v>3</v>
      </c>
      <c r="B8" s="663" t="s">
        <v>961</v>
      </c>
      <c r="C8" s="664" t="s">
        <v>962</v>
      </c>
    </row>
    <row r="9" spans="1:3" ht="15.75">
      <c r="A9" s="502">
        <v>4</v>
      </c>
      <c r="B9" s="663" t="s">
        <v>963</v>
      </c>
      <c r="C9" s="664" t="s">
        <v>960</v>
      </c>
    </row>
    <row r="10" spans="1:3" ht="18">
      <c r="A10" s="502">
        <v>5</v>
      </c>
      <c r="B10" s="663" t="s">
        <v>964</v>
      </c>
      <c r="C10" s="665" t="s">
        <v>960</v>
      </c>
    </row>
    <row r="11" spans="1:3">
      <c r="A11" s="502">
        <v>6</v>
      </c>
      <c r="B11" s="666" t="s">
        <v>965</v>
      </c>
      <c r="C11" s="664" t="s">
        <v>960</v>
      </c>
    </row>
    <row r="12" spans="1:3">
      <c r="A12" s="502">
        <v>7</v>
      </c>
      <c r="B12" s="666" t="s">
        <v>966</v>
      </c>
      <c r="C12" s="664" t="s">
        <v>960</v>
      </c>
    </row>
    <row r="13" spans="1:3">
      <c r="A13" s="502">
        <v>8</v>
      </c>
      <c r="B13" s="666" t="s">
        <v>991</v>
      </c>
      <c r="C13" s="664" t="s">
        <v>960</v>
      </c>
    </row>
    <row r="14" spans="1:3">
      <c r="A14" s="502">
        <v>9</v>
      </c>
      <c r="B14" s="667"/>
      <c r="C14" s="668"/>
    </row>
    <row r="15" spans="1:3">
      <c r="A15" s="502">
        <v>10</v>
      </c>
      <c r="B15" s="667"/>
      <c r="C15" s="668"/>
    </row>
    <row r="16" spans="1:3">
      <c r="A16" s="502"/>
      <c r="B16" s="777"/>
      <c r="C16" s="778"/>
    </row>
    <row r="17" spans="1:3">
      <c r="A17" s="502"/>
      <c r="B17" s="669" t="s">
        <v>151</v>
      </c>
      <c r="C17" s="670" t="s">
        <v>616</v>
      </c>
    </row>
    <row r="18" spans="1:3" ht="15.75">
      <c r="A18" s="502">
        <v>1</v>
      </c>
      <c r="B18" s="671" t="s">
        <v>967</v>
      </c>
      <c r="C18" s="664" t="s">
        <v>968</v>
      </c>
    </row>
    <row r="19" spans="1:3" ht="15.75">
      <c r="A19" s="502">
        <v>2</v>
      </c>
      <c r="B19" s="671" t="s">
        <v>969</v>
      </c>
      <c r="C19" s="664" t="s">
        <v>970</v>
      </c>
    </row>
    <row r="20" spans="1:3" ht="15.75">
      <c r="A20" s="502">
        <v>3</v>
      </c>
      <c r="B20" s="671" t="s">
        <v>971</v>
      </c>
      <c r="C20" s="664" t="s">
        <v>972</v>
      </c>
    </row>
    <row r="21" spans="1:3" ht="15.75">
      <c r="A21" s="502">
        <v>4</v>
      </c>
      <c r="B21" s="671" t="s">
        <v>973</v>
      </c>
      <c r="C21" s="664" t="s">
        <v>974</v>
      </c>
    </row>
    <row r="22" spans="1:3" ht="15.75">
      <c r="A22" s="502">
        <v>5</v>
      </c>
      <c r="B22" s="671" t="s">
        <v>975</v>
      </c>
      <c r="C22" s="664" t="s">
        <v>976</v>
      </c>
    </row>
    <row r="23" spans="1:3" ht="15.75">
      <c r="A23" s="502">
        <v>6</v>
      </c>
      <c r="B23" s="671" t="s">
        <v>977</v>
      </c>
      <c r="C23" s="664" t="s">
        <v>978</v>
      </c>
    </row>
    <row r="24" spans="1:3" ht="30">
      <c r="A24" s="502">
        <v>7</v>
      </c>
      <c r="B24" s="671" t="s">
        <v>979</v>
      </c>
      <c r="C24" s="664" t="s">
        <v>980</v>
      </c>
    </row>
    <row r="25" spans="1:3" ht="30">
      <c r="A25" s="502">
        <v>8</v>
      </c>
      <c r="B25" s="671" t="s">
        <v>981</v>
      </c>
      <c r="C25" s="664" t="s">
        <v>982</v>
      </c>
    </row>
    <row r="26" spans="1:3" ht="15.75">
      <c r="A26" s="502">
        <v>9</v>
      </c>
      <c r="B26" s="671"/>
      <c r="C26" s="672"/>
    </row>
    <row r="27" spans="1:3" ht="15.75">
      <c r="A27" s="502">
        <v>10</v>
      </c>
      <c r="B27" s="671"/>
      <c r="C27" s="673"/>
    </row>
    <row r="28" spans="1:3" ht="15.75">
      <c r="A28" s="502"/>
      <c r="B28" s="671"/>
      <c r="C28" s="673"/>
    </row>
    <row r="29" spans="1:3">
      <c r="A29" s="502"/>
      <c r="B29" s="779" t="s">
        <v>152</v>
      </c>
      <c r="C29" s="780"/>
    </row>
    <row r="30" spans="1:3" ht="15.75">
      <c r="A30" s="502">
        <v>1</v>
      </c>
      <c r="B30" s="674" t="s">
        <v>983</v>
      </c>
      <c r="C30" s="675">
        <v>0.19770973141775675</v>
      </c>
    </row>
    <row r="31" spans="1:3">
      <c r="A31" s="502">
        <v>2</v>
      </c>
      <c r="B31" s="676" t="s">
        <v>984</v>
      </c>
      <c r="C31" s="675" t="s">
        <v>985</v>
      </c>
    </row>
    <row r="32" spans="1:3">
      <c r="A32" s="502"/>
      <c r="B32" s="667"/>
      <c r="C32" s="668"/>
    </row>
    <row r="33" spans="1:3">
      <c r="A33" s="502"/>
      <c r="B33" s="781" t="s">
        <v>986</v>
      </c>
      <c r="C33" s="782"/>
    </row>
    <row r="34" spans="1:3">
      <c r="A34" s="502">
        <v>1</v>
      </c>
      <c r="B34" s="677" t="s">
        <v>987</v>
      </c>
      <c r="C34" s="675">
        <v>0.19900000000000001</v>
      </c>
    </row>
  </sheetData>
  <mergeCells count="3">
    <mergeCell ref="B16:C16"/>
    <mergeCell ref="B29:C29"/>
    <mergeCell ref="B33:C33"/>
  </mergeCells>
  <dataValidations count="2">
    <dataValidation type="list" allowBlank="1" showInputMessage="1" showErrorMessage="1" sqref="C14: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 type="list" allowBlank="1" showInputMessage="1" showErrorMessage="1" sqref="C6:C13">
      <formula1>"დამოუკიდებელი წევრი, არადამოუკიდებელი წევრი, თავმჯდომარე, 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activeCell="B61" sqref="B61"/>
      <selection pane="topRight" activeCell="B61" sqref="B61"/>
      <selection pane="bottomLeft" activeCell="B61" sqref="B61"/>
      <selection pane="bottomRight" activeCell="B6" sqref="B6:B7"/>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8.7109375" bestFit="1" customWidth="1"/>
    <col min="7" max="7" width="12.5703125" bestFit="1" customWidth="1"/>
  </cols>
  <sheetData>
    <row r="1" spans="1:8" ht="15.75">
      <c r="A1" s="10" t="s">
        <v>188</v>
      </c>
      <c r="B1" s="9" t="str">
        <f>Info!C2</f>
        <v>სს ”საქართველოს ბანკი”</v>
      </c>
    </row>
    <row r="2" spans="1:8" s="14" customFormat="1" ht="15.75" customHeight="1">
      <c r="A2" s="14" t="s">
        <v>189</v>
      </c>
      <c r="B2" s="324">
        <f>'1. key ratios'!B2</f>
        <v>44651</v>
      </c>
    </row>
    <row r="3" spans="1:8" s="14" customFormat="1" ht="15.75" customHeight="1">
      <c r="H3" s="14">
        <v>0</v>
      </c>
    </row>
    <row r="4" spans="1:8" s="14" customFormat="1" ht="15.75" customHeight="1" thickBot="1">
      <c r="A4" s="183" t="s">
        <v>409</v>
      </c>
      <c r="B4" s="184" t="s">
        <v>263</v>
      </c>
      <c r="C4" s="159"/>
      <c r="D4" s="159"/>
      <c r="E4" s="160" t="s">
        <v>93</v>
      </c>
    </row>
    <row r="5" spans="1:8" s="96" customFormat="1" ht="17.45" customHeight="1">
      <c r="A5" s="246"/>
      <c r="B5" s="247"/>
      <c r="C5" s="158" t="s">
        <v>0</v>
      </c>
      <c r="D5" s="158" t="s">
        <v>1</v>
      </c>
      <c r="E5" s="248" t="s">
        <v>2</v>
      </c>
    </row>
    <row r="6" spans="1:8" s="126" customFormat="1" ht="14.45" customHeight="1">
      <c r="A6" s="249"/>
      <c r="B6" s="783" t="s">
        <v>231</v>
      </c>
      <c r="C6" s="783" t="s">
        <v>230</v>
      </c>
      <c r="D6" s="784" t="s">
        <v>229</v>
      </c>
      <c r="E6" s="785"/>
      <c r="G6"/>
    </row>
    <row r="7" spans="1:8" s="126" customFormat="1" ht="99.6" customHeight="1">
      <c r="A7" s="249"/>
      <c r="B7" s="783"/>
      <c r="C7" s="783"/>
      <c r="D7" s="244" t="s">
        <v>228</v>
      </c>
      <c r="E7" s="245" t="s">
        <v>520</v>
      </c>
      <c r="G7"/>
    </row>
    <row r="8" spans="1:8">
      <c r="A8" s="250">
        <v>1</v>
      </c>
      <c r="B8" s="251" t="s">
        <v>154</v>
      </c>
      <c r="C8" s="417">
        <f>'2. RC'!E7</f>
        <v>693822844.66999996</v>
      </c>
      <c r="D8" s="417"/>
      <c r="E8" s="418">
        <f>C8-D8</f>
        <v>693822844.66999996</v>
      </c>
    </row>
    <row r="9" spans="1:8">
      <c r="A9" s="250">
        <v>2</v>
      </c>
      <c r="B9" s="251" t="s">
        <v>155</v>
      </c>
      <c r="C9" s="417">
        <f>'2. RC'!E8</f>
        <v>1965781447.1499999</v>
      </c>
      <c r="D9" s="417"/>
      <c r="E9" s="418">
        <f t="shared" ref="E9:E20" si="0">C9-D9</f>
        <v>1965781447.1499999</v>
      </c>
    </row>
    <row r="10" spans="1:8">
      <c r="A10" s="250">
        <v>3</v>
      </c>
      <c r="B10" s="251" t="s">
        <v>227</v>
      </c>
      <c r="C10" s="417">
        <f>'2. RC'!E9</f>
        <v>922338643.06000006</v>
      </c>
      <c r="D10" s="417"/>
      <c r="E10" s="418">
        <f t="shared" si="0"/>
        <v>922338643.06000006</v>
      </c>
    </row>
    <row r="11" spans="1:8" ht="25.5">
      <c r="A11" s="250">
        <v>4</v>
      </c>
      <c r="B11" s="251" t="s">
        <v>185</v>
      </c>
      <c r="C11" s="417">
        <f>'2. RC'!E10</f>
        <v>303.24</v>
      </c>
      <c r="D11" s="417"/>
      <c r="E11" s="418">
        <f t="shared" si="0"/>
        <v>303.24</v>
      </c>
    </row>
    <row r="12" spans="1:8">
      <c r="A12" s="250">
        <v>5</v>
      </c>
      <c r="B12" s="251" t="s">
        <v>157</v>
      </c>
      <c r="C12" s="417">
        <f>'2. RC'!E11</f>
        <v>3033041026.822</v>
      </c>
      <c r="D12" s="417"/>
      <c r="E12" s="418">
        <f t="shared" si="0"/>
        <v>3033041026.822</v>
      </c>
    </row>
    <row r="13" spans="1:8">
      <c r="A13" s="250">
        <v>6.1</v>
      </c>
      <c r="B13" s="251" t="s">
        <v>158</v>
      </c>
      <c r="C13" s="417">
        <f>'2. RC'!E12</f>
        <v>15590894615.3074</v>
      </c>
      <c r="D13" s="417">
        <v>0</v>
      </c>
      <c r="E13" s="418">
        <f t="shared" si="0"/>
        <v>15590894615.3074</v>
      </c>
    </row>
    <row r="14" spans="1:8">
      <c r="A14" s="250">
        <v>6.2</v>
      </c>
      <c r="B14" s="252" t="s">
        <v>159</v>
      </c>
      <c r="C14" s="417">
        <f>'2. RC'!E13</f>
        <v>-623148590.04390001</v>
      </c>
      <c r="D14" s="417">
        <v>0</v>
      </c>
      <c r="E14" s="418">
        <f t="shared" si="0"/>
        <v>-623148590.04390001</v>
      </c>
    </row>
    <row r="15" spans="1:8">
      <c r="A15" s="250">
        <v>6</v>
      </c>
      <c r="B15" s="251" t="s">
        <v>226</v>
      </c>
      <c r="C15" s="417">
        <f>'2. RC'!E14</f>
        <v>14967746025.2635</v>
      </c>
      <c r="D15" s="417">
        <f>SUM(D13:D14)</f>
        <v>0</v>
      </c>
      <c r="E15" s="418">
        <f t="shared" si="0"/>
        <v>14967746025.2635</v>
      </c>
    </row>
    <row r="16" spans="1:8" ht="25.5">
      <c r="A16" s="250">
        <v>7</v>
      </c>
      <c r="B16" s="251" t="s">
        <v>161</v>
      </c>
      <c r="C16" s="417">
        <f>'2. RC'!E15</f>
        <v>219514400.05179998</v>
      </c>
      <c r="D16" s="417"/>
      <c r="E16" s="418">
        <f t="shared" si="0"/>
        <v>219514400.05179998</v>
      </c>
    </row>
    <row r="17" spans="1:7">
      <c r="A17" s="250">
        <v>8</v>
      </c>
      <c r="B17" s="251" t="s">
        <v>162</v>
      </c>
      <c r="C17" s="417">
        <f>'2. RC'!E16</f>
        <v>94859601.707000002</v>
      </c>
      <c r="D17" s="417"/>
      <c r="E17" s="418">
        <f t="shared" si="0"/>
        <v>94859601.707000002</v>
      </c>
      <c r="F17" s="5"/>
      <c r="G17" s="5"/>
    </row>
    <row r="18" spans="1:7">
      <c r="A18" s="250">
        <v>9</v>
      </c>
      <c r="B18" s="251" t="s">
        <v>163</v>
      </c>
      <c r="C18" s="417">
        <f>'2. RC'!E17</f>
        <v>94756846.706400022</v>
      </c>
      <c r="D18" s="417">
        <v>8884991.9633999988</v>
      </c>
      <c r="E18" s="418">
        <f t="shared" si="0"/>
        <v>85871854.743000031</v>
      </c>
      <c r="G18" s="5"/>
    </row>
    <row r="19" spans="1:7" ht="25.5">
      <c r="A19" s="250">
        <v>10</v>
      </c>
      <c r="B19" s="251" t="s">
        <v>164</v>
      </c>
      <c r="C19" s="417">
        <f>'2. RC'!E18</f>
        <v>525674529.07999998</v>
      </c>
      <c r="D19" s="417">
        <v>142605443.36000001</v>
      </c>
      <c r="E19" s="418">
        <f t="shared" si="0"/>
        <v>383069085.71999997</v>
      </c>
      <c r="G19" s="5"/>
    </row>
    <row r="20" spans="1:7">
      <c r="A20" s="250">
        <v>11</v>
      </c>
      <c r="B20" s="251" t="s">
        <v>165</v>
      </c>
      <c r="C20" s="417">
        <f>'2. RC'!E19</f>
        <v>352210133.89639944</v>
      </c>
      <c r="D20" s="417">
        <v>0</v>
      </c>
      <c r="E20" s="418">
        <f t="shared" si="0"/>
        <v>352210133.89639944</v>
      </c>
    </row>
    <row r="21" spans="1:7" ht="51.75" thickBot="1">
      <c r="A21" s="253"/>
      <c r="B21" s="254" t="s">
        <v>483</v>
      </c>
      <c r="C21" s="228">
        <f>SUM(C8:C12, C15:C20)</f>
        <v>22869745801.647102</v>
      </c>
      <c r="D21" s="228">
        <f>SUM(D8:D12, D15:D20)</f>
        <v>151490435.32340002</v>
      </c>
      <c r="E21" s="255">
        <f>SUM(E8:E12, E15:E20)</f>
        <v>22718255366.3237</v>
      </c>
      <c r="F21" s="595"/>
      <c r="G21" s="500">
        <f>D21-'[4]Risk Weighted Risk Exposures'!$D$46</f>
        <v>0</v>
      </c>
    </row>
    <row r="22" spans="1:7">
      <c r="A22"/>
      <c r="B22"/>
      <c r="C22"/>
      <c r="D22"/>
      <c r="E22"/>
    </row>
    <row r="23" spans="1:7">
      <c r="A23"/>
      <c r="B23"/>
      <c r="C23" s="500">
        <f>C21-'2. RC'!E20</f>
        <v>0</v>
      </c>
      <c r="D23"/>
      <c r="E23" s="595"/>
    </row>
    <row r="25" spans="1:7" s="1" customFormat="1">
      <c r="B25" s="54"/>
      <c r="F25"/>
      <c r="G25"/>
    </row>
    <row r="26" spans="1:7" s="1" customFormat="1">
      <c r="B26" s="55"/>
      <c r="F26"/>
      <c r="G26"/>
    </row>
    <row r="27" spans="1:7" s="1" customFormat="1">
      <c r="B27" s="54"/>
      <c r="F27"/>
      <c r="G27"/>
    </row>
    <row r="28" spans="1:7" s="1" customFormat="1">
      <c r="B28" s="54"/>
      <c r="F28"/>
      <c r="G28"/>
    </row>
    <row r="29" spans="1:7" s="1" customFormat="1">
      <c r="B29" s="54"/>
      <c r="F29"/>
      <c r="G29"/>
    </row>
    <row r="30" spans="1:7" s="1" customFormat="1">
      <c r="B30" s="54"/>
      <c r="F30"/>
      <c r="G30"/>
    </row>
    <row r="31" spans="1:7" s="1" customFormat="1">
      <c r="B31" s="54"/>
      <c r="F31"/>
      <c r="G31"/>
    </row>
    <row r="32" spans="1:7" s="1" customFormat="1">
      <c r="B32" s="55"/>
      <c r="F32"/>
      <c r="G32"/>
    </row>
    <row r="33" spans="2:7" s="1" customFormat="1">
      <c r="B33" s="55"/>
      <c r="F33"/>
      <c r="G33"/>
    </row>
    <row r="34" spans="2:7" s="1" customFormat="1">
      <c r="B34" s="55"/>
      <c r="F34"/>
      <c r="G34"/>
    </row>
    <row r="35" spans="2:7" s="1" customFormat="1">
      <c r="B35" s="55"/>
      <c r="F35"/>
      <c r="G35"/>
    </row>
    <row r="36" spans="2:7" s="1" customFormat="1">
      <c r="B36" s="55"/>
      <c r="F36"/>
      <c r="G36"/>
    </row>
    <row r="37" spans="2:7" s="1" customFormat="1">
      <c r="B37" s="55"/>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3"/>
  <sheetViews>
    <sheetView zoomScaleNormal="100" workbookViewId="0">
      <pane xSplit="1" ySplit="4" topLeftCell="B5" activePane="bottomRight" state="frozen"/>
      <selection activeCell="B61" sqref="B61"/>
      <selection pane="topRight" activeCell="B61" sqref="B61"/>
      <selection pane="bottomLeft" activeCell="B61" sqref="B61"/>
      <selection pane="bottomRight" activeCell="B5" sqref="B5"/>
    </sheetView>
  </sheetViews>
  <sheetFormatPr defaultRowHeight="15" outlineLevelRow="1"/>
  <cols>
    <col min="1" max="1" width="9.5703125" style="1" bestFit="1" customWidth="1"/>
    <col min="2" max="2" width="114.28515625" style="1" customWidth="1"/>
    <col min="3" max="3" width="18.85546875" customWidth="1"/>
    <col min="4" max="4" width="24.28515625" customWidth="1"/>
    <col min="5" max="5" width="24" customWidth="1"/>
    <col min="6" max="6" width="10" bestFit="1" customWidth="1"/>
    <col min="7" max="7" width="12" bestFit="1" customWidth="1"/>
    <col min="8" max="8" width="12.5703125" bestFit="1" customWidth="1"/>
  </cols>
  <sheetData>
    <row r="1" spans="1:7" ht="15.75">
      <c r="A1" s="10" t="s">
        <v>188</v>
      </c>
      <c r="B1" s="9" t="str">
        <f>Info!C2</f>
        <v>სს ”საქართველოს ბანკი”</v>
      </c>
    </row>
    <row r="2" spans="1:7" s="14" customFormat="1" ht="15.75" customHeight="1">
      <c r="A2" s="14" t="s">
        <v>189</v>
      </c>
      <c r="B2" s="324">
        <f>'1. key ratios'!B2</f>
        <v>44651</v>
      </c>
      <c r="C2"/>
      <c r="D2"/>
      <c r="E2"/>
    </row>
    <row r="3" spans="1:7" s="14" customFormat="1" ht="15.75" customHeight="1">
      <c r="C3"/>
      <c r="D3"/>
      <c r="E3"/>
      <c r="G3" s="14">
        <v>0</v>
      </c>
    </row>
    <row r="4" spans="1:7" s="14" customFormat="1" ht="26.25" thickBot="1">
      <c r="A4" s="14" t="s">
        <v>410</v>
      </c>
      <c r="B4" s="166" t="s">
        <v>266</v>
      </c>
      <c r="C4" s="160" t="s">
        <v>93</v>
      </c>
      <c r="D4"/>
      <c r="E4"/>
    </row>
    <row r="5" spans="1:7" ht="26.25">
      <c r="A5" s="161">
        <v>1</v>
      </c>
      <c r="B5" s="162" t="s">
        <v>432</v>
      </c>
      <c r="C5" s="199">
        <f>'7. LI1'!E21</f>
        <v>22718255366.3237</v>
      </c>
    </row>
    <row r="6" spans="1:7" s="151" customFormat="1">
      <c r="A6" s="95">
        <v>2.1</v>
      </c>
      <c r="B6" s="168" t="s">
        <v>267</v>
      </c>
      <c r="C6" s="419">
        <v>2563809508.5391998</v>
      </c>
    </row>
    <row r="7" spans="1:7" s="3" customFormat="1" ht="25.5" outlineLevel="1">
      <c r="A7" s="167">
        <v>2.2000000000000002</v>
      </c>
      <c r="B7" s="163" t="s">
        <v>268</v>
      </c>
      <c r="C7" s="420">
        <v>2323755169.2509003</v>
      </c>
    </row>
    <row r="8" spans="1:7" s="3" customFormat="1" ht="26.25">
      <c r="A8" s="167">
        <v>3</v>
      </c>
      <c r="B8" s="164" t="s">
        <v>433</v>
      </c>
      <c r="C8" s="421">
        <f>SUM(C5:C7)</f>
        <v>27605820044.1138</v>
      </c>
    </row>
    <row r="9" spans="1:7" s="151" customFormat="1">
      <c r="A9" s="95">
        <v>4</v>
      </c>
      <c r="B9" s="171" t="s">
        <v>264</v>
      </c>
      <c r="C9" s="419">
        <v>277402617.79689997</v>
      </c>
    </row>
    <row r="10" spans="1:7" s="3" customFormat="1" ht="25.5" outlineLevel="1">
      <c r="A10" s="167">
        <v>5.0999999999999996</v>
      </c>
      <c r="B10" s="163" t="s">
        <v>273</v>
      </c>
      <c r="C10" s="419">
        <v>-1529358397.0989997</v>
      </c>
    </row>
    <row r="11" spans="1:7" s="3" customFormat="1" ht="25.5" outlineLevel="1">
      <c r="A11" s="167">
        <v>5.2</v>
      </c>
      <c r="B11" s="163" t="s">
        <v>274</v>
      </c>
      <c r="C11" s="420">
        <v>-2276413650.5996861</v>
      </c>
    </row>
    <row r="12" spans="1:7" s="3" customFormat="1">
      <c r="A12" s="167">
        <v>6</v>
      </c>
      <c r="B12" s="169" t="s">
        <v>602</v>
      </c>
      <c r="C12" s="420">
        <v>0</v>
      </c>
    </row>
    <row r="13" spans="1:7" s="3" customFormat="1" ht="15.75" thickBot="1">
      <c r="A13" s="170">
        <v>7</v>
      </c>
      <c r="B13" s="165" t="s">
        <v>265</v>
      </c>
      <c r="C13" s="200">
        <f>SUM(C8:C12)</f>
        <v>24077450614.212017</v>
      </c>
    </row>
    <row r="15" spans="1:7" ht="26.25">
      <c r="B15" s="16" t="s">
        <v>603</v>
      </c>
    </row>
    <row r="17" spans="2:8" s="1" customFormat="1">
      <c r="B17" s="56"/>
      <c r="C17"/>
      <c r="D17"/>
      <c r="E17"/>
      <c r="F17"/>
      <c r="G17"/>
      <c r="H17"/>
    </row>
    <row r="18" spans="2:8" s="1" customFormat="1">
      <c r="B18" s="53"/>
      <c r="C18"/>
      <c r="D18"/>
      <c r="E18"/>
      <c r="F18"/>
      <c r="G18"/>
      <c r="H18"/>
    </row>
    <row r="19" spans="2:8" s="1" customFormat="1">
      <c r="B19" s="53"/>
      <c r="C19"/>
      <c r="D19"/>
      <c r="E19"/>
      <c r="F19"/>
      <c r="G19"/>
      <c r="H19"/>
    </row>
    <row r="20" spans="2:8" s="1" customFormat="1">
      <c r="B20" s="55"/>
      <c r="C20"/>
      <c r="D20"/>
      <c r="E20"/>
      <c r="F20"/>
      <c r="G20"/>
      <c r="H20"/>
    </row>
    <row r="21" spans="2:8" s="1" customFormat="1">
      <c r="B21" s="54"/>
      <c r="C21"/>
      <c r="D21"/>
      <c r="E21"/>
      <c r="F21"/>
      <c r="G21"/>
      <c r="H21"/>
    </row>
    <row r="22" spans="2:8" s="1" customFormat="1">
      <c r="B22" s="55"/>
      <c r="C22"/>
      <c r="D22"/>
      <c r="E22"/>
      <c r="F22"/>
      <c r="G22"/>
      <c r="H22"/>
    </row>
    <row r="23" spans="2:8" s="1" customFormat="1">
      <c r="B23" s="54"/>
      <c r="C23"/>
      <c r="D23"/>
      <c r="E23"/>
      <c r="F23"/>
      <c r="G23"/>
      <c r="H23"/>
    </row>
    <row r="24" spans="2:8" s="1" customFormat="1">
      <c r="B24" s="54"/>
      <c r="C24"/>
      <c r="D24"/>
      <c r="E24"/>
      <c r="F24"/>
      <c r="G24"/>
      <c r="H24"/>
    </row>
    <row r="25" spans="2:8" s="1" customFormat="1">
      <c r="B25" s="54"/>
      <c r="C25"/>
      <c r="D25"/>
      <c r="E25"/>
      <c r="F25"/>
      <c r="G25"/>
      <c r="H25"/>
    </row>
    <row r="26" spans="2:8" s="1" customFormat="1">
      <c r="B26" s="54"/>
      <c r="C26"/>
      <c r="D26"/>
      <c r="E26"/>
      <c r="F26"/>
      <c r="G26"/>
      <c r="H26"/>
    </row>
    <row r="27" spans="2:8" s="1" customFormat="1">
      <c r="B27" s="54"/>
      <c r="C27"/>
      <c r="D27"/>
      <c r="E27"/>
      <c r="F27"/>
      <c r="G27"/>
      <c r="H27"/>
    </row>
    <row r="28" spans="2:8" s="1" customFormat="1">
      <c r="B28" s="55"/>
      <c r="C28"/>
      <c r="D28"/>
      <c r="E28"/>
      <c r="F28"/>
      <c r="G28"/>
      <c r="H28"/>
    </row>
    <row r="29" spans="2:8" s="1" customFormat="1">
      <c r="B29" s="55"/>
      <c r="C29"/>
      <c r="D29"/>
      <c r="E29"/>
      <c r="F29"/>
      <c r="G29"/>
      <c r="H29"/>
    </row>
    <row r="30" spans="2:8" s="1" customFormat="1">
      <c r="B30" s="55"/>
      <c r="C30"/>
      <c r="D30"/>
      <c r="E30"/>
      <c r="F30"/>
      <c r="G30"/>
      <c r="H30"/>
    </row>
    <row r="31" spans="2:8" s="1" customFormat="1">
      <c r="B31" s="55"/>
      <c r="C31"/>
      <c r="D31"/>
      <c r="E31"/>
      <c r="F31"/>
      <c r="G31"/>
      <c r="H31"/>
    </row>
    <row r="32" spans="2:8" s="1" customFormat="1">
      <c r="B32" s="55"/>
      <c r="C32"/>
      <c r="D32"/>
      <c r="E32"/>
      <c r="F32"/>
      <c r="G32"/>
      <c r="H32"/>
    </row>
    <row r="33" spans="2:8" s="1" customFormat="1">
      <c r="B33" s="55"/>
      <c r="C33"/>
      <c r="D33"/>
      <c r="E33"/>
      <c r="F33"/>
      <c r="G33"/>
      <c r="H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9.1. Capital Requirements</vt:lpstr>
      <vt:lpstr>9. Capital</vt:lpstr>
      <vt:lpstr>10. CC2</vt:lpstr>
      <vt:lpstr>11. CRWA</vt:lpstr>
      <vt:lpstr>13. CRME</vt:lpstr>
      <vt:lpstr>12. CRM</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2022-08-18T08:43:57Z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{4D5F5C65-5A8A-40C0-871B-B28632C08195} {BD15A7F3-68A3-44DA-88DE-84F8F8C88452}</vt:lpwstr>
  </property>
  <property fmtid="{D5CDD505-2E9C-101B-9397-08002B2CF9AE}" pid="3" name="DLPManualFileClassificationLastModifiedBy">
    <vt:lpwstr>BOG0\salkapanadze</vt:lpwstr>
  </property>
  <property fmtid="{D5CDD505-2E9C-101B-9397-08002B2CF9AE}" pid="4" name="DLPManualFileClassificationLastModificationDate">
    <vt:lpwstr>1651235535</vt:lpwstr>
  </property>
  <property fmtid="{D5CDD505-2E9C-101B-9397-08002B2CF9AE}" pid="5" name="DLPManualFileClassificationVersion">
    <vt:lpwstr>11.6.400.34</vt:lpwstr>
  </property>
</Properties>
</file>