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30.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Override PartName="/xl/externalLinks/externalLink3.xml" ContentType="application/vnd.openxmlformats-officedocument.spreadsheetml.externalLink+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360" windowWidth="19200" windowHeight="6105" tabRatio="919"/>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3. CRME" sheetId="74" r:id="rId14"/>
    <sheet name="12. CRM" sheetId="6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 name="26. Retail Products" sheetId="96" r:id="rId29"/>
    <sheet name="Instruction" sheetId="90" r:id="rId30"/>
  </sheets>
  <externalReferences>
    <externalReference r:id="rId31"/>
    <externalReference r:id="rId32"/>
    <externalReference r:id="rId33"/>
  </externalReferences>
  <definedNames>
    <definedName name="_cur1">'[1]Appl (2)'!$F$2:$F$7200</definedName>
    <definedName name="_cur2">'[1]Appl (2)'!$H$2:$H$7200</definedName>
    <definedName name="_xlnm._FilterDatabase" localSheetId="4" hidden="1">'4. Off-Balance'!$B$6:$H$53</definedName>
    <definedName name="_xlnm._FilterDatabase" localSheetId="29" hidden="1">Instruction!$A$107:$C$111</definedName>
    <definedName name="_sum1">'[1]Appl (2)'!$E$2:$E$7200</definedName>
    <definedName name="_sum2">'[1]Appl (2)'!$G$2:$G$7200</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10">#REF!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4">#REF!</definedName>
    <definedName name="ACC_CRS" localSheetId="10">#REF!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4">#REF!</definedName>
    <definedName name="ACC_DBS" localSheetId="10">#REF!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4">#REF!</definedName>
    <definedName name="ACC_ISO" localSheetId="10">#REF!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4">#REF!</definedName>
    <definedName name="ACC_SALDO" localSheetId="10">#REF!</definedName>
    <definedName name="ACC_SALDO">#REF!</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4">#REF!</definedName>
    <definedName name="BS_BALACC" localSheetId="10">#REF!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4">#REF!</definedName>
    <definedName name="BS_BALANCE" localSheetId="10">#REF!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4">#REF!</definedName>
    <definedName name="BS_CR" localSheetId="10">#REF!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4">#REF!</definedName>
    <definedName name="BS_CR_EQU" localSheetId="10">#REF!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4">#REF!</definedName>
    <definedName name="BS_DB" localSheetId="10">#REF!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4">#REF!</definedName>
    <definedName name="BS_DB_EQU" localSheetId="10">#REF!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4">#REF!</definedName>
    <definedName name="BS_DT" localSheetId="10">#REF!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4">#REF!</definedName>
    <definedName name="BS_ISO" localSheetId="10">#REF!</definedName>
    <definedName name="BS_ISO">#REF!</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52511"/>
</workbook>
</file>

<file path=xl/calcChain.xml><?xml version="1.0" encoding="utf-8"?>
<calcChain xmlns="http://schemas.openxmlformats.org/spreadsheetml/2006/main">
  <c r="H21" i="82" l="1"/>
  <c r="C24" i="69" l="1"/>
  <c r="B1" i="96"/>
  <c r="B1" i="89"/>
  <c r="B1" i="88"/>
  <c r="B1" i="87"/>
  <c r="B1" i="86"/>
  <c r="B1" i="85"/>
  <c r="B1" i="84"/>
  <c r="B1" i="83"/>
  <c r="B1" i="82"/>
  <c r="B1" i="81"/>
  <c r="D12" i="84" l="1"/>
  <c r="D19" i="84" s="1"/>
  <c r="G33" i="80" l="1"/>
  <c r="F33" i="80"/>
  <c r="E33" i="80"/>
  <c r="D33" i="80"/>
  <c r="C33" i="80"/>
  <c r="G24" i="80"/>
  <c r="F24" i="80"/>
  <c r="F37" i="80" s="1"/>
  <c r="E24" i="80"/>
  <c r="E37" i="80" s="1"/>
  <c r="D24" i="80"/>
  <c r="C24" i="80"/>
  <c r="F18" i="80"/>
  <c r="E18" i="80"/>
  <c r="D18" i="80"/>
  <c r="G14" i="80"/>
  <c r="F14" i="80"/>
  <c r="E14" i="80"/>
  <c r="D14" i="80"/>
  <c r="C14" i="80"/>
  <c r="G11" i="80"/>
  <c r="F11" i="80"/>
  <c r="E11" i="80"/>
  <c r="D11" i="80"/>
  <c r="C11" i="80"/>
  <c r="G8" i="80"/>
  <c r="F8" i="80"/>
  <c r="C8" i="80"/>
  <c r="C37" i="80" l="1"/>
  <c r="D37" i="80"/>
  <c r="C7" i="84"/>
  <c r="F21" i="80" l="1"/>
  <c r="G21" i="80" l="1"/>
  <c r="C12" i="84" l="1"/>
  <c r="C19" i="84" l="1"/>
  <c r="C21" i="80" l="1"/>
  <c r="D21" i="80"/>
  <c r="E21" i="80"/>
  <c r="G37" i="80"/>
  <c r="G39" i="80" l="1"/>
  <c r="F21" i="82" l="1"/>
  <c r="C10" i="85"/>
  <c r="C19" i="85" s="1"/>
  <c r="E21" i="82"/>
  <c r="G21" i="82" l="1"/>
  <c r="E34" i="83" l="1"/>
  <c r="E20" i="75" l="1"/>
  <c r="E21" i="75" l="1"/>
  <c r="I19" i="82" l="1"/>
  <c r="I18" i="82"/>
  <c r="C13" i="87" l="1"/>
  <c r="C14" i="87"/>
  <c r="C19" i="87"/>
  <c r="C11" i="87"/>
  <c r="C15" i="87"/>
  <c r="C20" i="87"/>
  <c r="C12" i="87"/>
  <c r="C17" i="87"/>
  <c r="C21" i="87"/>
  <c r="C8" i="87"/>
  <c r="C10" i="87"/>
  <c r="C9" i="87"/>
  <c r="C18" i="87"/>
  <c r="C22" i="87"/>
  <c r="I13" i="82" l="1"/>
  <c r="I15" i="82"/>
  <c r="I14" i="82"/>
  <c r="I16" i="82"/>
  <c r="I17" i="82"/>
  <c r="H17" i="81" l="1"/>
  <c r="C22" i="74" l="1"/>
  <c r="C22" i="35"/>
  <c r="C30" i="79"/>
  <c r="C26" i="79"/>
  <c r="C18" i="79"/>
  <c r="C8" i="79"/>
  <c r="N20" i="37"/>
  <c r="N19" i="37"/>
  <c r="E19" i="37"/>
  <c r="N18" i="37"/>
  <c r="E18" i="37"/>
  <c r="N17" i="37"/>
  <c r="E17" i="37"/>
  <c r="N16" i="37"/>
  <c r="C14" i="37"/>
  <c r="I14" i="37"/>
  <c r="H14" i="37"/>
  <c r="G14" i="37"/>
  <c r="N15" i="37"/>
  <c r="E15" i="37"/>
  <c r="M14" i="37"/>
  <c r="L14" i="37"/>
  <c r="K14" i="37"/>
  <c r="J14" i="37"/>
  <c r="N13" i="37"/>
  <c r="N12" i="37"/>
  <c r="E12" i="37"/>
  <c r="N11" i="37"/>
  <c r="E11" i="37"/>
  <c r="N10" i="37"/>
  <c r="E10" i="37"/>
  <c r="G7" i="37"/>
  <c r="N9" i="37"/>
  <c r="E9" i="37"/>
  <c r="L7" i="37"/>
  <c r="K7" i="37"/>
  <c r="J7" i="37"/>
  <c r="I7" i="37"/>
  <c r="N8" i="37"/>
  <c r="C7" i="37"/>
  <c r="M7" i="37"/>
  <c r="H7" i="37"/>
  <c r="F7" i="37"/>
  <c r="G20" i="74"/>
  <c r="G19" i="74"/>
  <c r="G13" i="74"/>
  <c r="G12" i="74"/>
  <c r="G10" i="74"/>
  <c r="G9" i="74"/>
  <c r="S21" i="35"/>
  <c r="F21" i="74" s="1"/>
  <c r="S20" i="35"/>
  <c r="S19" i="35"/>
  <c r="S18" i="35"/>
  <c r="F18" i="74" s="1"/>
  <c r="S17" i="35"/>
  <c r="F17" i="74" s="1"/>
  <c r="S16" i="35"/>
  <c r="F16" i="74" s="1"/>
  <c r="S15" i="35"/>
  <c r="F15" i="74" s="1"/>
  <c r="S14" i="35"/>
  <c r="F14" i="74" s="1"/>
  <c r="S13" i="35"/>
  <c r="S12" i="35"/>
  <c r="S11" i="35"/>
  <c r="F11" i="74" s="1"/>
  <c r="S10" i="35"/>
  <c r="S9" i="35"/>
  <c r="S8" i="35"/>
  <c r="F8" i="74" s="1"/>
  <c r="C39" i="69"/>
  <c r="C26" i="69"/>
  <c r="C22" i="69"/>
  <c r="B1" i="69"/>
  <c r="C47" i="28"/>
  <c r="C43" i="28"/>
  <c r="C35" i="28"/>
  <c r="C31" i="28"/>
  <c r="C30" i="28" s="1"/>
  <c r="C12" i="28"/>
  <c r="D15" i="72"/>
  <c r="D61" i="53"/>
  <c r="C61" i="53"/>
  <c r="D53" i="53"/>
  <c r="C53" i="53"/>
  <c r="D34" i="53"/>
  <c r="D45" i="53" s="1"/>
  <c r="C34" i="53"/>
  <c r="C45" i="53" s="1"/>
  <c r="D30" i="53"/>
  <c r="C30" i="53"/>
  <c r="D9" i="53"/>
  <c r="C9" i="53"/>
  <c r="C40" i="62"/>
  <c r="D31" i="62"/>
  <c r="C31" i="62"/>
  <c r="D14" i="62"/>
  <c r="C14" i="62"/>
  <c r="C52" i="28" l="1"/>
  <c r="H21" i="37"/>
  <c r="C36" i="79"/>
  <c r="C38" i="79" s="1"/>
  <c r="K21" i="37"/>
  <c r="M21" i="37"/>
  <c r="D41" i="62"/>
  <c r="J21" i="37"/>
  <c r="C41" i="28"/>
  <c r="G21" i="37"/>
  <c r="N7" i="37"/>
  <c r="L21" i="37"/>
  <c r="N14" i="37"/>
  <c r="I21" i="37"/>
  <c r="C21" i="37"/>
  <c r="E16" i="37"/>
  <c r="E14" i="37" s="1"/>
  <c r="E8" i="37"/>
  <c r="E7" i="37" s="1"/>
  <c r="F14" i="37"/>
  <c r="F21" i="37" s="1"/>
  <c r="C54" i="53"/>
  <c r="D54" i="53"/>
  <c r="C22" i="53"/>
  <c r="C31" i="53" s="1"/>
  <c r="D22" i="53"/>
  <c r="D31" i="53" s="1"/>
  <c r="C20" i="62"/>
  <c r="C41" i="62"/>
  <c r="D20" i="62"/>
  <c r="D56" i="53" l="1"/>
  <c r="D63" i="53" s="1"/>
  <c r="D65" i="53" s="1"/>
  <c r="D67" i="53" s="1"/>
  <c r="E21" i="37"/>
  <c r="N21" i="37"/>
  <c r="C56" i="53"/>
  <c r="C63" i="53" s="1"/>
  <c r="C65" i="53" s="1"/>
  <c r="C67" i="53" s="1"/>
  <c r="E22" i="81"/>
  <c r="F22" i="81"/>
  <c r="G22" i="81"/>
  <c r="B3" i="89" l="1"/>
  <c r="B3" i="88"/>
  <c r="B3" i="87"/>
  <c r="B3" i="86"/>
  <c r="B3" i="85"/>
  <c r="B3" i="84"/>
  <c r="B3" i="83"/>
  <c r="H34" i="83" l="1"/>
  <c r="F34" i="83"/>
  <c r="D34" i="83"/>
  <c r="C34" i="83"/>
  <c r="I33" i="83"/>
  <c r="I32" i="83"/>
  <c r="I31" i="83"/>
  <c r="I30" i="83"/>
  <c r="I29" i="83"/>
  <c r="I28" i="83"/>
  <c r="I27" i="83"/>
  <c r="I26" i="83"/>
  <c r="I25" i="83"/>
  <c r="I24" i="83"/>
  <c r="I23" i="83"/>
  <c r="I22" i="83"/>
  <c r="I21" i="83"/>
  <c r="I20" i="83"/>
  <c r="I19" i="83"/>
  <c r="I18" i="83"/>
  <c r="I16" i="83"/>
  <c r="I15" i="83"/>
  <c r="I14" i="83"/>
  <c r="I13" i="83"/>
  <c r="I12" i="83"/>
  <c r="I11" i="83"/>
  <c r="I10" i="83"/>
  <c r="I9" i="83"/>
  <c r="I8" i="83"/>
  <c r="I7" i="83"/>
  <c r="I23" i="82"/>
  <c r="I22" i="82"/>
  <c r="I11" i="82"/>
  <c r="I9" i="82"/>
  <c r="I8" i="82"/>
  <c r="H20" i="81"/>
  <c r="H19" i="81"/>
  <c r="H18" i="81"/>
  <c r="H16" i="81"/>
  <c r="H15" i="81"/>
  <c r="H14" i="81"/>
  <c r="H13" i="81"/>
  <c r="H12" i="81"/>
  <c r="H11" i="81"/>
  <c r="H10" i="81"/>
  <c r="H9" i="81"/>
  <c r="H8" i="81"/>
  <c r="I34" i="83" l="1"/>
  <c r="B1" i="80"/>
  <c r="I20" i="82" l="1"/>
  <c r="C21" i="82"/>
  <c r="I7" i="82"/>
  <c r="D21" i="82" l="1"/>
  <c r="C5" i="6"/>
  <c r="G5" i="6"/>
  <c r="F5" i="6"/>
  <c r="E5" i="6"/>
  <c r="D5" i="6"/>
  <c r="G5" i="71"/>
  <c r="F5" i="71"/>
  <c r="E5" i="71"/>
  <c r="D5" i="71"/>
  <c r="C5" i="71"/>
  <c r="I21" i="82" l="1"/>
  <c r="C6" i="71"/>
  <c r="C13" i="71" s="1"/>
  <c r="D11" i="77" l="1"/>
  <c r="D12" i="77"/>
  <c r="D13" i="77"/>
  <c r="B1" i="79"/>
  <c r="B1" i="37"/>
  <c r="B1" i="74"/>
  <c r="B1" i="64"/>
  <c r="B1" i="35"/>
  <c r="B1" i="77"/>
  <c r="B1" i="28"/>
  <c r="B1" i="73"/>
  <c r="B1" i="72"/>
  <c r="B1" i="71"/>
  <c r="B1" i="75"/>
  <c r="B1" i="53"/>
  <c r="B1" i="62"/>
  <c r="B1" i="36" s="1"/>
  <c r="B1" i="6"/>
  <c r="C21" i="77" l="1"/>
  <c r="D16" i="77"/>
  <c r="D17" i="77"/>
  <c r="D15" i="77"/>
  <c r="D8" i="77"/>
  <c r="D9" i="77"/>
  <c r="D7" i="77"/>
  <c r="C20" i="77"/>
  <c r="C19" i="77"/>
  <c r="D21" i="77" l="1"/>
  <c r="D19" i="77"/>
  <c r="D20" i="77"/>
  <c r="S22" i="35" l="1"/>
  <c r="D21" i="72" l="1"/>
  <c r="D22" i="35" l="1"/>
  <c r="E22" i="35"/>
  <c r="F22" i="35"/>
  <c r="G22" i="35"/>
  <c r="H22" i="35"/>
  <c r="I22" i="35"/>
  <c r="J22" i="35"/>
  <c r="K22" i="35"/>
  <c r="L22" i="35"/>
  <c r="M22" i="35"/>
  <c r="N22" i="35"/>
  <c r="O22" i="35"/>
  <c r="P22" i="35"/>
  <c r="Q22" i="35"/>
  <c r="R22" i="35"/>
  <c r="V7" i="64" l="1"/>
  <c r="H9" i="74"/>
  <c r="H10" i="74"/>
  <c r="H12" i="74"/>
  <c r="H13" i="74"/>
  <c r="H19" i="74"/>
  <c r="H20" i="74"/>
  <c r="T21" i="64" l="1"/>
  <c r="U21" i="64"/>
  <c r="V9" i="64"/>
  <c r="E53" i="75" l="1"/>
  <c r="E52" i="75"/>
  <c r="E51" i="75"/>
  <c r="E50" i="75"/>
  <c r="E49" i="75"/>
  <c r="E48" i="75"/>
  <c r="E47" i="75"/>
  <c r="E46" i="75"/>
  <c r="E45" i="75"/>
  <c r="E44" i="75"/>
  <c r="E43" i="75"/>
  <c r="E42" i="75"/>
  <c r="E41" i="75"/>
  <c r="E40" i="75"/>
  <c r="E39" i="75"/>
  <c r="E38" i="75"/>
  <c r="E37" i="75"/>
  <c r="E36" i="75"/>
  <c r="E35" i="75"/>
  <c r="E34" i="75"/>
  <c r="E33" i="75"/>
  <c r="E32" i="75"/>
  <c r="E31" i="75"/>
  <c r="E30" i="75"/>
  <c r="E29" i="75"/>
  <c r="E28" i="75"/>
  <c r="E27" i="75"/>
  <c r="E26" i="75"/>
  <c r="E25" i="75"/>
  <c r="E24" i="75"/>
  <c r="E23" i="75"/>
  <c r="E22" i="75"/>
  <c r="E19" i="75"/>
  <c r="E18" i="75"/>
  <c r="E17" i="75"/>
  <c r="E16" i="75"/>
  <c r="E15" i="75"/>
  <c r="E14" i="75"/>
  <c r="E13" i="75"/>
  <c r="E12" i="75"/>
  <c r="E11" i="75"/>
  <c r="E10" i="75"/>
  <c r="E9" i="75"/>
  <c r="E8" i="75"/>
  <c r="E7" i="75"/>
  <c r="E22" i="53" l="1"/>
  <c r="E41" i="62" l="1"/>
  <c r="E31" i="62"/>
  <c r="D22" i="74"/>
  <c r="E22" i="74"/>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E24" i="53" l="1"/>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E33" i="62"/>
  <c r="E34" i="62"/>
  <c r="C42" i="69" s="1"/>
  <c r="E35" i="62"/>
  <c r="C43" i="69" s="1"/>
  <c r="E36" i="62"/>
  <c r="E37" i="62"/>
  <c r="C45" i="69" s="1"/>
  <c r="E38" i="62"/>
  <c r="C46" i="69" s="1"/>
  <c r="E39" i="62"/>
  <c r="C47" i="69" s="1"/>
  <c r="E40" i="62"/>
  <c r="E23" i="62"/>
  <c r="E24" i="62"/>
  <c r="C30" i="69" s="1"/>
  <c r="E25" i="62"/>
  <c r="C31" i="69" s="1"/>
  <c r="E26" i="62"/>
  <c r="C32" i="69" s="1"/>
  <c r="E27" i="62"/>
  <c r="C33" i="69" s="1"/>
  <c r="E28" i="62"/>
  <c r="C34" i="69" s="1"/>
  <c r="E29" i="62"/>
  <c r="C35" i="69" s="1"/>
  <c r="E30" i="62"/>
  <c r="C37" i="69" s="1"/>
  <c r="E22" i="62"/>
  <c r="C28" i="69" s="1"/>
  <c r="E8" i="62"/>
  <c r="E9" i="62"/>
  <c r="E10" i="62"/>
  <c r="E11" i="62"/>
  <c r="E12" i="62"/>
  <c r="E13" i="62"/>
  <c r="C13" i="69" s="1"/>
  <c r="E14" i="62"/>
  <c r="C15" i="72" s="1"/>
  <c r="E15" i="62"/>
  <c r="E16" i="62"/>
  <c r="E17" i="62"/>
  <c r="E18" i="62"/>
  <c r="E19" i="62"/>
  <c r="E20" i="62"/>
  <c r="E7" i="62"/>
  <c r="I35" i="83" l="1"/>
  <c r="C36" i="6"/>
  <c r="C13" i="72"/>
  <c r="C6" i="69"/>
  <c r="C21" i="81"/>
  <c r="C8" i="72"/>
  <c r="C9" i="69"/>
  <c r="C11" i="72"/>
  <c r="C19" i="69"/>
  <c r="C18" i="72"/>
  <c r="C14" i="72"/>
  <c r="C33" i="6"/>
  <c r="C18" i="69"/>
  <c r="C17" i="72"/>
  <c r="C7" i="69"/>
  <c r="C9" i="72"/>
  <c r="C23" i="69"/>
  <c r="C19" i="72"/>
  <c r="C8" i="69"/>
  <c r="C10" i="72"/>
  <c r="C17" i="69"/>
  <c r="C16" i="72"/>
  <c r="C29" i="69"/>
  <c r="C40" i="69" s="1"/>
  <c r="C35" i="6"/>
  <c r="C12" i="69"/>
  <c r="C34" i="6"/>
  <c r="C25" i="69"/>
  <c r="C20" i="72"/>
  <c r="C10" i="69"/>
  <c r="C12" i="72"/>
  <c r="C44" i="69"/>
  <c r="C8" i="28"/>
  <c r="C41" i="69"/>
  <c r="C7" i="28"/>
  <c r="D22" i="81" l="1"/>
  <c r="C16" i="69"/>
  <c r="C27" i="69" s="1"/>
  <c r="C6" i="28"/>
  <c r="C22" i="81"/>
  <c r="C48" i="69"/>
  <c r="H21" i="81" l="1"/>
  <c r="C28" i="28"/>
  <c r="H22" i="81" l="1"/>
  <c r="H17" i="74"/>
  <c r="H15" i="74"/>
  <c r="G11" i="74"/>
  <c r="H11" i="74" s="1"/>
  <c r="H14" i="74"/>
  <c r="H16" i="74"/>
  <c r="H18" i="74"/>
  <c r="G21" i="74"/>
  <c r="H21" i="74" s="1"/>
  <c r="G8" i="74" l="1"/>
  <c r="F22" i="74"/>
  <c r="G22" i="74" l="1"/>
  <c r="H8" i="74"/>
  <c r="H22" i="74" l="1"/>
  <c r="E9" i="72" l="1"/>
  <c r="E10" i="72"/>
  <c r="E11" i="72"/>
  <c r="E15" i="72"/>
  <c r="E16" i="72"/>
  <c r="E17" i="72"/>
  <c r="E18" i="72"/>
  <c r="E19" i="72"/>
  <c r="E20" i="72"/>
  <c r="E14" i="72" l="1"/>
  <c r="E13" i="72"/>
  <c r="E12" i="72"/>
  <c r="E8" i="72" l="1"/>
  <c r="E21" i="72" s="1"/>
  <c r="C21" i="72"/>
  <c r="C23" i="72" l="1"/>
  <c r="C5" i="73"/>
  <c r="C8" i="73" s="1"/>
  <c r="C13" i="73" l="1"/>
  <c r="I12" i="82"/>
  <c r="I10" i="82" l="1"/>
</calcChain>
</file>

<file path=xl/sharedStrings.xml><?xml version="1.0" encoding="utf-8"?>
<sst xmlns="http://schemas.openxmlformats.org/spreadsheetml/2006/main" count="1587" uniqueCount="1049">
  <si>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</si>
  <si>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</si>
  <si>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</si>
  <si>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</si>
  <si>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</si>
  <si>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</si>
  <si>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</si>
  <si>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</si>
  <si>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</si>
  <si>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</si>
  <si>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</si>
  <si>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</si>
  <si>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</si>
  <si>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</si>
  <si>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</si>
  <si>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</si>
  <si>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</si>
  <si>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</si>
  <si>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</si>
  <si>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</si>
  <si>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</si>
  <si>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</si>
  <si>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</si>
  <si>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</si>
  <si>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</si>
  <si>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</si>
  <si>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</si>
  <si>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</si>
  <si>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</si>
  <si>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</si>
  <si>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</si>
  <si>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</si>
  <si>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</si>
  <si>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</si>
  <si>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</si>
  <si>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</si>
  <si>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</si>
  <si>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</si>
  <si>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</si>
  <si>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</si>
  <si>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</si>
  <si>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</si>
  <si>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</si>
  <si>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</si>
  <si>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</si>
  <si>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</si>
  <si>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</si>
  <si>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</si>
  <si>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</si>
  <si>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</si>
  <si>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</si>
  <si>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</si>
  <si>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</si>
  <si>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</si>
  <si>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</si>
  <si>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</si>
  <si>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</si>
  <si>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</si>
  <si>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</si>
  <si>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</si>
  <si>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</si>
  <si>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</si>
  <si>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</si>
  <si>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</si>
  <si>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</si>
  <si>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</si>
  <si>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</si>
  <si>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</si>
  <si>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</si>
  <si>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</si>
  <si>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</si>
  <si>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</si>
  <si>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</si>
  <si>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</si>
  <si>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</si>
  <si>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</si>
  <si>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</si>
  <si>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</si>
  <si>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</si>
  <si>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</si>
  <si>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</si>
  <si>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</si>
  <si>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</si>
  <si>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</si>
  <si>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</si>
  <si>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</si>
  <si>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</si>
  <si>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</si>
  <si>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</si>
  <si>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</si>
  <si>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</si>
  <si>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</si>
  <si>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</si>
  <si>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</si>
  <si>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</si>
  <si>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</si>
  <si>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</si>
  <si>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</si>
  <si>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</si>
  <si>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</si>
  <si>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</si>
  <si>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</si>
  <si>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</si>
  <si>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</si>
  <si>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</si>
  <si>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</si>
  <si>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</si>
  <si>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</si>
  <si>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</si>
  <si>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</si>
  <si>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</si>
  <si>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</si>
  <si>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</si>
  <si>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</si>
  <si>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</si>
  <si>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</si>
  <si>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</si>
  <si>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</si>
  <si>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</si>
  <si>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</si>
  <si>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</si>
  <si>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</si>
  <si>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</si>
  <si>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</si>
  <si>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</si>
  <si>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</si>
  <si>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</si>
  <si>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</si>
  <si>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</si>
  <si>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</si>
  <si>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</si>
  <si>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</si>
  <si>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</si>
  <si>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</si>
  <si>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</si>
  <si>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</si>
  <si>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</si>
  <si>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</si>
  <si>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</si>
  <si>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</si>
  <si>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</si>
  <si>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</si>
  <si>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</si>
  <si>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</si>
  <si>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</si>
  <si>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</si>
  <si>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</si>
  <si>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</si>
  <si>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</si>
  <si>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</si>
  <si>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</si>
  <si>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</si>
  <si>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</si>
  <si>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</si>
  <si>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</si>
  <si>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</si>
  <si>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</si>
  <si>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</si>
  <si>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</si>
  <si>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</si>
  <si>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</si>
  <si>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</si>
  <si>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</si>
  <si>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</si>
  <si>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</si>
  <si>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</si>
  <si>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</si>
  <si>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</si>
  <si>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</si>
  <si>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</si>
  <si>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</si>
  <si>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</si>
  <si>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</si>
  <si>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</si>
  <si>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</si>
  <si>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</si>
  <si>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</si>
  <si>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</si>
  <si>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</si>
  <si>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</si>
  <si>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</si>
  <si>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</si>
  <si>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</si>
  <si>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</si>
  <si>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</si>
  <si>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</si>
  <si>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</si>
  <si>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</si>
  <si>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</si>
  <si>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</si>
  <si>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</si>
  <si>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</si>
  <si>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</si>
  <si>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</si>
  <si>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</si>
  <si>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</si>
  <si>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</si>
  <si>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</si>
  <si>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</si>
  <si>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</si>
  <si>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</si>
  <si>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</si>
  <si>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</si>
  <si>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</si>
  <si>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</si>
  <si>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</si>
  <si>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</si>
  <si>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</si>
  <si>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</si>
  <si>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</si>
  <si>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</si>
  <si>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</si>
  <si>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</si>
  <si>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</si>
  <si>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</si>
  <si>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</si>
  <si>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</si>
  <si>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</si>
  <si>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</si>
  <si>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</si>
  <si>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</si>
  <si>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</si>
  <si>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</si>
  <si>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</si>
  <si>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</si>
  <si>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</si>
  <si>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</si>
  <si>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</si>
  <si>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</si>
  <si>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</si>
  <si>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</si>
  <si>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</si>
  <si>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</si>
  <si>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</si>
  <si>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</si>
  <si>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</si>
  <si>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</si>
  <si>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</si>
  <si>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</si>
  <si>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</si>
  <si>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</si>
  <si>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</si>
  <si>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</si>
  <si>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</si>
  <si>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</si>
  <si>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</si>
  <si>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</si>
  <si>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</si>
  <si>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</si>
  <si>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</si>
  <si>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</si>
  <si>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</si>
  <si>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</si>
  <si>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</si>
  <si>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</si>
  <si>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</si>
  <si>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</si>
  <si>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</si>
  <si>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</si>
  <si>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</si>
  <si>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</si>
  <si>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</si>
  <si>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</si>
  <si>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</si>
  <si>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</si>
  <si>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</si>
  <si>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</si>
  <si>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</si>
  <si>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</si>
  <si>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</si>
  <si>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</si>
  <si>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</si>
  <si>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</si>
  <si>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</si>
  <si>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</si>
  <si>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</si>
  <si>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</si>
  <si>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</si>
  <si>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</si>
  <si>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</si>
  <si>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</si>
  <si>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</si>
  <si>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</si>
  <si>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</si>
  <si>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</si>
  <si>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</si>
  <si>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</si>
  <si>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</si>
  <si>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</si>
  <si>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</si>
  <si>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</si>
  <si>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</si>
  <si>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</si>
  <si>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</si>
  <si>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</si>
  <si>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</si>
  <si>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</si>
  <si>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</si>
  <si>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</si>
  <si>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</si>
  <si>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</si>
  <si>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</si>
  <si>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</si>
  <si>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</si>
  <si>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</si>
  <si>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</si>
  <si>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</si>
  <si>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</si>
  <si>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</si>
  <si>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</si>
  <si>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</si>
  <si>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</si>
  <si>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</si>
  <si>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</si>
  <si>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</si>
  <si>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</si>
  <si>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</si>
  <si>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</si>
  <si>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</si>
  <si>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</si>
  <si>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</si>
  <si>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</si>
  <si>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</si>
  <si>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</si>
  <si>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</si>
  <si>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</si>
  <si>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</si>
  <si>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</si>
  <si>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</si>
  <si>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</si>
  <si>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</si>
  <si>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</si>
  <si>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</si>
  <si>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</si>
  <si>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</si>
  <si>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</si>
  <si>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</si>
  <si>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</si>
  <si>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</si>
  <si>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</si>
  <si>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</si>
  <si>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</si>
  <si>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</si>
  <si>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</si>
  <si>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</si>
  <si>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</si>
  <si>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</si>
  <si>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</si>
  <si>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</si>
  <si>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</si>
  <si>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</si>
  <si>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</si>
  <si>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</si>
  <si>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</si>
  <si>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</si>
  <si>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</si>
  <si>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</si>
  <si>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</si>
  <si>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</si>
  <si>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</si>
  <si>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</si>
  <si>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</si>
  <si>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</si>
  <si>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</si>
  <si>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</si>
  <si>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</si>
  <si>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</si>
  <si>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</si>
  <si>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</si>
  <si>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</si>
  <si>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</si>
  <si>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</si>
  <si>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</si>
  <si>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</si>
  <si>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</si>
  <si>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</si>
  <si>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</si>
  <si>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</si>
  <si>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</si>
  <si>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</si>
  <si>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</si>
  <si>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</si>
  <si>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</si>
  <si>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</si>
  <si>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</si>
  <si>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</si>
  <si>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</si>
  <si>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</si>
  <si>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</si>
  <si>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</si>
  <si>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</si>
  <si>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</si>
  <si>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</si>
  <si>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</si>
  <si>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</si>
  <si>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</si>
  <si>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</si>
  <si>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</si>
  <si>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</si>
  <si>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</si>
  <si>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</si>
  <si>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</si>
  <si>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</si>
  <si>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</si>
  <si>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</si>
  <si>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</si>
  <si>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</si>
  <si>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</si>
  <si>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</si>
  <si>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</si>
  <si>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</si>
  <si>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</si>
  <si>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</si>
  <si>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</si>
  <si>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</si>
  <si>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</si>
  <si>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</si>
  <si>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</si>
  <si>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</si>
  <si>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</si>
  <si>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</si>
  <si>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</si>
  <si>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</si>
  <si>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</si>
  <si>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</si>
  <si>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</si>
  <si>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</si>
  <si>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</si>
  <si>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</si>
  <si>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</si>
  <si>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</si>
  <si>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</si>
  <si>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</si>
  <si>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</si>
  <si>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</si>
  <si>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</si>
  <si>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</si>
  <si>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</si>
  <si>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</si>
  <si>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</si>
  <si>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</si>
  <si>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</si>
  <si>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</si>
  <si>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</si>
  <si>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</si>
  <si>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</si>
  <si>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</si>
  <si>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</si>
  <si>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</si>
  <si>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</si>
  <si>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</si>
  <si>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</si>
  <si>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</si>
  <si>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</si>
  <si>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</si>
  <si>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</si>
  <si>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</si>
  <si>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</si>
  <si>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</si>
  <si>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</si>
  <si>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</si>
  <si>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</si>
  <si>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</si>
  <si>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</si>
  <si>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</si>
  <si>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</si>
  <si>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</si>
  <si>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</si>
  <si>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</si>
  <si>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</si>
  <si>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</si>
  <si>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</si>
  <si>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</si>
  <si>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</si>
  <si>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</si>
  <si>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</si>
  <si>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</si>
  <si>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</si>
  <si>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</si>
  <si>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</si>
  <si>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</si>
  <si>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</si>
  <si>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</si>
  <si>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</si>
  <si>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</si>
  <si>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</si>
  <si>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</si>
  <si>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</si>
  <si>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</si>
  <si>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</si>
  <si>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</si>
  <si>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</si>
  <si>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</si>
  <si>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</si>
  <si>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</si>
  <si>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</si>
  <si>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</si>
  <si>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</si>
  <si>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</si>
  <si>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</si>
  <si>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</si>
  <si>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</si>
  <si>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</si>
  <si>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</si>
  <si>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</si>
  <si>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</si>
  <si>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</si>
  <si>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</si>
  <si>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</si>
  <si>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</si>
  <si>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</si>
  <si>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</si>
  <si>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</si>
  <si>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</si>
  <si>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</si>
  <si>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</si>
  <si>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</si>
  <si>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</si>
  <si>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</si>
  <si>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</si>
  <si>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</si>
  <si>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</si>
  <si>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</si>
  <si>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</si>
  <si>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</si>
  <si>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</si>
  <si>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</si>
  <si>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</si>
  <si>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</si>
  <si>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</si>
  <si>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</si>
  <si>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</si>
  <si>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</si>
  <si>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</si>
  <si>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</si>
  <si>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</si>
  <si>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</si>
  <si>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</si>
  <si>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</si>
  <si>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</si>
  <si>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</si>
  <si>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</si>
  <si>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</si>
  <si>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</si>
  <si>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</si>
  <si>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</si>
  <si>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</si>
  <si>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</si>
  <si>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</si>
  <si>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</si>
  <si>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</si>
  <si>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</si>
  <si>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</si>
  <si>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</si>
  <si>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</si>
  <si>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</si>
  <si>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</si>
  <si>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</si>
  <si>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</si>
  <si>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</si>
  <si>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</si>
  <si>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</si>
  <si>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</si>
  <si>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</si>
  <si>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</si>
  <si>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</si>
  <si>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</si>
  <si>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</si>
  <si>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</si>
  <si>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</si>
  <si>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</si>
  <si>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</si>
  <si>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</si>
  <si>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</si>
  <si>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</si>
  <si>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</si>
  <si>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</si>
  <si>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</si>
  <si>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</si>
  <si>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</si>
  <si>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</si>
  <si>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</si>
  <si>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</si>
  <si>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</si>
  <si>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</si>
  <si>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</si>
  <si>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</si>
  <si>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</si>
  <si>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</si>
  <si>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</si>
  <si>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</si>
  <si>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</si>
  <si>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</si>
  <si>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</si>
  <si>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</si>
  <si>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</si>
  <si>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</si>
  <si>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</si>
  <si>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</si>
  <si>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</si>
  <si>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</si>
  <si>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</si>
  <si>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</si>
  <si>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</si>
  <si>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</si>
  <si>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</si>
  <si>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</si>
  <si>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</si>
  <si>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</si>
  <si>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</si>
  <si>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</si>
  <si>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</si>
  <si>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</si>
  <si>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</si>
  <si>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</si>
  <si>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</si>
  <si>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</si>
  <si>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6.2.2</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</si>
  <si>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</si>
  <si>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</si>
  <si>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</si>
  <si>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</si>
  <si>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</si>
  <si>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</si>
  <si>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</si>
  <si>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</si>
  <si>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</si>
  <si>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</si>
  <si>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</si>
  <si>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</si>
  <si>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</si>
  <si>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</si>
  <si>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</si>
  <si>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</si>
  <si>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</si>
  <si>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</si>
  <si>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</si>
  <si>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</si>
  <si>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</si>
  <si>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</si>
  <si>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</si>
  <si>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</si>
  <si>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</si>
  <si>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</si>
  <si>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</si>
  <si>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</si>
  <si>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</si>
  <si>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</si>
  <si>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</si>
  <si>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</si>
  <si>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</si>
  <si>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</si>
  <si>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</si>
  <si>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</si>
  <si>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</si>
  <si>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</si>
  <si>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</si>
  <si>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</si>
  <si>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</si>
  <si>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</si>
  <si>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</si>
  <si>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</si>
  <si>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</si>
  <si>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</si>
  <si>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</si>
  <si>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</si>
  <si>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</si>
  <si>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</si>
  <si>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</si>
  <si>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</si>
  <si>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</si>
  <si>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</si>
  <si>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</si>
  <si>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</si>
  <si>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</si>
  <si>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</si>
  <si>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</si>
  <si>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</si>
  <si>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</si>
  <si>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</si>
  <si>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</si>
  <si>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</si>
  <si>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</si>
  <si>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</si>
  <si>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</si>
  <si>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</si>
  <si>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</si>
  <si>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</si>
  <si>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</si>
  <si>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</si>
  <si>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</si>
  <si>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</si>
  <si>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</si>
  <si>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</si>
  <si>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</si>
  <si>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</si>
  <si>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</si>
  <si>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</si>
  <si>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</si>
  <si>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</si>
  <si>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</si>
  <si>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</si>
  <si>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</si>
  <si>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</si>
  <si>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</si>
  <si>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</si>
  <si>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</si>
  <si>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</si>
  <si>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</si>
  <si>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</si>
  <si>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</si>
  <si>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</si>
  <si>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</si>
  <si>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</si>
  <si>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</si>
  <si>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</si>
  <si>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</si>
  <si>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</si>
  <si>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</si>
  <si>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</si>
  <si>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</si>
  <si>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</si>
  <si>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</si>
  <si>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</si>
  <si>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</si>
  <si>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</si>
  <si>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</si>
  <si>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</si>
  <si>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</si>
  <si>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</si>
  <si>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</si>
  <si>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</si>
  <si>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</si>
  <si>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</si>
  <si>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</si>
  <si>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</si>
  <si>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</si>
  <si>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</si>
  <si>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</si>
  <si>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</si>
  <si>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</si>
  <si>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</si>
  <si>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</si>
  <si>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</si>
  <si>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</si>
  <si>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</si>
  <si>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</si>
  <si>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</si>
  <si>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</si>
  <si>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</si>
  <si>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</si>
  <si>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</si>
  <si>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</si>
  <si>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</si>
  <si>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</si>
  <si>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</si>
  <si>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</si>
  <si>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</si>
  <si>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</si>
  <si>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</si>
  <si>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</si>
  <si>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</si>
  <si>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</si>
  <si>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</si>
  <si>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</si>
  <si>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</si>
  <si>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</si>
  <si>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</si>
  <si>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</si>
  <si>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</si>
  <si>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</si>
  <si>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</si>
  <si>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</si>
  <si>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</si>
  <si>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</si>
  <si>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</si>
  <si>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</si>
  <si>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</si>
  <si>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</si>
  <si>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</si>
  <si>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</si>
  <si>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</si>
  <si>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</si>
  <si>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</si>
  <si>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</si>
  <si>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</si>
  <si>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</si>
  <si>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</si>
  <si>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</si>
  <si>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</si>
  <si>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</si>
  <si>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</si>
  <si>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</si>
  <si>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</si>
  <si>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</si>
  <si>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</si>
  <si>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</si>
  <si>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</si>
  <si>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</si>
  <si>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</si>
  <si>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</si>
  <si>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</si>
  <si>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</si>
  <si>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</si>
  <si>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</si>
  <si>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</si>
  <si>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</si>
  <si>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</si>
  <si>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</si>
  <si>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</si>
  <si>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</si>
  <si>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</si>
  <si>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</si>
  <si>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</si>
  <si>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</si>
  <si>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</si>
  <si>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</si>
  <si>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</si>
  <si>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</si>
  <si>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</si>
  <si>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</si>
  <si>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r>
      <rPr>
        <b/>
        <sz val="9"/>
        <rFont val="Sylfaen"/>
        <family val="1"/>
      </rPr>
      <t>ოქრო/ოქროს ნაკეთობებით უზრუნველყოფილი ვალდებულების საბაზრო ღირებულება</t>
    </r>
  </si>
  <si>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</si>
  <si>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</si>
  <si>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</si>
  <si>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</si>
  <si>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</si>
  <si>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</si>
  <si>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</si>
  <si>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</si>
  <si>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</si>
  <si>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</si>
  <si>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</si>
  <si>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</si>
  <si>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საბალანსო ღირებულება  - საბალანსო ღირებულება ადგილობრივი ბუღალტრული აღრიცხვის წესების მიხედვით (ინდივიდუალური ფინანსური ანგარიშგება)</t>
  </si>
  <si>
    <t>მთლიანი  ღირებულება -  საბალანსო ღირებულება დარეზერვებამდე, ადგილობრივი ბუღალტრული აღრიცხვის წესების მიხედვით (ინდივიდუალური ფინანსური ანგარიშგება)</t>
  </si>
  <si>
    <t>მე- 22 და 25-ე ცხრილებისთვის გარესაბალანსო ვალდებულებები შეივსება ნომინალური ღირებულებით დარეზერვებამდე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</si>
  <si>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</si>
  <si>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</si>
  <si>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</si>
  <si>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</si>
  <si>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</si>
  <si>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</si>
  <si>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</si>
  <si>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</si>
  <si>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</si>
  <si>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</si>
  <si>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</si>
  <si>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</si>
  <si>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</si>
  <si>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</si>
  <si>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</si>
  <si>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</si>
  <si>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</si>
  <si>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</si>
  <si>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</si>
  <si>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</si>
  <si>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</si>
  <si>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</si>
  <si>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</si>
  <si>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</si>
  <si>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</si>
  <si>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აქტივების კლასიფიკაცია</t>
  </si>
  <si>
    <t>სტანდარტული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</si>
  <si>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</si>
  <si>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საყურადღებო აქტივი/სესხი</t>
  </si>
  <si>
    <t>არასტანდარტული აქტივი/სესხი</t>
  </si>
  <si>
    <t>საეჭვო აქტივი/სესხი</t>
  </si>
  <si>
    <t>უიმედო აქტივი/სესხი</t>
  </si>
  <si>
    <t>ნეგატიური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</si>
  <si>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საყურადღებოდ, არასტანდარტულად, საეჭვოდ და უიმედოდ კლასიფიცირებული სესხები</t>
  </si>
  <si>
    <t>უმოქმედო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</si>
  <si>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არასტანდარტულად, საეჭვოდ და უიმედოდ კლასიფიცირებული სესხები</t>
  </si>
  <si>
    <t>განმარტებები გვერდებისთვის  "17"</t>
  </si>
  <si>
    <t>ცხრილი "18 -19"</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</si>
  <si>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</si>
  <si>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</si>
  <si>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</si>
  <si>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t>
  </si>
  <si>
    <t>ცხრილი "20"</t>
  </si>
  <si>
    <t>აქტივების შესაძლო დანაკარგების რეზერვი</t>
  </si>
  <si>
    <t>ინდივიდუალურად შექმნილი 2%-იანი რეზერვის გარდა არსებული საერთო რეზერვი</t>
  </si>
  <si>
    <t>ცხრილი "21"</t>
  </si>
  <si>
    <t>1</t>
  </si>
  <si>
    <t>უმოქმედო სესხების საწყისი ბალანსი</t>
  </si>
  <si>
    <t>უმოქმედოდ კლასიფიცირებული სესხების ზრდა, სესხების ხარისხის გაუარესებით</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</si>
  <si>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</si>
  <si>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</si>
  <si>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</si>
  <si>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</si>
  <si>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უმოქმედოდ კლასიფიცირებული სესხების შემცირება, სესხების სტანდარტულად კლასიფიცირების შედეგად</t>
  </si>
  <si>
    <t>უმოქმედოდ კლასიფიცირებული სესხების შემცირება,  სესხების საყურადღებოდ კლასიფიცირების შედეგად</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</si>
  <si>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</si>
  <si>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</si>
  <si>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</si>
  <si>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</si>
  <si>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</si>
  <si>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</si>
  <si>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</si>
  <si>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</si>
  <si>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</si>
  <si>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</si>
  <si>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</si>
  <si>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13</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</si>
  <si>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</si>
  <si>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</si>
  <si>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</si>
  <si>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უზრუნველყოფის დასაკუთრების მომენტში მისი მთლიანი ღირებულება.</t>
  </si>
  <si>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</si>
  <si>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</si>
  <si>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color theme="1"/>
        <rFont val="Sylfaen"/>
        <family val="1"/>
      </rPr>
      <t xml:space="preserve"> წმინდა კუმულატიური ამოღება</t>
    </r>
  </si>
  <si>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</si>
  <si>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</si>
  <si>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</si>
  <si>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</si>
  <si>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</si>
  <si>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</si>
  <si>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</si>
  <si>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</si>
  <si>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</si>
  <si>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</si>
  <si>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რეზერვი უზრუნველყოფილ სესხებზე.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1.1 ველში შემავალი სესხების რეზერვი.  </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</si>
  <si>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</si>
  <si>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</si>
  <si>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</si>
  <si>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</si>
  <si>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</si>
  <si>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</si>
  <si>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სესხების და მათი რეზერვების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6.01-6.26 პუნქტებში. სესხების კლასიფიკაცია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</si>
  <si>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სექტორში შემავალ სესხებზე, მისი მითითება მოხდება მხოლოდ ჯამის მაჩვენებელი უჯრაში O33.</t>
  </si>
  <si>
    <t>ცხრილი "25"</t>
  </si>
  <si>
    <t>რისკის პოზიციის ღირებულება ნარჩენი ვადიანობის  და რისკის კლასების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</si>
  <si>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</si>
  <si>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</si>
  <si>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</si>
  <si>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</si>
  <si>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</si>
  <si>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</si>
  <si>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</si>
  <si>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</si>
  <si>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ვადაგადაცილებული სესხი/ფასიანი ქაღალდი</t>
  </si>
  <si>
    <t>სესხების მთლიანი ღირებულება,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</si>
  <si>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t>
  </si>
  <si>
    <t>სესხების და კორპორატიული სავალო ფასიანი ქაღალდების მთლიანი ღირებულება, გარესაბალანსო ვალდებულებები შეივსება ნომინალური ღირებულებით დარეზერვებამდე,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</si>
  <si>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6.01-6.27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სესხები/აქტივები და ა.შ. 
მე-24 ცხრილში სესხების განაწილება უნდა მოხდეს დაფარვის წყაროს სექტორის მიხედვით ქვემოთ მოცემულ 6.01-6.26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 და ა.შ.</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</si>
  <si>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</si>
  <si>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 xml:space="preserve">                                                                                                     საბალანსო აქტივები                                                                                              
                                                                                                                                                                                                             სექტორი დაფარვის წყაროს/კონტრაგენტის ტიპის მიხედვით</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</si>
  <si>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</si>
  <si>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</si>
  <si>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</si>
  <si>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დაფარვის წყაროს სექტორების მიხედვით</t>
  </si>
  <si>
    <t>ცხრილი 9 (Capital), N39</t>
  </si>
  <si>
    <t>ცხრილი 9 (Capital), N17</t>
  </si>
  <si>
    <t>ცხრილი 9 (Capital), N13</t>
  </si>
  <si>
    <t>ცხრილი 9 (Capital), N18</t>
  </si>
  <si>
    <t>ცხრილი 9 (Capital), N15</t>
  </si>
  <si>
    <t>\</t>
  </si>
  <si>
    <t>დამოუკიდებელი წევრი</t>
  </si>
  <si>
    <t>ალასდაირ ბრიჩი</t>
  </si>
  <si>
    <t>არადამოუკიდებელი წევრი</t>
  </si>
  <si>
    <t>ჯონათან მუირი</t>
  </si>
  <si>
    <t>არჩილ გაჩეჩილაძე</t>
  </si>
  <si>
    <t>გენერალური დირექტორი</t>
  </si>
  <si>
    <t>ლევან ყულიჯანიშვილი</t>
  </si>
  <si>
    <t>მიხეილ გომართელი</t>
  </si>
  <si>
    <t>სულხან გვალია</t>
  </si>
  <si>
    <t>ეთერ ირემაძე</t>
  </si>
  <si>
    <t>ზურაბ ქოქოსაძე</t>
  </si>
  <si>
    <t>Bank of Georgia Group Plc</t>
  </si>
  <si>
    <t>JSC BGEO Group</t>
  </si>
  <si>
    <t> 79.75%</t>
  </si>
  <si>
    <t xml:space="preserve">ბანკის  ჰოლდინგური კომპანიის, Bank of Georgia Group PLC აქციონერების ჩამონათვალი, რომლებიც პირდაპირ და არაპირდაპირ ფლობენ აქციების 5%–ს ან მეტს წილების მითითებით </t>
  </si>
  <si>
    <t>Georgia Capital JSC</t>
  </si>
  <si>
    <t>სს ”საქართველოს ბანკი”</t>
  </si>
  <si>
    <t>არჩილ  გაჩეჩილაძე</t>
  </si>
  <si>
    <t>www.bog.ge</t>
  </si>
  <si>
    <t>მარიამ მეღვინეთუხუცესი</t>
  </si>
  <si>
    <t>ცხრილი 26</t>
  </si>
  <si>
    <t>საცალო პროდუქტები</t>
  </si>
  <si>
    <t>შესაძლო დანაკარგების რეზერვი</t>
  </si>
  <si>
    <t xml:space="preserve">სესხების რაოდენობა </t>
  </si>
  <si>
    <t>საშუალო შეწონილი ნომინალური საპროცენტო განაკვეთი კვარტლის შიგნით გაცემულ სესხებზე</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</si>
  <si>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</si>
  <si>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(მთლიანი ღირებულებაზე)</t>
  </si>
  <si>
    <t>სესხების საშუალო შეწონილი ვადიანობა დარჩენილი ვადის მიხედვით (თვეებში)</t>
  </si>
  <si>
    <t>სატრანსპორტო სესხები</t>
  </si>
  <si>
    <t>სამომხმარებლო სესხები</t>
  </si>
  <si>
    <t>მათ შორის: პენსიის ან სხვა სახელმწიფო სოციალური გასაცემელის გათვალისწინებით გაცემული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</si>
  <si>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</si>
  <si>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</si>
  <si>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</si>
  <si>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</si>
  <si>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</si>
  <si>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</si>
  <si>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</si>
  <si>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</si>
  <si>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</si>
  <si>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</si>
  <si>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სულ საცალო პროდუქტები</t>
  </si>
  <si>
    <t>მელ ჯერარდ კარვილი</t>
  </si>
  <si>
    <t>თამაზ გეორგაძე</t>
  </si>
  <si>
    <t>ჰანნა ლოიკანენი</t>
  </si>
  <si>
    <t>სესილ ქუილენი</t>
  </si>
  <si>
    <t>ვერონიკ მკ კაროლი</t>
  </si>
  <si>
    <t>დამოუკიდებელი თავმჯდომარე</t>
  </si>
  <si>
    <t>დავით დავითაშვილი</t>
  </si>
  <si>
    <t>დავით ჭყონია</t>
  </si>
  <si>
    <t>ნუცა გოგილაშვილი</t>
  </si>
  <si>
    <t>გენერალური დირექტორის მოადგილე</t>
  </si>
  <si>
    <t>გენერალური დირექტორის მოადგილე / SOLO - პრემიალური საცალო საბანკო საქმიანობა, დაგროვილი ქონების მარვა</t>
  </si>
  <si>
    <t>გენერალური დირექტორის მოადგილე / კორპორაციული საბანკო მომსახურების მიმართულება</t>
  </si>
  <si>
    <t>გენერალური დირექტორიე მოადგილე/ ინფორმაციული ტექნოლოგიები და მონაცემთა ანალიტიკა</t>
  </si>
  <si>
    <t>გენერალური დირექტორიე მოადგილე</t>
  </si>
  <si>
    <t>საცალო საბანკო საქმიანობის მიმართულების ხელმძღვანელი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</si>
  <si>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</si>
  <si>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</si>
  <si>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განმარტებები გვერდებისთვის  "17-26"</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</si>
  <si>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</si>
  <si>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ცხრილში საბალანსო, შეწონვას დაქვემდებარებული რისკის პოზიციების ღირებულებები შეივსება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</si>
  <si>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ცხრილებში საბალანსო ელემენტების მთლიანი ღირებულებების, სპეციალური, საერთო რეზერვების და დამატებითი საერთო რეზერვების, პერიოდის მანძილზე კუმულატიური ჩამოწერის და საბალანსო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6.01-6.27 პუნქტებში. ა და ბ სვეტებში ყველა სტრიქონისთვის, მათ შორის სესხებზე და მათ შორის სავალო ფასიან ქაღალდებზე ღირებულებები შეივსება ბალანსზე არსებული დარიცხული სარგებლით და დარიცხული ჯარიმებით. კუმულატიური ჩამოწერის სვეტში არ გაითვალისწინება დარიცხული სარგებლის და ჯარიმის ჩამოწერა.</t>
  </si>
  <si>
    <r>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შეივსება შესაბამის კვარტლის ინფორმაცია. </t>
    </r>
    <r>
      <rPr>
        <sz val="8"/>
        <color rgb="FFFF0000"/>
        <rFont val="Sylfaen"/>
        <family val="1"/>
      </rPr>
      <t>უცხოურ ვალუტაში ნომინირებული სესხებისთვის, ნომინალში რეზერვის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2.3 და 3.5 სტრიქონები).  ერთი სესხის  ჭრილში, რეზერვის კურსის ეფექტით ცვლილების ველები (2.3, 3.5) პერიოდზე შეივსება მხოლოდ ზრდაში ან შემცირებაში.</t>
    </r>
  </si>
  <si>
    <r>
      <t xml:space="preserve">შეივსება შესაბამის კვარტლის ინფორმაცია. </t>
    </r>
    <r>
      <rPr>
        <sz val="8"/>
        <color rgb="FFFF0000"/>
        <rFont val="Sylfaen"/>
        <family val="1"/>
      </rPr>
      <t>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მე-12 სტრიქონები). ერთი სესხის ჭრილში კურსის ეფექტით ცვლილების ველები (3,12) პერიოდზე შეივსება მხოლოდ ზრდაში ან შემცირებაში.</t>
    </r>
  </si>
  <si>
    <t>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დარეზერვებამდე განაწილებული, კლასიფიკაციის,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გარესაბალანსო ვალდებულებებისთვის, აუთვისებელი ნაწილი რომელსაც არ აქვთ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მინიჭებული კლასიფიკაცია შეივება მხოლოდ "C", "სულ" ველში, და არ გადანაწილდება დანარჩენი კატეგორიის სვეტებში.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</si>
  <si>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</si>
  <si>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t>ცხრილი "26"</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</si>
  <si>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</si>
  <si>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</si>
  <si>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</si>
  <si>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</si>
  <si>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</si>
  <si>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</si>
  <si>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</si>
  <si>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</si>
  <si>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</si>
  <si>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</si>
  <si>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</si>
  <si>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</si>
  <si>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</si>
  <si>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</si>
  <si>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სესხების მთლიანი ღირებულება, ანგარიშგების თარიღისთვის. (არ შედის დარიცხული პროცენტი, ჯარიმა).</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</si>
  <si>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</si>
  <si>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პორტფელში არსებული სესხების რაოდენობა.</t>
  </si>
  <si>
    <t>კვარტლის შიგნით გაცემული სესხების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</si>
  <si>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</si>
  <si>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სესხის მთლიანი ღირებულების მიხედვით დათვლილი საშუალო შეწონილი ნომინალური საპროცენტო განაკვეთი.</t>
  </si>
  <si>
    <t>სესხების სასესხო ხელშეკრულებაში მითითებული ვადის ბოლომდე დარჩენილი თვეების რაოდენობა (პორტფელის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</si>
  <si>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ზოგადი და ხარისხობრივი ინფორმაცია საცალო პროდუქტებზე</t>
  </si>
  <si>
    <t>ცხრილი 9 (Capital), N37</t>
  </si>
  <si>
    <t>ცხრილი 9 (Capital), N28</t>
  </si>
</sst>
</file>

<file path=xl/styles.xml><?xml version="1.0" encoding="utf-8"?>
<styleSheet xmlns="http://schemas.openxmlformats.org/spreadsheetml/2006/main" xmlns:mc="http://schemas.openxmlformats.org/markup-compatibility/2006" xmlns:x14ac="http://schemas.microsoft.com/office/spreadsheetml/2009/9/ac" mc:Ignorable="x14ac">
  <numFmts count="39">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00000"/>
    <numFmt numFmtId="195" formatCode="#,##0.000000"/>
    <numFmt numFmtId="196" formatCode="#,##0.000000000"/>
    <numFmt numFmtId="197" formatCode="#,##0.0000"/>
  </numFmts>
  <fonts count="138">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family val="2"/>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theme="1"/>
      <name val="Sylfaen"/>
      <family val="1"/>
    </font>
    <font>
      <sz val="8"/>
      <color rgb="FFFF0000"/>
      <name val="Sylfaen"/>
      <family val="1"/>
    </font>
    <font>
      <b/>
      <sz val="8"/>
      <color theme="1"/>
      <name val="Sylfaen"/>
      <family val="1"/>
    </font>
    <font>
      <u/>
      <sz val="8"/>
      <color theme="1"/>
      <name val="Sylfaen"/>
      <family val="1"/>
    </font>
    <font>
      <sz val="10"/>
      <name val="Times New Roman"/>
      <family val="1"/>
    </font>
    <font>
      <sz val="10"/>
      <color rgb="FF000000"/>
      <name val="Calibri"/>
      <family val="2"/>
      <scheme val="minor"/>
    </font>
    <font>
      <b/>
      <sz val="9"/>
      <color theme="1"/>
      <name val="Calibri"/>
      <family val="1"/>
      <scheme val="minor"/>
    </font>
    <font>
      <sz val="9"/>
      <color rgb="FF000000"/>
      <name val="Sylfaen"/>
      <family val="1"/>
    </font>
    <font>
      <b/>
      <sz val="9"/>
      <color rgb="FF000000"/>
      <name val="Sylfaen"/>
      <family val="1"/>
    </font>
    <font>
      <b/>
      <sz val="9"/>
      <color theme="1"/>
      <name val="Calibri"/>
      <family val="2"/>
      <scheme val="minor"/>
    </font>
    <font>
      <sz val="10"/>
      <color rgb="FF000000"/>
      <name val="Times New Roman"/>
      <family val="1"/>
    </font>
    <font>
      <sz val="11"/>
      <name val="Sylfaen"/>
      <family val="1"/>
    </font>
  </fonts>
  <fills count="8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rgb="FFFFFFFF"/>
        <bgColor rgb="FF000000"/>
      </patternFill>
    </fill>
    <fill>
      <patternFill patternType="lightGray">
        <fgColor rgb="FFC0C0C0"/>
      </patternFill>
    </fill>
    <fill>
      <patternFill patternType="solid">
        <fgColor rgb="FFEEECE1"/>
        <bgColor rgb="FF000000"/>
      </patternFill>
    </fill>
  </fills>
  <borders count="164">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medium">
        <color auto="1"/>
      </top>
      <bottom style="medium">
        <color indexed="64"/>
      </bottom>
      <diagonal/>
    </border>
    <border>
      <left/>
      <right/>
      <top style="thin">
        <color indexed="64"/>
      </top>
      <bottom style="medium">
        <color indexed="64"/>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medium">
        <color indexed="64"/>
      </left>
      <right/>
      <top/>
      <bottom style="medium">
        <color indexed="64"/>
      </bottom>
      <diagonal/>
    </border>
    <border>
      <left/>
      <right style="medium">
        <color indexed="64"/>
      </right>
      <top/>
      <bottom style="medium">
        <color indexed="64"/>
      </bottom>
      <diagonal/>
    </border>
    <border>
      <left/>
      <right style="thin">
        <color theme="6" tint="-0.499984740745262"/>
      </right>
      <top style="thin">
        <color indexed="64"/>
      </top>
      <bottom style="thin">
        <color theme="6" tint="-0.499984740745262"/>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medium">
        <color indexed="64"/>
      </right>
      <top style="thin">
        <color indexed="64"/>
      </top>
      <bottom style="thin">
        <color theme="6" tint="-0.499984740745262"/>
      </bottom>
      <diagonal/>
    </border>
    <border>
      <left/>
      <right style="thin">
        <color theme="6" tint="-0.499984740745262"/>
      </right>
      <top/>
      <bottom/>
      <diagonal/>
    </border>
    <border>
      <left style="thin">
        <color theme="6" tint="-0.499984740745262"/>
      </left>
      <right style="thin">
        <color theme="6" tint="-0.499984740745262"/>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medium">
        <color indexed="64"/>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medium">
        <color indexed="64"/>
      </right>
      <top style="thin">
        <color auto="1"/>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style="thin">
        <color indexed="64"/>
      </right>
      <top style="thin">
        <color indexed="64"/>
      </top>
      <bottom style="thin">
        <color indexed="64"/>
      </bottom>
      <diagonal/>
    </border>
  </borders>
  <cellStyleXfs count="22269">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2" fillId="0" borderId="0"/>
    <xf numFmtId="0" fontId="7" fillId="0" borderId="0"/>
    <xf numFmtId="0" fontId="1" fillId="0" borderId="0"/>
    <xf numFmtId="9" fontId="1" fillId="0" borderId="0" applyFont="0" applyFill="0" applyBorder="0" applyAlignment="0" applyProtection="0"/>
    <xf numFmtId="0" fontId="2" fillId="0" borderId="0"/>
    <xf numFmtId="0" fontId="2" fillId="0" borderId="0"/>
    <xf numFmtId="0" fontId="10" fillId="0" borderId="0" applyNumberFormat="0" applyFill="0" applyBorder="0" applyAlignment="0" applyProtection="0">
      <alignment vertical="top"/>
      <protection locked="0"/>
    </xf>
    <xf numFmtId="0" fontId="25" fillId="0" borderId="0"/>
    <xf numFmtId="168" fontId="26" fillId="37" borderId="0"/>
    <xf numFmtId="169" fontId="26" fillId="37" borderId="0"/>
    <xf numFmtId="168" fontId="26" fillId="37" borderId="0"/>
    <xf numFmtId="0" fontId="27" fillId="38" borderId="0" applyNumberFormat="0" applyBorder="0" applyAlignment="0" applyProtection="0"/>
    <xf numFmtId="0" fontId="4" fillId="13"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0" fontId="27"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4" fillId="17"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0" fontId="27"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4" fillId="21"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0" fontId="27"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0" fontId="27" fillId="40" borderId="0" applyNumberFormat="0" applyBorder="0" applyAlignment="0" applyProtection="0"/>
    <xf numFmtId="0" fontId="27" fillId="41" borderId="0" applyNumberFormat="0" applyBorder="0" applyAlignment="0" applyProtection="0"/>
    <xf numFmtId="0" fontId="4" fillId="25"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0" fontId="27"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4" fillId="29"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0" fontId="27"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0" fontId="27" fillId="42" borderId="0" applyNumberFormat="0" applyBorder="0" applyAlignment="0" applyProtection="0"/>
    <xf numFmtId="0" fontId="27" fillId="43" borderId="0" applyNumberFormat="0" applyBorder="0" applyAlignment="0" applyProtection="0"/>
    <xf numFmtId="0" fontId="4" fillId="3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0" fontId="27"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0" fontId="27" fillId="43" borderId="0" applyNumberFormat="0" applyBorder="0" applyAlignment="0" applyProtection="0"/>
    <xf numFmtId="0" fontId="27" fillId="44" borderId="0" applyNumberFormat="0" applyBorder="0" applyAlignment="0" applyProtection="0"/>
    <xf numFmtId="0" fontId="4" fillId="1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0" fontId="27"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4" fillId="18"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0" fontId="27"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0" fontId="27" fillId="45" borderId="0" applyNumberFormat="0" applyBorder="0" applyAlignment="0" applyProtection="0"/>
    <xf numFmtId="0" fontId="27" fillId="46" borderId="0" applyNumberFormat="0" applyBorder="0" applyAlignment="0" applyProtection="0"/>
    <xf numFmtId="0" fontId="4" fillId="22"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0" fontId="27"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0" fontId="27" fillId="46" borderId="0" applyNumberFormat="0" applyBorder="0" applyAlignment="0" applyProtection="0"/>
    <xf numFmtId="0" fontId="27" fillId="41" borderId="0" applyNumberFormat="0" applyBorder="0" applyAlignment="0" applyProtection="0"/>
    <xf numFmtId="0" fontId="4" fillId="26"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0" fontId="27"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0" fontId="27" fillId="41" borderId="0" applyNumberFormat="0" applyBorder="0" applyAlignment="0" applyProtection="0"/>
    <xf numFmtId="0" fontId="27" fillId="44" borderId="0" applyNumberFormat="0" applyBorder="0" applyAlignment="0" applyProtection="0"/>
    <xf numFmtId="0" fontId="4" fillId="30"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0" fontId="27"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0" fontId="27" fillId="44" borderId="0" applyNumberFormat="0" applyBorder="0" applyAlignment="0" applyProtection="0"/>
    <xf numFmtId="0" fontId="27" fillId="47" borderId="0" applyNumberFormat="0" applyBorder="0" applyAlignment="0" applyProtection="0"/>
    <xf numFmtId="0" fontId="4" fillId="34"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0" fontId="27"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0" fontId="27" fillId="47"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0" fontId="29" fillId="48"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0" fontId="29" fillId="46"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0" fontId="29" fillId="49"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0" fontId="29" fillId="50"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0" fontId="29" fillId="51"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7" fillId="55" borderId="0" applyNumberFormat="0" applyBorder="0" applyAlignment="0" applyProtection="0"/>
    <xf numFmtId="0" fontId="27" fillId="56" borderId="0" applyNumberFormat="0" applyBorder="0" applyAlignment="0" applyProtection="0"/>
    <xf numFmtId="0" fontId="29" fillId="57"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7" fillId="55" borderId="0" applyNumberFormat="0" applyBorder="0" applyAlignment="0" applyProtection="0"/>
    <xf numFmtId="0" fontId="27" fillId="59" borderId="0" applyNumberFormat="0" applyBorder="0" applyAlignment="0" applyProtection="0"/>
    <xf numFmtId="0" fontId="29" fillId="56"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7" fillId="52" borderId="0" applyNumberFormat="0" applyBorder="0" applyAlignment="0" applyProtection="0"/>
    <xf numFmtId="0" fontId="27" fillId="56" borderId="0" applyNumberFormat="0" applyBorder="0" applyAlignment="0" applyProtection="0"/>
    <xf numFmtId="0" fontId="29" fillId="56"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7" fillId="61"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7" fillId="55" borderId="0" applyNumberFormat="0" applyBorder="0" applyAlignment="0" applyProtection="0"/>
    <xf numFmtId="0" fontId="27" fillId="62" borderId="0" applyNumberFormat="0" applyBorder="0" applyAlignment="0" applyProtection="0"/>
    <xf numFmtId="0" fontId="29" fillId="62"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0" fontId="32" fillId="39" borderId="0" applyNumberFormat="0" applyBorder="0" applyAlignment="0" applyProtection="0"/>
    <xf numFmtId="170" fontId="35"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1" fontId="37" fillId="0" borderId="0" applyFill="0" applyBorder="0" applyAlignment="0"/>
    <xf numFmtId="171" fontId="37"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2" fontId="37" fillId="0" borderId="0" applyFill="0" applyBorder="0" applyAlignment="0"/>
    <xf numFmtId="173" fontId="37" fillId="0" borderId="0" applyFill="0" applyBorder="0" applyAlignment="0"/>
    <xf numFmtId="174" fontId="37" fillId="0" borderId="0" applyFill="0" applyBorder="0" applyAlignment="0"/>
    <xf numFmtId="175"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0" fontId="38" fillId="64" borderId="40" applyNumberFormat="0" applyAlignment="0" applyProtection="0"/>
    <xf numFmtId="0" fontId="39" fillId="9" borderId="34"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168" fontId="40"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168" fontId="40"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169" fontId="40"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9" fillId="9" borderId="34"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9" fillId="9" borderId="34"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9" fillId="9" borderId="34"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9" fillId="9" borderId="34"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9" fillId="9" borderId="34"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9" fillId="9" borderId="34"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9" fillId="9" borderId="34"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168" fontId="40" fillId="64" borderId="40" applyNumberFormat="0" applyAlignment="0" applyProtection="0"/>
    <xf numFmtId="169" fontId="40" fillId="64" borderId="40" applyNumberFormat="0" applyAlignment="0" applyProtection="0"/>
    <xf numFmtId="168" fontId="40" fillId="64" borderId="40" applyNumberFormat="0" applyAlignment="0" applyProtection="0"/>
    <xf numFmtId="168" fontId="40" fillId="64" borderId="40" applyNumberFormat="0" applyAlignment="0" applyProtection="0"/>
    <xf numFmtId="169" fontId="40" fillId="64" borderId="40" applyNumberFormat="0" applyAlignment="0" applyProtection="0"/>
    <xf numFmtId="168" fontId="40" fillId="64" borderId="40" applyNumberFormat="0" applyAlignment="0" applyProtection="0"/>
    <xf numFmtId="168" fontId="40" fillId="64" borderId="40" applyNumberFormat="0" applyAlignment="0" applyProtection="0"/>
    <xf numFmtId="169" fontId="40" fillId="64" borderId="40" applyNumberFormat="0" applyAlignment="0" applyProtection="0"/>
    <xf numFmtId="168" fontId="40" fillId="64" borderId="40" applyNumberFormat="0" applyAlignment="0" applyProtection="0"/>
    <xf numFmtId="168" fontId="40" fillId="64" borderId="40" applyNumberFormat="0" applyAlignment="0" applyProtection="0"/>
    <xf numFmtId="169" fontId="40" fillId="64" borderId="40" applyNumberFormat="0" applyAlignment="0" applyProtection="0"/>
    <xf numFmtId="168" fontId="40" fillId="64" borderId="40" applyNumberFormat="0" applyAlignment="0" applyProtection="0"/>
    <xf numFmtId="0" fontId="38" fillId="64" borderId="40" applyNumberFormat="0" applyAlignment="0" applyProtection="0"/>
    <xf numFmtId="0" fontId="41" fillId="65" borderId="41" applyNumberFormat="0" applyAlignment="0" applyProtection="0"/>
    <xf numFmtId="0" fontId="42" fillId="10" borderId="37" applyNumberFormat="0" applyAlignment="0" applyProtection="0"/>
    <xf numFmtId="168"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0" fontId="41"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0" fontId="42" fillId="10" borderId="37"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0" fontId="41" fillId="65" borderId="41"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7"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7"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quotePrefix="1">
      <protection locked="0"/>
    </xf>
    <xf numFmtId="43" fontId="27" fillId="0" borderId="0" applyFont="0" applyFill="0" applyBorder="0" applyAlignment="0" applyProtection="0"/>
    <xf numFmtId="43" fontId="2" fillId="0" borderId="0" quotePrefix="1">
      <protection locked="0"/>
    </xf>
    <xf numFmtId="43" fontId="27"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8" fontId="27" fillId="0" borderId="0" applyFont="0" applyFill="0" applyBorder="0" applyAlignment="0" applyProtection="0"/>
    <xf numFmtId="44" fontId="7" fillId="0" borderId="0" applyFont="0" applyFill="0" applyBorder="0" applyAlignment="0" applyProtection="0"/>
    <xf numFmtId="43" fontId="27" fillId="0" borderId="0" applyFont="0" applyFill="0" applyBorder="0" applyAlignment="0" applyProtection="0"/>
    <xf numFmtId="44" fontId="7" fillId="0" borderId="0" applyFont="0" applyFill="0" applyBorder="0" applyAlignment="0" applyProtection="0"/>
    <xf numFmtId="178" fontId="27"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8" fontId="27" fillId="0" borderId="0" applyFont="0" applyFill="0" applyBorder="0" applyAlignment="0" applyProtection="0"/>
    <xf numFmtId="44" fontId="7" fillId="0" borderId="0" applyFont="0" applyFill="0" applyBorder="0" applyAlignment="0" applyProtection="0"/>
    <xf numFmtId="178" fontId="27"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5" fillId="0" borderId="0"/>
    <xf numFmtId="172" fontId="37"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5" fillId="0" borderId="0"/>
    <xf numFmtId="14" fontId="46" fillId="0" borderId="0" applyFill="0" applyBorder="0" applyAlignment="0"/>
    <xf numFmtId="38" fontId="26" fillId="0" borderId="42">
      <alignment vertical="center"/>
    </xf>
    <xf numFmtId="38" fontId="26" fillId="0" borderId="42">
      <alignment vertical="center"/>
    </xf>
    <xf numFmtId="38" fontId="26" fillId="0" borderId="42">
      <alignment vertical="center"/>
    </xf>
    <xf numFmtId="38" fontId="26" fillId="0" borderId="42">
      <alignment vertical="center"/>
    </xf>
    <xf numFmtId="38" fontId="26" fillId="0" borderId="42">
      <alignment vertical="center"/>
    </xf>
    <xf numFmtId="38" fontId="26" fillId="0" borderId="42">
      <alignment vertical="center"/>
    </xf>
    <xf numFmtId="38" fontId="26" fillId="0" borderId="42">
      <alignment vertical="center"/>
    </xf>
    <xf numFmtId="38" fontId="26" fillId="0" borderId="0" applyFont="0" applyFill="0" applyBorder="0" applyAlignment="0" applyProtection="0"/>
    <xf numFmtId="180" fontId="2" fillId="0" borderId="0" applyFont="0" applyFill="0" applyBorder="0" applyAlignment="0" applyProtection="0"/>
    <xf numFmtId="0" fontId="47" fillId="66" borderId="0" applyNumberFormat="0" applyBorder="0" applyAlignment="0" applyProtection="0"/>
    <xf numFmtId="0" fontId="47" fillId="67" borderId="0" applyNumberFormat="0" applyBorder="0" applyAlignment="0" applyProtection="0"/>
    <xf numFmtId="0" fontId="47" fillId="68" borderId="0" applyNumberFormat="0" applyBorder="0" applyAlignment="0" applyProtection="0"/>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0" fontId="48" fillId="0" borderId="0" applyNumberFormat="0" applyFill="0" applyBorder="0" applyAlignment="0" applyProtection="0"/>
    <xf numFmtId="168" fontId="2" fillId="0" borderId="0"/>
    <xf numFmtId="0" fontId="2" fillId="0" borderId="0"/>
    <xf numFmtId="168" fontId="2" fillId="0" borderId="0"/>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51" fillId="40" borderId="0" applyNumberFormat="0" applyBorder="0" applyAlignment="0" applyProtection="0"/>
    <xf numFmtId="0" fontId="52" fillId="5"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0" fontId="51" fillId="40"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0" fontId="51" fillId="40" borderId="0" applyNumberFormat="0" applyBorder="0" applyAlignment="0" applyProtection="0"/>
    <xf numFmtId="0" fontId="2" fillId="69" borderId="3" applyNumberFormat="0" applyFont="0" applyBorder="0" applyProtection="0">
      <alignment horizontal="center" vertical="center"/>
    </xf>
    <xf numFmtId="0" fontId="54" fillId="0" borderId="33" applyNumberFormat="0" applyAlignment="0" applyProtection="0">
      <alignment horizontal="left" vertical="center"/>
    </xf>
    <xf numFmtId="0" fontId="54" fillId="0" borderId="33" applyNumberFormat="0" applyAlignment="0" applyProtection="0">
      <alignment horizontal="left" vertical="center"/>
    </xf>
    <xf numFmtId="168" fontId="54" fillId="0" borderId="33" applyNumberFormat="0" applyAlignment="0" applyProtection="0">
      <alignment horizontal="left" vertical="center"/>
    </xf>
    <xf numFmtId="0" fontId="54" fillId="0" borderId="9">
      <alignment horizontal="left" vertical="center"/>
    </xf>
    <xf numFmtId="0" fontId="54" fillId="0" borderId="9">
      <alignment horizontal="left" vertical="center"/>
    </xf>
    <xf numFmtId="168" fontId="54" fillId="0" borderId="9">
      <alignment horizontal="left" vertical="center"/>
    </xf>
    <xf numFmtId="0" fontId="55" fillId="0" borderId="43" applyNumberFormat="0" applyFill="0" applyAlignment="0" applyProtection="0"/>
    <xf numFmtId="169" fontId="55" fillId="0" borderId="43" applyNumberFormat="0" applyFill="0" applyAlignment="0" applyProtection="0"/>
    <xf numFmtId="0" fontId="55" fillId="0" borderId="43" applyNumberFormat="0" applyFill="0" applyAlignment="0" applyProtection="0"/>
    <xf numFmtId="168" fontId="55" fillId="0" borderId="43" applyNumberFormat="0" applyFill="0" applyAlignment="0" applyProtection="0"/>
    <xf numFmtId="168" fontId="55" fillId="0" borderId="43" applyNumberFormat="0" applyFill="0" applyAlignment="0" applyProtection="0"/>
    <xf numFmtId="168" fontId="55" fillId="0" borderId="43" applyNumberFormat="0" applyFill="0" applyAlignment="0" applyProtection="0"/>
    <xf numFmtId="169" fontId="55" fillId="0" borderId="43" applyNumberFormat="0" applyFill="0" applyAlignment="0" applyProtection="0"/>
    <xf numFmtId="168" fontId="55" fillId="0" borderId="43" applyNumberFormat="0" applyFill="0" applyAlignment="0" applyProtection="0"/>
    <xf numFmtId="168" fontId="55" fillId="0" borderId="43" applyNumberFormat="0" applyFill="0" applyAlignment="0" applyProtection="0"/>
    <xf numFmtId="169" fontId="55" fillId="0" borderId="43" applyNumberFormat="0" applyFill="0" applyAlignment="0" applyProtection="0"/>
    <xf numFmtId="168" fontId="55" fillId="0" borderId="43" applyNumberFormat="0" applyFill="0" applyAlignment="0" applyProtection="0"/>
    <xf numFmtId="168" fontId="55" fillId="0" borderId="43" applyNumberFormat="0" applyFill="0" applyAlignment="0" applyProtection="0"/>
    <xf numFmtId="169" fontId="55" fillId="0" borderId="43" applyNumberFormat="0" applyFill="0" applyAlignment="0" applyProtection="0"/>
    <xf numFmtId="168" fontId="55" fillId="0" borderId="43" applyNumberFormat="0" applyFill="0" applyAlignment="0" applyProtection="0"/>
    <xf numFmtId="168" fontId="55" fillId="0" borderId="43" applyNumberFormat="0" applyFill="0" applyAlignment="0" applyProtection="0"/>
    <xf numFmtId="169" fontId="55" fillId="0" borderId="43" applyNumberFormat="0" applyFill="0" applyAlignment="0" applyProtection="0"/>
    <xf numFmtId="168" fontId="55" fillId="0" borderId="43" applyNumberFormat="0" applyFill="0" applyAlignment="0" applyProtection="0"/>
    <xf numFmtId="0" fontId="55" fillId="0" borderId="43" applyNumberFormat="0" applyFill="0" applyAlignment="0" applyProtection="0"/>
    <xf numFmtId="0" fontId="56" fillId="0" borderId="44" applyNumberFormat="0" applyFill="0" applyAlignment="0" applyProtection="0"/>
    <xf numFmtId="169" fontId="56" fillId="0" borderId="44" applyNumberFormat="0" applyFill="0" applyAlignment="0" applyProtection="0"/>
    <xf numFmtId="0" fontId="56" fillId="0" borderId="44" applyNumberFormat="0" applyFill="0" applyAlignment="0" applyProtection="0"/>
    <xf numFmtId="168" fontId="56" fillId="0" borderId="44" applyNumberFormat="0" applyFill="0" applyAlignment="0" applyProtection="0"/>
    <xf numFmtId="168" fontId="56" fillId="0" borderId="44" applyNumberFormat="0" applyFill="0" applyAlignment="0" applyProtection="0"/>
    <xf numFmtId="168" fontId="56" fillId="0" borderId="44" applyNumberFormat="0" applyFill="0" applyAlignment="0" applyProtection="0"/>
    <xf numFmtId="169" fontId="56" fillId="0" borderId="44" applyNumberFormat="0" applyFill="0" applyAlignment="0" applyProtection="0"/>
    <xf numFmtId="168" fontId="56" fillId="0" borderId="44" applyNumberFormat="0" applyFill="0" applyAlignment="0" applyProtection="0"/>
    <xf numFmtId="168" fontId="56" fillId="0" borderId="44" applyNumberFormat="0" applyFill="0" applyAlignment="0" applyProtection="0"/>
    <xf numFmtId="169" fontId="56" fillId="0" borderId="44" applyNumberFormat="0" applyFill="0" applyAlignment="0" applyProtection="0"/>
    <xf numFmtId="168" fontId="56" fillId="0" borderId="44" applyNumberFormat="0" applyFill="0" applyAlignment="0" applyProtection="0"/>
    <xf numFmtId="168" fontId="56" fillId="0" borderId="44" applyNumberFormat="0" applyFill="0" applyAlignment="0" applyProtection="0"/>
    <xf numFmtId="169" fontId="56" fillId="0" borderId="44" applyNumberFormat="0" applyFill="0" applyAlignment="0" applyProtection="0"/>
    <xf numFmtId="168" fontId="56" fillId="0" borderId="44" applyNumberFormat="0" applyFill="0" applyAlignment="0" applyProtection="0"/>
    <xf numFmtId="168" fontId="56" fillId="0" borderId="44" applyNumberFormat="0" applyFill="0" applyAlignment="0" applyProtection="0"/>
    <xf numFmtId="169" fontId="56" fillId="0" borderId="44" applyNumberFormat="0" applyFill="0" applyAlignment="0" applyProtection="0"/>
    <xf numFmtId="168" fontId="56" fillId="0" borderId="44" applyNumberFormat="0" applyFill="0" applyAlignment="0" applyProtection="0"/>
    <xf numFmtId="0" fontId="56" fillId="0" borderId="44" applyNumberFormat="0" applyFill="0" applyAlignment="0" applyProtection="0"/>
    <xf numFmtId="0" fontId="57" fillId="0" borderId="45" applyNumberFormat="0" applyFill="0" applyAlignment="0" applyProtection="0"/>
    <xf numFmtId="169" fontId="57" fillId="0" borderId="45" applyNumberFormat="0" applyFill="0" applyAlignment="0" applyProtection="0"/>
    <xf numFmtId="0" fontId="57" fillId="0" borderId="45" applyNumberFormat="0" applyFill="0" applyAlignment="0" applyProtection="0"/>
    <xf numFmtId="168" fontId="57" fillId="0" borderId="45" applyNumberFormat="0" applyFill="0" applyAlignment="0" applyProtection="0"/>
    <xf numFmtId="0" fontId="57" fillId="0" borderId="45" applyNumberFormat="0" applyFill="0" applyAlignment="0" applyProtection="0"/>
    <xf numFmtId="168" fontId="57" fillId="0" borderId="45" applyNumberFormat="0" applyFill="0" applyAlignment="0" applyProtection="0"/>
    <xf numFmtId="0" fontId="57" fillId="0" borderId="45" applyNumberFormat="0" applyFill="0" applyAlignment="0" applyProtection="0"/>
    <xf numFmtId="0"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0" fontId="57" fillId="0" borderId="45" applyNumberFormat="0" applyFill="0" applyAlignment="0" applyProtection="0"/>
    <xf numFmtId="0" fontId="57" fillId="0" borderId="0" applyNumberFormat="0" applyFill="0" applyBorder="0" applyAlignment="0" applyProtection="0"/>
    <xf numFmtId="169" fontId="57" fillId="0" borderId="0" applyNumberFormat="0" applyFill="0" applyBorder="0" applyAlignment="0" applyProtection="0"/>
    <xf numFmtId="0"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0" fontId="57" fillId="0" borderId="0" applyNumberFormat="0" applyFill="0" applyBorder="0" applyAlignment="0" applyProtection="0"/>
    <xf numFmtId="37" fontId="58" fillId="0" borderId="0"/>
    <xf numFmtId="168" fontId="59" fillId="0" borderId="0"/>
    <xf numFmtId="0" fontId="59" fillId="0" borderId="0"/>
    <xf numFmtId="168" fontId="59" fillId="0" borderId="0"/>
    <xf numFmtId="168" fontId="54" fillId="0" borderId="0"/>
    <xf numFmtId="0" fontId="54" fillId="0" borderId="0"/>
    <xf numFmtId="168" fontId="54" fillId="0" borderId="0"/>
    <xf numFmtId="168" fontId="60" fillId="0" borderId="0"/>
    <xf numFmtId="0" fontId="60" fillId="0" borderId="0"/>
    <xf numFmtId="168" fontId="60" fillId="0" borderId="0"/>
    <xf numFmtId="168" fontId="61" fillId="0" borderId="0"/>
    <xf numFmtId="0" fontId="61" fillId="0" borderId="0"/>
    <xf numFmtId="168" fontId="61" fillId="0" borderId="0"/>
    <xf numFmtId="168" fontId="62" fillId="0" borderId="0"/>
    <xf numFmtId="0" fontId="62" fillId="0" borderId="0"/>
    <xf numFmtId="168" fontId="62" fillId="0" borderId="0"/>
    <xf numFmtId="168" fontId="63" fillId="0" borderId="0"/>
    <xf numFmtId="0" fontId="63" fillId="0" borderId="0"/>
    <xf numFmtId="168" fontId="63" fillId="0" borderId="0"/>
    <xf numFmtId="0" fontId="62"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4" fillId="0" borderId="0" applyNumberFormat="0" applyFill="0" applyBorder="0" applyAlignment="0" applyProtection="0">
      <alignment vertical="top"/>
      <protection locked="0"/>
    </xf>
    <xf numFmtId="169" fontId="64" fillId="0" borderId="0" applyNumberFormat="0" applyFill="0" applyBorder="0" applyAlignment="0" applyProtection="0">
      <alignment vertical="top"/>
      <protection locked="0"/>
    </xf>
    <xf numFmtId="168" fontId="64" fillId="0" borderId="0" applyNumberFormat="0" applyFill="0" applyBorder="0" applyAlignment="0" applyProtection="0">
      <alignment vertical="top"/>
      <protection locked="0"/>
    </xf>
    <xf numFmtId="168" fontId="65" fillId="0" borderId="0"/>
    <xf numFmtId="0" fontId="66" fillId="43" borderId="40" applyNumberFormat="0" applyAlignment="0" applyProtection="0"/>
    <xf numFmtId="0" fontId="67" fillId="8" borderId="34"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168" fontId="68"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168" fontId="68"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169" fontId="68"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7" fillId="8" borderId="34"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7" fillId="8" borderId="34"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7" fillId="8" borderId="34"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7" fillId="8" borderId="34"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7" fillId="8" borderId="34"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7" fillId="8" borderId="34"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7" fillId="8" borderId="34"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168" fontId="68" fillId="43" borderId="40" applyNumberFormat="0" applyAlignment="0" applyProtection="0"/>
    <xf numFmtId="169" fontId="68" fillId="43" borderId="40" applyNumberFormat="0" applyAlignment="0" applyProtection="0"/>
    <xf numFmtId="168" fontId="68" fillId="43" borderId="40" applyNumberFormat="0" applyAlignment="0" applyProtection="0"/>
    <xf numFmtId="168" fontId="68" fillId="43" borderId="40" applyNumberFormat="0" applyAlignment="0" applyProtection="0"/>
    <xf numFmtId="169" fontId="68" fillId="43" borderId="40" applyNumberFormat="0" applyAlignment="0" applyProtection="0"/>
    <xf numFmtId="168" fontId="68" fillId="43" borderId="40" applyNumberFormat="0" applyAlignment="0" applyProtection="0"/>
    <xf numFmtId="168" fontId="68" fillId="43" borderId="40" applyNumberFormat="0" applyAlignment="0" applyProtection="0"/>
    <xf numFmtId="169" fontId="68" fillId="43" borderId="40" applyNumberFormat="0" applyAlignment="0" applyProtection="0"/>
    <xf numFmtId="168" fontId="68" fillId="43" borderId="40" applyNumberFormat="0" applyAlignment="0" applyProtection="0"/>
    <xf numFmtId="168" fontId="68" fillId="43" borderId="40" applyNumberFormat="0" applyAlignment="0" applyProtection="0"/>
    <xf numFmtId="169" fontId="68" fillId="43" borderId="40" applyNumberFormat="0" applyAlignment="0" applyProtection="0"/>
    <xf numFmtId="168" fontId="68" fillId="43" borderId="40" applyNumberFormat="0" applyAlignment="0" applyProtection="0"/>
    <xf numFmtId="0" fontId="66" fillId="43" borderId="40" applyNumberFormat="0" applyAlignment="0" applyProtection="0"/>
    <xf numFmtId="3" fontId="2" fillId="72" borderId="3" applyFont="0">
      <alignment horizontal="right" vertical="center"/>
      <protection locked="0"/>
    </xf>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0" fontId="69" fillId="0" borderId="46" applyNumberFormat="0" applyFill="0" applyAlignment="0" applyProtection="0"/>
    <xf numFmtId="0" fontId="70" fillId="0" borderId="36" applyNumberFormat="0" applyFill="0" applyAlignment="0" applyProtection="0"/>
    <xf numFmtId="168" fontId="71" fillId="0" borderId="46" applyNumberFormat="0" applyFill="0" applyAlignment="0" applyProtection="0"/>
    <xf numFmtId="168" fontId="71" fillId="0" borderId="46" applyNumberFormat="0" applyFill="0" applyAlignment="0" applyProtection="0"/>
    <xf numFmtId="169" fontId="71" fillId="0" borderId="46" applyNumberFormat="0" applyFill="0" applyAlignment="0" applyProtection="0"/>
    <xf numFmtId="0" fontId="69" fillId="0" borderId="46" applyNumberFormat="0" applyFill="0" applyAlignment="0" applyProtection="0"/>
    <xf numFmtId="0" fontId="70" fillId="0" borderId="36" applyNumberFormat="0" applyFill="0" applyAlignment="0" applyProtection="0"/>
    <xf numFmtId="0" fontId="70" fillId="0" borderId="36" applyNumberFormat="0" applyFill="0" applyAlignment="0" applyProtection="0"/>
    <xf numFmtId="0" fontId="70" fillId="0" borderId="36" applyNumberFormat="0" applyFill="0" applyAlignment="0" applyProtection="0"/>
    <xf numFmtId="0" fontId="70" fillId="0" borderId="36" applyNumberFormat="0" applyFill="0" applyAlignment="0" applyProtection="0"/>
    <xf numFmtId="0" fontId="70" fillId="0" borderId="36" applyNumberFormat="0" applyFill="0" applyAlignment="0" applyProtection="0"/>
    <xf numFmtId="0" fontId="70" fillId="0" borderId="36" applyNumberFormat="0" applyFill="0" applyAlignment="0" applyProtection="0"/>
    <xf numFmtId="0" fontId="70" fillId="0" borderId="36" applyNumberFormat="0" applyFill="0" applyAlignment="0" applyProtection="0"/>
    <xf numFmtId="168" fontId="71" fillId="0" borderId="46" applyNumberFormat="0" applyFill="0" applyAlignment="0" applyProtection="0"/>
    <xf numFmtId="169" fontId="71" fillId="0" borderId="46" applyNumberFormat="0" applyFill="0" applyAlignment="0" applyProtection="0"/>
    <xf numFmtId="168" fontId="71" fillId="0" borderId="46" applyNumberFormat="0" applyFill="0" applyAlignment="0" applyProtection="0"/>
    <xf numFmtId="168" fontId="71" fillId="0" borderId="46" applyNumberFormat="0" applyFill="0" applyAlignment="0" applyProtection="0"/>
    <xf numFmtId="169" fontId="71" fillId="0" borderId="46" applyNumberFormat="0" applyFill="0" applyAlignment="0" applyProtection="0"/>
    <xf numFmtId="168" fontId="71" fillId="0" borderId="46" applyNumberFormat="0" applyFill="0" applyAlignment="0" applyProtection="0"/>
    <xf numFmtId="168" fontId="71" fillId="0" borderId="46" applyNumberFormat="0" applyFill="0" applyAlignment="0" applyProtection="0"/>
    <xf numFmtId="169" fontId="71" fillId="0" borderId="46" applyNumberFormat="0" applyFill="0" applyAlignment="0" applyProtection="0"/>
    <xf numFmtId="168" fontId="71" fillId="0" borderId="46" applyNumberFormat="0" applyFill="0" applyAlignment="0" applyProtection="0"/>
    <xf numFmtId="168" fontId="71" fillId="0" borderId="46" applyNumberFormat="0" applyFill="0" applyAlignment="0" applyProtection="0"/>
    <xf numFmtId="169" fontId="71" fillId="0" borderId="46" applyNumberFormat="0" applyFill="0" applyAlignment="0" applyProtection="0"/>
    <xf numFmtId="168" fontId="71" fillId="0" borderId="46" applyNumberFormat="0" applyFill="0" applyAlignment="0" applyProtection="0"/>
    <xf numFmtId="0" fontId="69" fillId="0" borderId="46"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2" fillId="73" borderId="0" applyNumberFormat="0" applyBorder="0" applyAlignment="0" applyProtection="0"/>
    <xf numFmtId="0" fontId="73" fillId="7"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0" fontId="72" fillId="73"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0" fontId="72" fillId="73" borderId="0" applyNumberFormat="0" applyBorder="0" applyAlignment="0" applyProtection="0"/>
    <xf numFmtId="1" fontId="75" fillId="0" borderId="0" applyProtection="0"/>
    <xf numFmtId="168" fontId="26" fillId="0" borderId="47"/>
    <xf numFmtId="169" fontId="26" fillId="0" borderId="47"/>
    <xf numFmtId="168" fontId="26" fillId="0" borderId="47"/>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6" fillId="0" borderId="0"/>
    <xf numFmtId="181" fontId="2" fillId="0" borderId="0"/>
    <xf numFmtId="179" fontId="28"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0" fontId="77" fillId="0" borderId="0"/>
    <xf numFmtId="0" fontId="76" fillId="0" borderId="0"/>
    <xf numFmtId="179" fontId="28" fillId="0" borderId="0"/>
    <xf numFmtId="179" fontId="2" fillId="0" borderId="0"/>
    <xf numFmtId="179" fontId="2" fillId="0" borderId="0"/>
    <xf numFmtId="0" fontId="2" fillId="0" borderId="0"/>
    <xf numFmtId="0" fontId="2"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8"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7"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8" fillId="0" borderId="0"/>
    <xf numFmtId="0" fontId="28" fillId="0" borderId="0"/>
    <xf numFmtId="168" fontId="28"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68" fontId="28" fillId="0" borderId="0"/>
    <xf numFmtId="0" fontId="28" fillId="0" borderId="0"/>
    <xf numFmtId="0" fontId="28" fillId="0" borderId="0"/>
    <xf numFmtId="0" fontId="2"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7" fillId="0" borderId="0"/>
    <xf numFmtId="179" fontId="28" fillId="0" borderId="0"/>
    <xf numFmtId="179" fontId="2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28" fillId="0" borderId="0"/>
    <xf numFmtId="179" fontId="28" fillId="0" borderId="0"/>
    <xf numFmtId="179" fontId="28" fillId="0" borderId="0"/>
    <xf numFmtId="179"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79"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8"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28" fillId="0" borderId="0"/>
    <xf numFmtId="0" fontId="2" fillId="0" borderId="0"/>
    <xf numFmtId="0" fontId="27" fillId="0" borderId="0"/>
    <xf numFmtId="168" fontId="25" fillId="0" borderId="0"/>
    <xf numFmtId="0" fontId="2"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179" fontId="2" fillId="0" borderId="0"/>
    <xf numFmtId="0" fontId="28" fillId="0" borderId="0"/>
    <xf numFmtId="0" fontId="28" fillId="0" borderId="0"/>
    <xf numFmtId="168" fontId="25" fillId="0" borderId="0"/>
    <xf numFmtId="0" fontId="65" fillId="0" borderId="0"/>
    <xf numFmtId="0" fontId="2" fillId="0" borderId="0"/>
    <xf numFmtId="168" fontId="25" fillId="0" borderId="0"/>
    <xf numFmtId="0" fontId="1"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168" fontId="25" fillId="0" borderId="0"/>
    <xf numFmtId="168" fontId="25" fillId="0" borderId="0"/>
    <xf numFmtId="0" fontId="1" fillId="0" borderId="0"/>
    <xf numFmtId="179" fontId="28" fillId="0" borderId="0"/>
    <xf numFmtId="179" fontId="28" fillId="0" borderId="0"/>
    <xf numFmtId="179" fontId="2" fillId="0" borderId="0"/>
    <xf numFmtId="0" fontId="2" fillId="0" borderId="0"/>
    <xf numFmtId="179" fontId="2" fillId="0" borderId="0"/>
    <xf numFmtId="0" fontId="2" fillId="0" borderId="0"/>
    <xf numFmtId="179" fontId="2" fillId="0" borderId="0"/>
    <xf numFmtId="0" fontId="2"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8" fillId="0" borderId="0"/>
    <xf numFmtId="168" fontId="25" fillId="0" borderId="0"/>
    <xf numFmtId="168" fontId="25" fillId="0" borderId="0"/>
    <xf numFmtId="0" fontId="1" fillId="0" borderId="0"/>
    <xf numFmtId="179" fontId="28" fillId="0" borderId="0"/>
    <xf numFmtId="179" fontId="28"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6" fillId="0" borderId="0"/>
    <xf numFmtId="179" fontId="28"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79" fontId="2"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6"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179" fontId="26" fillId="0" borderId="0"/>
    <xf numFmtId="0" fontId="7"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179" fontId="7" fillId="0" borderId="0"/>
    <xf numFmtId="0" fontId="26" fillId="0" borderId="0"/>
    <xf numFmtId="179" fontId="26" fillId="0" borderId="0"/>
    <xf numFmtId="0" fontId="26" fillId="0" borderId="0"/>
    <xf numFmtId="0" fontId="2" fillId="0" borderId="0"/>
    <xf numFmtId="0" fontId="26"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6" fillId="0" borderId="0"/>
    <xf numFmtId="179" fontId="7"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6" fillId="0" borderId="0"/>
    <xf numFmtId="0" fontId="26" fillId="0" borderId="0"/>
    <xf numFmtId="168" fontId="26" fillId="0" borderId="0"/>
    <xf numFmtId="0" fontId="76"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6" fillId="0" borderId="0"/>
    <xf numFmtId="0" fontId="7" fillId="0" borderId="0"/>
    <xf numFmtId="0" fontId="76" fillId="0" borderId="0"/>
    <xf numFmtId="168" fontId="7" fillId="0" borderId="0"/>
    <xf numFmtId="0" fontId="76" fillId="0" borderId="0"/>
    <xf numFmtId="168" fontId="7"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179" fontId="7"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179" fontId="2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179" fontId="7" fillId="0" borderId="0"/>
    <xf numFmtId="179" fontId="7" fillId="0" borderId="0"/>
    <xf numFmtId="179" fontId="7" fillId="0" borderId="0"/>
    <xf numFmtId="179" fontId="7" fillId="0" borderId="0"/>
    <xf numFmtId="179" fontId="7" fillId="0" borderId="0"/>
    <xf numFmtId="0" fontId="1" fillId="0" borderId="0"/>
    <xf numFmtId="179" fontId="26"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179" fontId="26" fillId="0" borderId="0"/>
    <xf numFmtId="179" fontId="26"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4" fillId="0" borderId="0"/>
    <xf numFmtId="0" fontId="2" fillId="0" borderId="0"/>
    <xf numFmtId="0" fontId="76" fillId="0" borderId="0"/>
    <xf numFmtId="168" fontId="44"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0" fontId="2"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9" fontId="2"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69"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168" fontId="2"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0" fillId="0" borderId="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168" fontId="2" fillId="0" borderId="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 fillId="74" borderId="48" applyNumberFormat="0" applyFont="0" applyAlignment="0" applyProtection="0"/>
    <xf numFmtId="0" fontId="27" fillId="74" borderId="48" applyNumberFormat="0" applyFont="0" applyAlignment="0" applyProtection="0"/>
    <xf numFmtId="168" fontId="2" fillId="0" borderId="0"/>
    <xf numFmtId="0" fontId="27" fillId="74" borderId="48" applyNumberFormat="0" applyFont="0" applyAlignment="0" applyProtection="0"/>
    <xf numFmtId="0" fontId="27" fillId="74" borderId="48" applyNumberFormat="0" applyFont="0" applyAlignment="0" applyProtection="0"/>
    <xf numFmtId="0" fontId="2" fillId="74" borderId="48" applyNumberFormat="0" applyFont="0" applyAlignment="0" applyProtection="0"/>
    <xf numFmtId="0" fontId="2" fillId="74" borderId="48" applyNumberFormat="0" applyFont="0" applyAlignment="0" applyProtection="0"/>
    <xf numFmtId="0" fontId="27" fillId="74" borderId="48" applyNumberFormat="0" applyFont="0" applyAlignment="0" applyProtection="0"/>
    <xf numFmtId="0" fontId="2"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169" fontId="2" fillId="0" borderId="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 fillId="74" borderId="48" applyNumberFormat="0" applyFont="0" applyAlignment="0" applyProtection="0"/>
    <xf numFmtId="0" fontId="2" fillId="0" borderId="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 fillId="74" borderId="48" applyNumberFormat="0" applyFont="0" applyAlignment="0" applyProtection="0"/>
    <xf numFmtId="0" fontId="2" fillId="74" borderId="48" applyNumberFormat="0" applyFont="0" applyAlignment="0" applyProtection="0"/>
    <xf numFmtId="169" fontId="2" fillId="0" borderId="0"/>
    <xf numFmtId="0" fontId="2" fillId="74" borderId="48" applyNumberFormat="0" applyFont="0" applyAlignment="0" applyProtection="0"/>
    <xf numFmtId="168" fontId="2" fillId="0" borderId="0"/>
    <xf numFmtId="0" fontId="2" fillId="74" borderId="48" applyNumberFormat="0" applyFont="0" applyAlignment="0" applyProtection="0"/>
    <xf numFmtId="168" fontId="2" fillId="0" borderId="0"/>
    <xf numFmtId="0" fontId="2" fillId="74" borderId="48" applyNumberFormat="0" applyFont="0" applyAlignment="0" applyProtection="0"/>
    <xf numFmtId="0" fontId="2" fillId="74" borderId="48" applyNumberFormat="0" applyFont="0" applyAlignment="0" applyProtection="0"/>
    <xf numFmtId="169" fontId="2" fillId="0" borderId="0"/>
    <xf numFmtId="168" fontId="2" fillId="0" borderId="0"/>
    <xf numFmtId="0" fontId="2" fillId="74" borderId="48" applyNumberFormat="0" applyFont="0" applyAlignment="0" applyProtection="0"/>
    <xf numFmtId="168" fontId="2" fillId="0" borderId="0"/>
    <xf numFmtId="0" fontId="2" fillId="74" borderId="48" applyNumberFormat="0" applyFont="0" applyAlignment="0" applyProtection="0"/>
    <xf numFmtId="0" fontId="2" fillId="74" borderId="48" applyNumberFormat="0" applyFont="0" applyAlignment="0" applyProtection="0"/>
    <xf numFmtId="169" fontId="2" fillId="0" borderId="0"/>
    <xf numFmtId="0" fontId="2" fillId="74" borderId="48" applyNumberFormat="0" applyFont="0" applyAlignment="0" applyProtection="0"/>
    <xf numFmtId="168" fontId="2" fillId="0" borderId="0"/>
    <xf numFmtId="0" fontId="2" fillId="74" borderId="48" applyNumberFormat="0" applyFont="0" applyAlignment="0" applyProtection="0"/>
    <xf numFmtId="168" fontId="2" fillId="0" borderId="0"/>
    <xf numFmtId="0" fontId="2" fillId="74" borderId="48" applyNumberFormat="0" applyFont="0" applyAlignment="0" applyProtection="0"/>
    <xf numFmtId="0" fontId="2" fillId="74" borderId="48" applyNumberFormat="0" applyFont="0" applyAlignment="0" applyProtection="0"/>
    <xf numFmtId="169" fontId="2" fillId="0" borderId="0"/>
    <xf numFmtId="168" fontId="2" fillId="0" borderId="0"/>
    <xf numFmtId="168" fontId="2" fillId="0" borderId="0"/>
    <xf numFmtId="0" fontId="2" fillId="74" borderId="48" applyNumberFormat="0" applyFont="0" applyAlignment="0" applyProtection="0"/>
    <xf numFmtId="0" fontId="2" fillId="74" borderId="48" applyNumberFormat="0" applyFont="0" applyAlignment="0" applyProtection="0"/>
    <xf numFmtId="0" fontId="2" fillId="74" borderId="48" applyNumberFormat="0" applyFont="0" applyAlignment="0" applyProtection="0"/>
    <xf numFmtId="0" fontId="2" fillId="74" borderId="48"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1"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2" fillId="0" borderId="0"/>
    <xf numFmtId="0" fontId="82" fillId="0" borderId="0"/>
    <xf numFmtId="168" fontId="82" fillId="0" borderId="0"/>
    <xf numFmtId="0" fontId="83" fillId="64" borderId="49" applyNumberFormat="0" applyAlignment="0" applyProtection="0"/>
    <xf numFmtId="0" fontId="84" fillId="9" borderId="35"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168" fontId="85"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168" fontId="85"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169" fontId="85"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4" fillId="9" borderId="35"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4" fillId="9" borderId="35"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4" fillId="9" borderId="35"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4" fillId="9" borderId="35"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4" fillId="9" borderId="35"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4" fillId="9" borderId="35"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4" fillId="9" borderId="35"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168" fontId="85" fillId="64" borderId="49" applyNumberFormat="0" applyAlignment="0" applyProtection="0"/>
    <xf numFmtId="169" fontId="85" fillId="64" borderId="49" applyNumberFormat="0" applyAlignment="0" applyProtection="0"/>
    <xf numFmtId="168" fontId="85" fillId="64" borderId="49" applyNumberFormat="0" applyAlignment="0" applyProtection="0"/>
    <xf numFmtId="168" fontId="85" fillId="64" borderId="49" applyNumberFormat="0" applyAlignment="0" applyProtection="0"/>
    <xf numFmtId="169" fontId="85" fillId="64" borderId="49" applyNumberFormat="0" applyAlignment="0" applyProtection="0"/>
    <xf numFmtId="168" fontId="85" fillId="64" borderId="49" applyNumberFormat="0" applyAlignment="0" applyProtection="0"/>
    <xf numFmtId="168" fontId="85" fillId="64" borderId="49" applyNumberFormat="0" applyAlignment="0" applyProtection="0"/>
    <xf numFmtId="169" fontId="85" fillId="64" borderId="49" applyNumberFormat="0" applyAlignment="0" applyProtection="0"/>
    <xf numFmtId="168" fontId="85" fillId="64" borderId="49" applyNumberFormat="0" applyAlignment="0" applyProtection="0"/>
    <xf numFmtId="168" fontId="85" fillId="64" borderId="49" applyNumberFormat="0" applyAlignment="0" applyProtection="0"/>
    <xf numFmtId="169" fontId="85" fillId="64" borderId="49" applyNumberFormat="0" applyAlignment="0" applyProtection="0"/>
    <xf numFmtId="168" fontId="85" fillId="64" borderId="49" applyNumberFormat="0" applyAlignment="0" applyProtection="0"/>
    <xf numFmtId="0" fontId="83" fillId="64" borderId="49" applyNumberFormat="0" applyAlignment="0" applyProtection="0"/>
    <xf numFmtId="0" fontId="25" fillId="0" borderId="0"/>
    <xf numFmtId="175" fontId="37" fillId="0" borderId="0" applyFont="0" applyFill="0" applyBorder="0" applyAlignment="0" applyProtection="0"/>
    <xf numFmtId="186" fontId="3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86"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168" fontId="2" fillId="0" borderId="0"/>
    <xf numFmtId="0" fontId="2" fillId="0" borderId="0"/>
    <xf numFmtId="168" fontId="2" fillId="0" borderId="0"/>
    <xf numFmtId="187" fontId="65" fillId="0" borderId="3" applyNumberFormat="0">
      <alignment horizontal="center" vertical="top" wrapText="1"/>
    </xf>
    <xf numFmtId="0" fontId="87"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8" fillId="0" borderId="0"/>
    <xf numFmtId="0" fontId="25" fillId="0" borderId="0"/>
    <xf numFmtId="0" fontId="89" fillId="0" borderId="0"/>
    <xf numFmtId="0" fontId="89" fillId="0" borderId="0"/>
    <xf numFmtId="168" fontId="25" fillId="0" borderId="0"/>
    <xf numFmtId="168" fontId="25" fillId="0" borderId="0"/>
    <xf numFmtId="0" fontId="90" fillId="0" borderId="0"/>
    <xf numFmtId="0" fontId="91" fillId="0" borderId="0"/>
    <xf numFmtId="0" fontId="90" fillId="0" borderId="0"/>
    <xf numFmtId="0" fontId="90" fillId="0" borderId="0"/>
    <xf numFmtId="0" fontId="90" fillId="0" borderId="0"/>
    <xf numFmtId="0" fontId="90" fillId="0" borderId="0"/>
    <xf numFmtId="0" fontId="90" fillId="0" borderId="0"/>
    <xf numFmtId="49" fontId="46" fillId="0" borderId="0" applyFill="0" applyBorder="0" applyAlignment="0"/>
    <xf numFmtId="189" fontId="37" fillId="0" borderId="0" applyFill="0" applyBorder="0" applyAlignment="0"/>
    <xf numFmtId="190" fontId="37" fillId="0" borderId="0" applyFill="0" applyBorder="0" applyAlignment="0"/>
    <xf numFmtId="0" fontId="92" fillId="0" borderId="0">
      <alignment horizontal="center" vertical="top"/>
    </xf>
    <xf numFmtId="0" fontId="93" fillId="0" borderId="0" applyNumberFormat="0" applyFill="0" applyBorder="0" applyAlignment="0" applyProtection="0"/>
    <xf numFmtId="169" fontId="93" fillId="0" borderId="0" applyNumberFormat="0" applyFill="0" applyBorder="0" applyAlignment="0" applyProtection="0"/>
    <xf numFmtId="0"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0" fontId="93" fillId="0" borderId="0" applyNumberFormat="0" applyFill="0" applyBorder="0" applyAlignment="0" applyProtection="0"/>
    <xf numFmtId="0" fontId="47" fillId="0" borderId="50" applyNumberFormat="0" applyFill="0" applyAlignment="0" applyProtection="0"/>
    <xf numFmtId="0" fontId="5" fillId="0" borderId="39"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168" fontId="94"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168" fontId="94"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169" fontId="94"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5" fillId="0" borderId="39"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5" fillId="0" borderId="39"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5" fillId="0" borderId="39"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5" fillId="0" borderId="39"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5" fillId="0" borderId="39"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5" fillId="0" borderId="39"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5" fillId="0" borderId="39"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168" fontId="94" fillId="0" borderId="50" applyNumberFormat="0" applyFill="0" applyAlignment="0" applyProtection="0"/>
    <xf numFmtId="169" fontId="94" fillId="0" borderId="50" applyNumberFormat="0" applyFill="0" applyAlignment="0" applyProtection="0"/>
    <xf numFmtId="168" fontId="94" fillId="0" borderId="50" applyNumberFormat="0" applyFill="0" applyAlignment="0" applyProtection="0"/>
    <xf numFmtId="168" fontId="94" fillId="0" borderId="50" applyNumberFormat="0" applyFill="0" applyAlignment="0" applyProtection="0"/>
    <xf numFmtId="169" fontId="94" fillId="0" borderId="50" applyNumberFormat="0" applyFill="0" applyAlignment="0" applyProtection="0"/>
    <xf numFmtId="168" fontId="94" fillId="0" borderId="50" applyNumberFormat="0" applyFill="0" applyAlignment="0" applyProtection="0"/>
    <xf numFmtId="168" fontId="94" fillId="0" borderId="50" applyNumberFormat="0" applyFill="0" applyAlignment="0" applyProtection="0"/>
    <xf numFmtId="169" fontId="94" fillId="0" borderId="50" applyNumberFormat="0" applyFill="0" applyAlignment="0" applyProtection="0"/>
    <xf numFmtId="168" fontId="94" fillId="0" borderId="50" applyNumberFormat="0" applyFill="0" applyAlignment="0" applyProtection="0"/>
    <xf numFmtId="168" fontId="94" fillId="0" borderId="50" applyNumberFormat="0" applyFill="0" applyAlignment="0" applyProtection="0"/>
    <xf numFmtId="169" fontId="94" fillId="0" borderId="50" applyNumberFormat="0" applyFill="0" applyAlignment="0" applyProtection="0"/>
    <xf numFmtId="168" fontId="94" fillId="0" borderId="50" applyNumberFormat="0" applyFill="0" applyAlignment="0" applyProtection="0"/>
    <xf numFmtId="0" fontId="47" fillId="0" borderId="50" applyNumberFormat="0" applyFill="0" applyAlignment="0" applyProtection="0"/>
    <xf numFmtId="0" fontId="25" fillId="0" borderId="51"/>
    <xf numFmtId="185" fontId="81"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6" fillId="0" borderId="0" applyFont="0" applyFill="0" applyBorder="0" applyAlignment="0" applyProtection="0"/>
    <xf numFmtId="192" fontId="2" fillId="0" borderId="0" applyFon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0" fontId="95" fillId="0" borderId="0" applyNumberFormat="0" applyFill="0" applyBorder="0" applyAlignment="0" applyProtection="0"/>
    <xf numFmtId="1" fontId="97" fillId="0" borderId="0" applyFill="0" applyProtection="0">
      <alignment horizontal="right"/>
    </xf>
    <xf numFmtId="42" fontId="98" fillId="0" borderId="0" applyFont="0" applyFill="0" applyBorder="0" applyAlignment="0" applyProtection="0"/>
    <xf numFmtId="44" fontId="98" fillId="0" borderId="0" applyFont="0" applyFill="0" applyBorder="0" applyAlignment="0" applyProtection="0"/>
    <xf numFmtId="0" fontId="99" fillId="0" borderId="0"/>
    <xf numFmtId="0" fontId="100" fillId="0" borderId="0"/>
    <xf numFmtId="38" fontId="26" fillId="0" borderId="0" applyFont="0" applyFill="0" applyBorder="0" applyAlignment="0" applyProtection="0"/>
    <xf numFmtId="40" fontId="26" fillId="0" borderId="0" applyFont="0" applyFill="0" applyBorder="0" applyAlignment="0" applyProtection="0"/>
    <xf numFmtId="41" fontId="98" fillId="0" borderId="0" applyFont="0" applyFill="0" applyBorder="0" applyAlignment="0" applyProtection="0"/>
    <xf numFmtId="43" fontId="98" fillId="0" borderId="0" applyFont="0" applyFill="0" applyBorder="0" applyAlignment="0" applyProtection="0"/>
    <xf numFmtId="0" fontId="2" fillId="0" borderId="0"/>
    <xf numFmtId="9" fontId="1" fillId="0" borderId="0" applyFont="0" applyFill="0" applyBorder="0" applyAlignment="0" applyProtection="0"/>
    <xf numFmtId="0" fontId="47" fillId="0" borderId="107" applyNumberFormat="0" applyFill="0" applyAlignment="0" applyProtection="0"/>
    <xf numFmtId="168" fontId="94" fillId="0" borderId="107" applyNumberFormat="0" applyFill="0" applyAlignment="0" applyProtection="0"/>
    <xf numFmtId="169" fontId="94" fillId="0" borderId="107" applyNumberFormat="0" applyFill="0" applyAlignment="0" applyProtection="0"/>
    <xf numFmtId="168" fontId="94" fillId="0" borderId="107" applyNumberFormat="0" applyFill="0" applyAlignment="0" applyProtection="0"/>
    <xf numFmtId="168" fontId="94" fillId="0" borderId="107" applyNumberFormat="0" applyFill="0" applyAlignment="0" applyProtection="0"/>
    <xf numFmtId="169" fontId="94" fillId="0" borderId="107" applyNumberFormat="0" applyFill="0" applyAlignment="0" applyProtection="0"/>
    <xf numFmtId="168" fontId="94" fillId="0" borderId="107" applyNumberFormat="0" applyFill="0" applyAlignment="0" applyProtection="0"/>
    <xf numFmtId="168" fontId="94" fillId="0" borderId="107" applyNumberFormat="0" applyFill="0" applyAlignment="0" applyProtection="0"/>
    <xf numFmtId="169" fontId="94" fillId="0" borderId="107" applyNumberFormat="0" applyFill="0" applyAlignment="0" applyProtection="0"/>
    <xf numFmtId="168" fontId="94" fillId="0" borderId="107" applyNumberFormat="0" applyFill="0" applyAlignment="0" applyProtection="0"/>
    <xf numFmtId="168" fontId="94" fillId="0" borderId="107" applyNumberFormat="0" applyFill="0" applyAlignment="0" applyProtection="0"/>
    <xf numFmtId="169" fontId="94" fillId="0" borderId="107" applyNumberFormat="0" applyFill="0" applyAlignment="0" applyProtection="0"/>
    <xf numFmtId="168" fontId="94"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169" fontId="94"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168" fontId="94"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168" fontId="94"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188" fontId="2" fillId="70" borderId="102" applyFont="0">
      <alignment horizontal="right" vertical="center"/>
    </xf>
    <xf numFmtId="3" fontId="2" fillId="70" borderId="102" applyFont="0">
      <alignment horizontal="right" vertical="center"/>
    </xf>
    <xf numFmtId="0" fontId="83" fillId="64" borderId="106" applyNumberFormat="0" applyAlignment="0" applyProtection="0"/>
    <xf numFmtId="168" fontId="85" fillId="64" borderId="106" applyNumberFormat="0" applyAlignment="0" applyProtection="0"/>
    <xf numFmtId="169" fontId="85" fillId="64" borderId="106" applyNumberFormat="0" applyAlignment="0" applyProtection="0"/>
    <xf numFmtId="168" fontId="85" fillId="64" borderId="106" applyNumberFormat="0" applyAlignment="0" applyProtection="0"/>
    <xf numFmtId="168" fontId="85" fillId="64" borderId="106" applyNumberFormat="0" applyAlignment="0" applyProtection="0"/>
    <xf numFmtId="169" fontId="85" fillId="64" borderId="106" applyNumberFormat="0" applyAlignment="0" applyProtection="0"/>
    <xf numFmtId="168" fontId="85" fillId="64" borderId="106" applyNumberFormat="0" applyAlignment="0" applyProtection="0"/>
    <xf numFmtId="168" fontId="85" fillId="64" borderId="106" applyNumberFormat="0" applyAlignment="0" applyProtection="0"/>
    <xf numFmtId="169" fontId="85" fillId="64" borderId="106" applyNumberFormat="0" applyAlignment="0" applyProtection="0"/>
    <xf numFmtId="168" fontId="85" fillId="64" borderId="106" applyNumberFormat="0" applyAlignment="0" applyProtection="0"/>
    <xf numFmtId="168" fontId="85" fillId="64" borderId="106" applyNumberFormat="0" applyAlignment="0" applyProtection="0"/>
    <xf numFmtId="169" fontId="85" fillId="64" borderId="106" applyNumberFormat="0" applyAlignment="0" applyProtection="0"/>
    <xf numFmtId="168" fontId="85"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169" fontId="85"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168" fontId="85"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168" fontId="85"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3" fontId="2" fillId="75" borderId="102" applyFont="0">
      <alignment horizontal="right" vertical="center"/>
      <protection locked="0"/>
    </xf>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 fillId="74" borderId="105" applyNumberFormat="0" applyFont="0" applyAlignment="0" applyProtection="0"/>
    <xf numFmtId="0" fontId="27"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3" fontId="2" fillId="72" borderId="102" applyFont="0">
      <alignment horizontal="right" vertical="center"/>
      <protection locked="0"/>
    </xf>
    <xf numFmtId="0" fontId="66" fillId="43" borderId="104" applyNumberFormat="0" applyAlignment="0" applyProtection="0"/>
    <xf numFmtId="168" fontId="68" fillId="43" borderId="104" applyNumberFormat="0" applyAlignment="0" applyProtection="0"/>
    <xf numFmtId="169" fontId="68" fillId="43" borderId="104" applyNumberFormat="0" applyAlignment="0" applyProtection="0"/>
    <xf numFmtId="168" fontId="68" fillId="43" borderId="104" applyNumberFormat="0" applyAlignment="0" applyProtection="0"/>
    <xf numFmtId="168" fontId="68" fillId="43" borderId="104" applyNumberFormat="0" applyAlignment="0" applyProtection="0"/>
    <xf numFmtId="169" fontId="68" fillId="43" borderId="104" applyNumberFormat="0" applyAlignment="0" applyProtection="0"/>
    <xf numFmtId="168" fontId="68" fillId="43" borderId="104" applyNumberFormat="0" applyAlignment="0" applyProtection="0"/>
    <xf numFmtId="168" fontId="68" fillId="43" borderId="104" applyNumberFormat="0" applyAlignment="0" applyProtection="0"/>
    <xf numFmtId="169" fontId="68" fillId="43" borderId="104" applyNumberFormat="0" applyAlignment="0" applyProtection="0"/>
    <xf numFmtId="168" fontId="68" fillId="43" borderId="104" applyNumberFormat="0" applyAlignment="0" applyProtection="0"/>
    <xf numFmtId="168" fontId="68" fillId="43" borderId="104" applyNumberFormat="0" applyAlignment="0" applyProtection="0"/>
    <xf numFmtId="169" fontId="68" fillId="43" borderId="104" applyNumberFormat="0" applyAlignment="0" applyProtection="0"/>
    <xf numFmtId="168" fontId="68"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169" fontId="68"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168" fontId="68"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168" fontId="68"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2" fillId="71" borderId="103" applyNumberFormat="0" applyFont="0" applyBorder="0" applyProtection="0">
      <alignment horizontal="left" vertical="center"/>
    </xf>
    <xf numFmtId="9" fontId="2" fillId="71" borderId="102" applyFont="0" applyProtection="0">
      <alignment horizontal="right" vertical="center"/>
    </xf>
    <xf numFmtId="3" fontId="2" fillId="71" borderId="102" applyFont="0" applyProtection="0">
      <alignment horizontal="right" vertical="center"/>
    </xf>
    <xf numFmtId="0" fontId="62" fillId="70" borderId="103" applyFont="0" applyBorder="0">
      <alignment horizontal="center" wrapText="1"/>
    </xf>
    <xf numFmtId="168" fontId="54" fillId="0" borderId="100">
      <alignment horizontal="left" vertical="center"/>
    </xf>
    <xf numFmtId="0" fontId="54" fillId="0" borderId="100">
      <alignment horizontal="left" vertical="center"/>
    </xf>
    <xf numFmtId="0" fontId="54" fillId="0" borderId="100">
      <alignment horizontal="left" vertical="center"/>
    </xf>
    <xf numFmtId="0" fontId="2" fillId="69" borderId="102" applyNumberFormat="0" applyFont="0" applyBorder="0" applyProtection="0">
      <alignment horizontal="center" vertical="center"/>
    </xf>
    <xf numFmtId="0" fontId="36" fillId="0" borderId="102" applyNumberFormat="0" applyAlignment="0">
      <alignment horizontal="right"/>
      <protection locked="0"/>
    </xf>
    <xf numFmtId="0" fontId="36" fillId="0" borderId="102" applyNumberFormat="0" applyAlignment="0">
      <alignment horizontal="right"/>
      <protection locked="0"/>
    </xf>
    <xf numFmtId="0" fontId="36" fillId="0" borderId="102" applyNumberFormat="0" applyAlignment="0">
      <alignment horizontal="right"/>
      <protection locked="0"/>
    </xf>
    <xf numFmtId="0" fontId="36" fillId="0" borderId="102" applyNumberFormat="0" applyAlignment="0">
      <alignment horizontal="right"/>
      <protection locked="0"/>
    </xf>
    <xf numFmtId="0" fontId="36" fillId="0" borderId="102" applyNumberFormat="0" applyAlignment="0">
      <alignment horizontal="right"/>
      <protection locked="0"/>
    </xf>
    <xf numFmtId="0" fontId="36" fillId="0" borderId="102" applyNumberFormat="0" applyAlignment="0">
      <alignment horizontal="right"/>
      <protection locked="0"/>
    </xf>
    <xf numFmtId="0" fontId="36" fillId="0" borderId="102" applyNumberFormat="0" applyAlignment="0">
      <alignment horizontal="right"/>
      <protection locked="0"/>
    </xf>
    <xf numFmtId="0" fontId="36" fillId="0" borderId="102" applyNumberFormat="0" applyAlignment="0">
      <alignment horizontal="right"/>
      <protection locked="0"/>
    </xf>
    <xf numFmtId="0" fontId="36" fillId="0" borderId="102" applyNumberFormat="0" applyAlignment="0">
      <alignment horizontal="right"/>
      <protection locked="0"/>
    </xf>
    <xf numFmtId="0" fontId="36" fillId="0" borderId="102" applyNumberFormat="0" applyAlignment="0">
      <alignment horizontal="right"/>
      <protection locked="0"/>
    </xf>
    <xf numFmtId="0" fontId="38" fillId="64" borderId="104" applyNumberFormat="0" applyAlignment="0" applyProtection="0"/>
    <xf numFmtId="168" fontId="40" fillId="64" borderId="104" applyNumberFormat="0" applyAlignment="0" applyProtection="0"/>
    <xf numFmtId="169" fontId="40" fillId="64" borderId="104" applyNumberFormat="0" applyAlignment="0" applyProtection="0"/>
    <xf numFmtId="168" fontId="40" fillId="64" borderId="104" applyNumberFormat="0" applyAlignment="0" applyProtection="0"/>
    <xf numFmtId="168" fontId="40" fillId="64" borderId="104" applyNumberFormat="0" applyAlignment="0" applyProtection="0"/>
    <xf numFmtId="169" fontId="40" fillId="64" borderId="104" applyNumberFormat="0" applyAlignment="0" applyProtection="0"/>
    <xf numFmtId="168" fontId="40" fillId="64" borderId="104" applyNumberFormat="0" applyAlignment="0" applyProtection="0"/>
    <xf numFmtId="168" fontId="40" fillId="64" borderId="104" applyNumberFormat="0" applyAlignment="0" applyProtection="0"/>
    <xf numFmtId="169" fontId="40" fillId="64" borderId="104" applyNumberFormat="0" applyAlignment="0" applyProtection="0"/>
    <xf numFmtId="168" fontId="40" fillId="64" borderId="104" applyNumberFormat="0" applyAlignment="0" applyProtection="0"/>
    <xf numFmtId="168" fontId="40" fillId="64" borderId="104" applyNumberFormat="0" applyAlignment="0" applyProtection="0"/>
    <xf numFmtId="169" fontId="40" fillId="64" borderId="104" applyNumberFormat="0" applyAlignment="0" applyProtection="0"/>
    <xf numFmtId="168" fontId="40"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169" fontId="40"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168" fontId="40"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168" fontId="40"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1" fillId="0" borderId="0"/>
    <xf numFmtId="169" fontId="26" fillId="37" borderId="0"/>
    <xf numFmtId="0" fontId="2" fillId="0" borderId="0">
      <alignment vertical="center"/>
    </xf>
    <xf numFmtId="166" fontId="1" fillId="0" borderId="0" applyFont="0" applyFill="0" applyBorder="0" applyAlignment="0" applyProtection="0"/>
    <xf numFmtId="0" fontId="38" fillId="64" borderId="137" applyNumberFormat="0" applyAlignment="0" applyProtection="0"/>
    <xf numFmtId="0" fontId="38" fillId="64" borderId="137" applyNumberFormat="0" applyAlignment="0" applyProtection="0"/>
    <xf numFmtId="0" fontId="38" fillId="64" borderId="137" applyNumberFormat="0" applyAlignment="0" applyProtection="0"/>
    <xf numFmtId="0" fontId="38" fillId="64" borderId="137" applyNumberFormat="0" applyAlignment="0" applyProtection="0"/>
    <xf numFmtId="0" fontId="38" fillId="64" borderId="137" applyNumberFormat="0" applyAlignment="0" applyProtection="0"/>
    <xf numFmtId="168" fontId="40" fillId="64" borderId="137" applyNumberFormat="0" applyAlignment="0" applyProtection="0"/>
    <xf numFmtId="0" fontId="38" fillId="64" borderId="137" applyNumberFormat="0" applyAlignment="0" applyProtection="0"/>
    <xf numFmtId="0" fontId="38" fillId="64" borderId="137" applyNumberFormat="0" applyAlignment="0" applyProtection="0"/>
    <xf numFmtId="0" fontId="38" fillId="64" borderId="137" applyNumberFormat="0" applyAlignment="0" applyProtection="0"/>
    <xf numFmtId="0" fontId="38" fillId="64" borderId="137" applyNumberFormat="0" applyAlignment="0" applyProtection="0"/>
    <xf numFmtId="168" fontId="40" fillId="64" borderId="137" applyNumberFormat="0" applyAlignment="0" applyProtection="0"/>
    <xf numFmtId="0" fontId="38" fillId="64" borderId="137" applyNumberFormat="0" applyAlignment="0" applyProtection="0"/>
    <xf numFmtId="0" fontId="38" fillId="64" borderId="137" applyNumberFormat="0" applyAlignment="0" applyProtection="0"/>
    <xf numFmtId="0" fontId="38" fillId="64" borderId="137" applyNumberFormat="0" applyAlignment="0" applyProtection="0"/>
    <xf numFmtId="0" fontId="38" fillId="64" borderId="137" applyNumberFormat="0" applyAlignment="0" applyProtection="0"/>
    <xf numFmtId="0" fontId="38" fillId="64" borderId="137" applyNumberFormat="0" applyAlignment="0" applyProtection="0"/>
    <xf numFmtId="0" fontId="38" fillId="64" borderId="137" applyNumberFormat="0" applyAlignment="0" applyProtection="0"/>
    <xf numFmtId="0" fontId="38" fillId="64" borderId="137" applyNumberFormat="0" applyAlignment="0" applyProtection="0"/>
    <xf numFmtId="0" fontId="38" fillId="64" borderId="137" applyNumberFormat="0" applyAlignment="0" applyProtection="0"/>
    <xf numFmtId="0" fontId="38" fillId="64" borderId="137" applyNumberFormat="0" applyAlignment="0" applyProtection="0"/>
    <xf numFmtId="0" fontId="38" fillId="64" borderId="137" applyNumberFormat="0" applyAlignment="0" applyProtection="0"/>
    <xf numFmtId="0" fontId="38" fillId="64" borderId="137" applyNumberFormat="0" applyAlignment="0" applyProtection="0"/>
    <xf numFmtId="169" fontId="40" fillId="64" borderId="137" applyNumberFormat="0" applyAlignment="0" applyProtection="0"/>
    <xf numFmtId="0" fontId="38" fillId="64" borderId="137" applyNumberFormat="0" applyAlignment="0" applyProtection="0"/>
    <xf numFmtId="0" fontId="38" fillId="64" borderId="137" applyNumberFormat="0" applyAlignment="0" applyProtection="0"/>
    <xf numFmtId="0" fontId="38" fillId="64" borderId="137" applyNumberFormat="0" applyAlignment="0" applyProtection="0"/>
    <xf numFmtId="0" fontId="38" fillId="64" borderId="137" applyNumberFormat="0" applyAlignment="0" applyProtection="0"/>
    <xf numFmtId="0" fontId="38" fillId="64" borderId="137" applyNumberFormat="0" applyAlignment="0" applyProtection="0"/>
    <xf numFmtId="0" fontId="38" fillId="64" borderId="137" applyNumberFormat="0" applyAlignment="0" applyProtection="0"/>
    <xf numFmtId="0" fontId="38" fillId="64" borderId="137" applyNumberFormat="0" applyAlignment="0" applyProtection="0"/>
    <xf numFmtId="0" fontId="38" fillId="64" borderId="137" applyNumberFormat="0" applyAlignment="0" applyProtection="0"/>
    <xf numFmtId="0" fontId="38" fillId="64" borderId="137" applyNumberFormat="0" applyAlignment="0" applyProtection="0"/>
    <xf numFmtId="0" fontId="38" fillId="64" borderId="137" applyNumberFormat="0" applyAlignment="0" applyProtection="0"/>
    <xf numFmtId="0" fontId="38" fillId="64" borderId="137" applyNumberFormat="0" applyAlignment="0" applyProtection="0"/>
    <xf numFmtId="0" fontId="38" fillId="64" borderId="137" applyNumberFormat="0" applyAlignment="0" applyProtection="0"/>
    <xf numFmtId="0" fontId="38" fillId="64" borderId="137" applyNumberFormat="0" applyAlignment="0" applyProtection="0"/>
    <xf numFmtId="0" fontId="38" fillId="64" borderId="137" applyNumberFormat="0" applyAlignment="0" applyProtection="0"/>
    <xf numFmtId="0" fontId="38" fillId="64" borderId="137" applyNumberFormat="0" applyAlignment="0" applyProtection="0"/>
    <xf numFmtId="0" fontId="38" fillId="64" borderId="137" applyNumberFormat="0" applyAlignment="0" applyProtection="0"/>
    <xf numFmtId="0" fontId="38" fillId="64" borderId="137" applyNumberFormat="0" applyAlignment="0" applyProtection="0"/>
    <xf numFmtId="0" fontId="38" fillId="64" borderId="137" applyNumberFormat="0" applyAlignment="0" applyProtection="0"/>
    <xf numFmtId="0" fontId="38" fillId="64" borderId="137" applyNumberFormat="0" applyAlignment="0" applyProtection="0"/>
    <xf numFmtId="0" fontId="38" fillId="64" borderId="137" applyNumberFormat="0" applyAlignment="0" applyProtection="0"/>
    <xf numFmtId="0" fontId="38" fillId="64" borderId="137" applyNumberFormat="0" applyAlignment="0" applyProtection="0"/>
    <xf numFmtId="0" fontId="38" fillId="64" borderId="137" applyNumberFormat="0" applyAlignment="0" applyProtection="0"/>
    <xf numFmtId="0" fontId="38" fillId="64" borderId="137" applyNumberFormat="0" applyAlignment="0" applyProtection="0"/>
    <xf numFmtId="0" fontId="38" fillId="64" borderId="137" applyNumberFormat="0" applyAlignment="0" applyProtection="0"/>
    <xf numFmtId="0" fontId="38" fillId="64" borderId="137" applyNumberFormat="0" applyAlignment="0" applyProtection="0"/>
    <xf numFmtId="0" fontId="38" fillId="64" borderId="137" applyNumberFormat="0" applyAlignment="0" applyProtection="0"/>
    <xf numFmtId="0" fontId="38" fillId="64" borderId="137" applyNumberFormat="0" applyAlignment="0" applyProtection="0"/>
    <xf numFmtId="0" fontId="38" fillId="64" borderId="137" applyNumberFormat="0" applyAlignment="0" applyProtection="0"/>
    <xf numFmtId="0" fontId="38" fillId="64" borderId="137" applyNumberFormat="0" applyAlignment="0" applyProtection="0"/>
    <xf numFmtId="0" fontId="38" fillId="64" borderId="137" applyNumberFormat="0" applyAlignment="0" applyProtection="0"/>
    <xf numFmtId="0" fontId="38" fillId="64" borderId="137" applyNumberFormat="0" applyAlignment="0" applyProtection="0"/>
    <xf numFmtId="0" fontId="38" fillId="64" borderId="137" applyNumberFormat="0" applyAlignment="0" applyProtection="0"/>
    <xf numFmtId="0" fontId="38" fillId="64" borderId="137" applyNumberFormat="0" applyAlignment="0" applyProtection="0"/>
    <xf numFmtId="0" fontId="38" fillId="64" borderId="137" applyNumberFormat="0" applyAlignment="0" applyProtection="0"/>
    <xf numFmtId="0" fontId="38" fillId="64" borderId="137" applyNumberFormat="0" applyAlignment="0" applyProtection="0"/>
    <xf numFmtId="0" fontId="38" fillId="64" borderId="137" applyNumberFormat="0" applyAlignment="0" applyProtection="0"/>
    <xf numFmtId="0" fontId="38" fillId="64" borderId="137" applyNumberFormat="0" applyAlignment="0" applyProtection="0"/>
    <xf numFmtId="0" fontId="38" fillId="64" borderId="137" applyNumberFormat="0" applyAlignment="0" applyProtection="0"/>
    <xf numFmtId="0" fontId="38" fillId="64" borderId="137" applyNumberFormat="0" applyAlignment="0" applyProtection="0"/>
    <xf numFmtId="0" fontId="38" fillId="64" borderId="137" applyNumberFormat="0" applyAlignment="0" applyProtection="0"/>
    <xf numFmtId="0" fontId="38" fillId="64" borderId="137" applyNumberFormat="0" applyAlignment="0" applyProtection="0"/>
    <xf numFmtId="0" fontId="38" fillId="64" borderId="137" applyNumberFormat="0" applyAlignment="0" applyProtection="0"/>
    <xf numFmtId="0" fontId="38" fillId="64" borderId="137" applyNumberFormat="0" applyAlignment="0" applyProtection="0"/>
    <xf numFmtId="0" fontId="38" fillId="64" borderId="137" applyNumberFormat="0" applyAlignment="0" applyProtection="0"/>
    <xf numFmtId="0" fontId="38" fillId="64" borderId="137" applyNumberFormat="0" applyAlignment="0" applyProtection="0"/>
    <xf numFmtId="0" fontId="38" fillId="64" borderId="137" applyNumberFormat="0" applyAlignment="0" applyProtection="0"/>
    <xf numFmtId="0" fontId="38" fillId="64" borderId="137" applyNumberFormat="0" applyAlignment="0" applyProtection="0"/>
    <xf numFmtId="0" fontId="38" fillId="64" borderId="137" applyNumberFormat="0" applyAlignment="0" applyProtection="0"/>
    <xf numFmtId="168" fontId="40" fillId="64" borderId="137" applyNumberFormat="0" applyAlignment="0" applyProtection="0"/>
    <xf numFmtId="169" fontId="40" fillId="64" borderId="137" applyNumberFormat="0" applyAlignment="0" applyProtection="0"/>
    <xf numFmtId="168" fontId="40" fillId="64" borderId="137" applyNumberFormat="0" applyAlignment="0" applyProtection="0"/>
    <xf numFmtId="168" fontId="40" fillId="64" borderId="137" applyNumberFormat="0" applyAlignment="0" applyProtection="0"/>
    <xf numFmtId="169" fontId="40" fillId="64" borderId="137" applyNumberFormat="0" applyAlignment="0" applyProtection="0"/>
    <xf numFmtId="168" fontId="40" fillId="64" borderId="137" applyNumberFormat="0" applyAlignment="0" applyProtection="0"/>
    <xf numFmtId="168" fontId="40" fillId="64" borderId="137" applyNumberFormat="0" applyAlignment="0" applyProtection="0"/>
    <xf numFmtId="169" fontId="40" fillId="64" borderId="137" applyNumberFormat="0" applyAlignment="0" applyProtection="0"/>
    <xf numFmtId="168" fontId="40" fillId="64" borderId="137" applyNumberFormat="0" applyAlignment="0" applyProtection="0"/>
    <xf numFmtId="168" fontId="40" fillId="64" borderId="137" applyNumberFormat="0" applyAlignment="0" applyProtection="0"/>
    <xf numFmtId="169" fontId="40" fillId="64" borderId="137" applyNumberFormat="0" applyAlignment="0" applyProtection="0"/>
    <xf numFmtId="168" fontId="40" fillId="64" borderId="137" applyNumberFormat="0" applyAlignment="0" applyProtection="0"/>
    <xf numFmtId="0" fontId="38" fillId="64" borderId="137" applyNumberFormat="0" applyAlignment="0" applyProtection="0"/>
    <xf numFmtId="0" fontId="66" fillId="43" borderId="137" applyNumberFormat="0" applyAlignment="0" applyProtection="0"/>
    <xf numFmtId="0" fontId="66" fillId="43" borderId="137" applyNumberFormat="0" applyAlignment="0" applyProtection="0"/>
    <xf numFmtId="0" fontId="66" fillId="43" borderId="137" applyNumberFormat="0" applyAlignment="0" applyProtection="0"/>
    <xf numFmtId="0" fontId="66" fillId="43" borderId="137" applyNumberFormat="0" applyAlignment="0" applyProtection="0"/>
    <xf numFmtId="0" fontId="66" fillId="43" borderId="137" applyNumberFormat="0" applyAlignment="0" applyProtection="0"/>
    <xf numFmtId="168" fontId="68" fillId="43" borderId="137" applyNumberFormat="0" applyAlignment="0" applyProtection="0"/>
    <xf numFmtId="0" fontId="66" fillId="43" borderId="137" applyNumberFormat="0" applyAlignment="0" applyProtection="0"/>
    <xf numFmtId="0" fontId="66" fillId="43" borderId="137" applyNumberFormat="0" applyAlignment="0" applyProtection="0"/>
    <xf numFmtId="0" fontId="66" fillId="43" borderId="137" applyNumberFormat="0" applyAlignment="0" applyProtection="0"/>
    <xf numFmtId="0" fontId="66" fillId="43" borderId="137" applyNumberFormat="0" applyAlignment="0" applyProtection="0"/>
    <xf numFmtId="168" fontId="68" fillId="43" borderId="137" applyNumberFormat="0" applyAlignment="0" applyProtection="0"/>
    <xf numFmtId="0" fontId="66" fillId="43" borderId="137" applyNumberFormat="0" applyAlignment="0" applyProtection="0"/>
    <xf numFmtId="0" fontId="66" fillId="43" borderId="137" applyNumberFormat="0" applyAlignment="0" applyProtection="0"/>
    <xf numFmtId="0" fontId="66" fillId="43" borderId="137" applyNumberFormat="0" applyAlignment="0" applyProtection="0"/>
    <xf numFmtId="0" fontId="66" fillId="43" borderId="137" applyNumberFormat="0" applyAlignment="0" applyProtection="0"/>
    <xf numFmtId="0" fontId="66" fillId="43" borderId="137" applyNumberFormat="0" applyAlignment="0" applyProtection="0"/>
    <xf numFmtId="0" fontId="66" fillId="43" borderId="137" applyNumberFormat="0" applyAlignment="0" applyProtection="0"/>
    <xf numFmtId="0" fontId="66" fillId="43" borderId="137" applyNumberFormat="0" applyAlignment="0" applyProtection="0"/>
    <xf numFmtId="0" fontId="66" fillId="43" borderId="137" applyNumberFormat="0" applyAlignment="0" applyProtection="0"/>
    <xf numFmtId="0" fontId="66" fillId="43" borderId="137" applyNumberFormat="0" applyAlignment="0" applyProtection="0"/>
    <xf numFmtId="0" fontId="66" fillId="43" borderId="137" applyNumberFormat="0" applyAlignment="0" applyProtection="0"/>
    <xf numFmtId="0" fontId="66" fillId="43" borderId="137" applyNumberFormat="0" applyAlignment="0" applyProtection="0"/>
    <xf numFmtId="169" fontId="68" fillId="43" borderId="137" applyNumberFormat="0" applyAlignment="0" applyProtection="0"/>
    <xf numFmtId="0" fontId="66" fillId="43" borderId="137" applyNumberFormat="0" applyAlignment="0" applyProtection="0"/>
    <xf numFmtId="0" fontId="66" fillId="43" borderId="137" applyNumberFormat="0" applyAlignment="0" applyProtection="0"/>
    <xf numFmtId="0" fontId="66" fillId="43" borderId="137" applyNumberFormat="0" applyAlignment="0" applyProtection="0"/>
    <xf numFmtId="0" fontId="66" fillId="43" borderId="137" applyNumberFormat="0" applyAlignment="0" applyProtection="0"/>
    <xf numFmtId="0" fontId="66" fillId="43" borderId="137" applyNumberFormat="0" applyAlignment="0" applyProtection="0"/>
    <xf numFmtId="0" fontId="66" fillId="43" borderId="137" applyNumberFormat="0" applyAlignment="0" applyProtection="0"/>
    <xf numFmtId="0" fontId="66" fillId="43" borderId="137" applyNumberFormat="0" applyAlignment="0" applyProtection="0"/>
    <xf numFmtId="0" fontId="66" fillId="43" borderId="137" applyNumberFormat="0" applyAlignment="0" applyProtection="0"/>
    <xf numFmtId="0" fontId="66" fillId="43" borderId="137" applyNumberFormat="0" applyAlignment="0" applyProtection="0"/>
    <xf numFmtId="0" fontId="66" fillId="43" borderId="137" applyNumberFormat="0" applyAlignment="0" applyProtection="0"/>
    <xf numFmtId="0" fontId="66" fillId="43" borderId="137" applyNumberFormat="0" applyAlignment="0" applyProtection="0"/>
    <xf numFmtId="0" fontId="66" fillId="43" borderId="137" applyNumberFormat="0" applyAlignment="0" applyProtection="0"/>
    <xf numFmtId="0" fontId="66" fillId="43" borderId="137" applyNumberFormat="0" applyAlignment="0" applyProtection="0"/>
    <xf numFmtId="0" fontId="66" fillId="43" borderId="137" applyNumberFormat="0" applyAlignment="0" applyProtection="0"/>
    <xf numFmtId="0" fontId="66" fillId="43" borderId="137" applyNumberFormat="0" applyAlignment="0" applyProtection="0"/>
    <xf numFmtId="0" fontId="66" fillId="43" borderId="137" applyNumberFormat="0" applyAlignment="0" applyProtection="0"/>
    <xf numFmtId="0" fontId="66" fillId="43" borderId="137" applyNumberFormat="0" applyAlignment="0" applyProtection="0"/>
    <xf numFmtId="0" fontId="66" fillId="43" borderId="137" applyNumberFormat="0" applyAlignment="0" applyProtection="0"/>
    <xf numFmtId="0" fontId="66" fillId="43" borderId="137" applyNumberFormat="0" applyAlignment="0" applyProtection="0"/>
    <xf numFmtId="0" fontId="66" fillId="43" borderId="137" applyNumberFormat="0" applyAlignment="0" applyProtection="0"/>
    <xf numFmtId="0" fontId="66" fillId="43" borderId="137" applyNumberFormat="0" applyAlignment="0" applyProtection="0"/>
    <xf numFmtId="0" fontId="66" fillId="43" borderId="137" applyNumberFormat="0" applyAlignment="0" applyProtection="0"/>
    <xf numFmtId="0" fontId="66" fillId="43" borderId="137" applyNumberFormat="0" applyAlignment="0" applyProtection="0"/>
    <xf numFmtId="0" fontId="66" fillId="43" borderId="137" applyNumberFormat="0" applyAlignment="0" applyProtection="0"/>
    <xf numFmtId="0" fontId="66" fillId="43" borderId="137" applyNumberFormat="0" applyAlignment="0" applyProtection="0"/>
    <xf numFmtId="0" fontId="66" fillId="43" borderId="137" applyNumberFormat="0" applyAlignment="0" applyProtection="0"/>
    <xf numFmtId="0" fontId="66" fillId="43" borderId="137" applyNumberFormat="0" applyAlignment="0" applyProtection="0"/>
    <xf numFmtId="0" fontId="66" fillId="43" borderId="137" applyNumberFormat="0" applyAlignment="0" applyProtection="0"/>
    <xf numFmtId="0" fontId="66" fillId="43" borderId="137" applyNumberFormat="0" applyAlignment="0" applyProtection="0"/>
    <xf numFmtId="0" fontId="66" fillId="43" borderId="137" applyNumberFormat="0" applyAlignment="0" applyProtection="0"/>
    <xf numFmtId="0" fontId="66" fillId="43" borderId="137" applyNumberFormat="0" applyAlignment="0" applyProtection="0"/>
    <xf numFmtId="0" fontId="66" fillId="43" borderId="137" applyNumberFormat="0" applyAlignment="0" applyProtection="0"/>
    <xf numFmtId="0" fontId="66" fillId="43" borderId="137" applyNumberFormat="0" applyAlignment="0" applyProtection="0"/>
    <xf numFmtId="0" fontId="66" fillId="43" borderId="137" applyNumberFormat="0" applyAlignment="0" applyProtection="0"/>
    <xf numFmtId="0" fontId="66" fillId="43" borderId="137" applyNumberFormat="0" applyAlignment="0" applyProtection="0"/>
    <xf numFmtId="0" fontId="66" fillId="43" borderId="137" applyNumberFormat="0" applyAlignment="0" applyProtection="0"/>
    <xf numFmtId="0" fontId="66" fillId="43" borderId="137" applyNumberFormat="0" applyAlignment="0" applyProtection="0"/>
    <xf numFmtId="0" fontId="66" fillId="43" borderId="137" applyNumberFormat="0" applyAlignment="0" applyProtection="0"/>
    <xf numFmtId="0" fontId="66" fillId="43" borderId="137" applyNumberFormat="0" applyAlignment="0" applyProtection="0"/>
    <xf numFmtId="0" fontId="66" fillId="43" borderId="137" applyNumberFormat="0" applyAlignment="0" applyProtection="0"/>
    <xf numFmtId="0" fontId="66" fillId="43" borderId="137" applyNumberFormat="0" applyAlignment="0" applyProtection="0"/>
    <xf numFmtId="0" fontId="66" fillId="43" borderId="137" applyNumberFormat="0" applyAlignment="0" applyProtection="0"/>
    <xf numFmtId="0" fontId="66" fillId="43" borderId="137" applyNumberFormat="0" applyAlignment="0" applyProtection="0"/>
    <xf numFmtId="0" fontId="66" fillId="43" borderId="137" applyNumberFormat="0" applyAlignment="0" applyProtection="0"/>
    <xf numFmtId="0" fontId="66" fillId="43" borderId="137" applyNumberFormat="0" applyAlignment="0" applyProtection="0"/>
    <xf numFmtId="0" fontId="66" fillId="43" borderId="137" applyNumberFormat="0" applyAlignment="0" applyProtection="0"/>
    <xf numFmtId="0" fontId="66" fillId="43" borderId="137" applyNumberFormat="0" applyAlignment="0" applyProtection="0"/>
    <xf numFmtId="0" fontId="66" fillId="43" borderId="137" applyNumberFormat="0" applyAlignment="0" applyProtection="0"/>
    <xf numFmtId="168" fontId="68" fillId="43" borderId="137" applyNumberFormat="0" applyAlignment="0" applyProtection="0"/>
    <xf numFmtId="169" fontId="68" fillId="43" borderId="137" applyNumberFormat="0" applyAlignment="0" applyProtection="0"/>
    <xf numFmtId="168" fontId="68" fillId="43" borderId="137" applyNumberFormat="0" applyAlignment="0" applyProtection="0"/>
    <xf numFmtId="168" fontId="68" fillId="43" borderId="137" applyNumberFormat="0" applyAlignment="0" applyProtection="0"/>
    <xf numFmtId="169" fontId="68" fillId="43" borderId="137" applyNumberFormat="0" applyAlignment="0" applyProtection="0"/>
    <xf numFmtId="168" fontId="68" fillId="43" borderId="137" applyNumberFormat="0" applyAlignment="0" applyProtection="0"/>
    <xf numFmtId="168" fontId="68" fillId="43" borderId="137" applyNumberFormat="0" applyAlignment="0" applyProtection="0"/>
    <xf numFmtId="169" fontId="68" fillId="43" borderId="137" applyNumberFormat="0" applyAlignment="0" applyProtection="0"/>
    <xf numFmtId="168" fontId="68" fillId="43" borderId="137" applyNumberFormat="0" applyAlignment="0" applyProtection="0"/>
    <xf numFmtId="168" fontId="68" fillId="43" borderId="137" applyNumberFormat="0" applyAlignment="0" applyProtection="0"/>
    <xf numFmtId="169" fontId="68" fillId="43" borderId="137" applyNumberFormat="0" applyAlignment="0" applyProtection="0"/>
    <xf numFmtId="168" fontId="68" fillId="43" borderId="137" applyNumberFormat="0" applyAlignment="0" applyProtection="0"/>
    <xf numFmtId="0" fontId="66" fillId="43" borderId="137" applyNumberFormat="0" applyAlignment="0" applyProtection="0"/>
    <xf numFmtId="0" fontId="27" fillId="74" borderId="138" applyNumberFormat="0" applyFont="0" applyAlignment="0" applyProtection="0"/>
    <xf numFmtId="0" fontId="27" fillId="74" borderId="138" applyNumberFormat="0" applyFont="0" applyAlignment="0" applyProtection="0"/>
    <xf numFmtId="0" fontId="27" fillId="74" borderId="138" applyNumberFormat="0" applyFont="0" applyAlignment="0" applyProtection="0"/>
    <xf numFmtId="0" fontId="27" fillId="74" borderId="138" applyNumberFormat="0" applyFont="0" applyAlignment="0" applyProtection="0"/>
    <xf numFmtId="0" fontId="27" fillId="74" borderId="138" applyNumberFormat="0" applyFont="0" applyAlignment="0" applyProtection="0"/>
    <xf numFmtId="0" fontId="27" fillId="74" borderId="138" applyNumberFormat="0" applyFont="0" applyAlignment="0" applyProtection="0"/>
    <xf numFmtId="0" fontId="27" fillId="74" borderId="138" applyNumberFormat="0" applyFont="0" applyAlignment="0" applyProtection="0"/>
    <xf numFmtId="0" fontId="27" fillId="74" borderId="138" applyNumberFormat="0" applyFont="0" applyAlignment="0" applyProtection="0"/>
    <xf numFmtId="0" fontId="27" fillId="74" borderId="138" applyNumberFormat="0" applyFont="0" applyAlignment="0" applyProtection="0"/>
    <xf numFmtId="0" fontId="27" fillId="74" borderId="138" applyNumberFormat="0" applyFont="0" applyAlignment="0" applyProtection="0"/>
    <xf numFmtId="0" fontId="27" fillId="74" borderId="138" applyNumberFormat="0" applyFont="0" applyAlignment="0" applyProtection="0"/>
    <xf numFmtId="0" fontId="27" fillId="74" borderId="138" applyNumberFormat="0" applyFont="0" applyAlignment="0" applyProtection="0"/>
    <xf numFmtId="0" fontId="27" fillId="74" borderId="138" applyNumberFormat="0" applyFont="0" applyAlignment="0" applyProtection="0"/>
    <xf numFmtId="0" fontId="27" fillId="74" borderId="138" applyNumberFormat="0" applyFont="0" applyAlignment="0" applyProtection="0"/>
    <xf numFmtId="0" fontId="27" fillId="74" borderId="138" applyNumberFormat="0" applyFont="0" applyAlignment="0" applyProtection="0"/>
    <xf numFmtId="0" fontId="27" fillId="74" borderId="138" applyNumberFormat="0" applyFont="0" applyAlignment="0" applyProtection="0"/>
    <xf numFmtId="0" fontId="27" fillId="74" borderId="138" applyNumberFormat="0" applyFont="0" applyAlignment="0" applyProtection="0"/>
    <xf numFmtId="0" fontId="2" fillId="74" borderId="138" applyNumberFormat="0" applyFont="0" applyAlignment="0" applyProtection="0"/>
    <xf numFmtId="0" fontId="27" fillId="74" borderId="138" applyNumberFormat="0" applyFont="0" applyAlignment="0" applyProtection="0"/>
    <xf numFmtId="0" fontId="27" fillId="74" borderId="138" applyNumberFormat="0" applyFont="0" applyAlignment="0" applyProtection="0"/>
    <xf numFmtId="0" fontId="27" fillId="74" borderId="138" applyNumberFormat="0" applyFont="0" applyAlignment="0" applyProtection="0"/>
    <xf numFmtId="0" fontId="2" fillId="74" borderId="138" applyNumberFormat="0" applyFont="0" applyAlignment="0" applyProtection="0"/>
    <xf numFmtId="0" fontId="2" fillId="74" borderId="138" applyNumberFormat="0" applyFont="0" applyAlignment="0" applyProtection="0"/>
    <xf numFmtId="0" fontId="27" fillId="74" borderId="138" applyNumberFormat="0" applyFont="0" applyAlignment="0" applyProtection="0"/>
    <xf numFmtId="0" fontId="2" fillId="74" borderId="138" applyNumberFormat="0" applyFont="0" applyAlignment="0" applyProtection="0"/>
    <xf numFmtId="0" fontId="27" fillId="74" borderId="138" applyNumberFormat="0" applyFont="0" applyAlignment="0" applyProtection="0"/>
    <xf numFmtId="0" fontId="27" fillId="74" borderId="138" applyNumberFormat="0" applyFont="0" applyAlignment="0" applyProtection="0"/>
    <xf numFmtId="0" fontId="27" fillId="74" borderId="138" applyNumberFormat="0" applyFont="0" applyAlignment="0" applyProtection="0"/>
    <xf numFmtId="0" fontId="27" fillId="74" borderId="138" applyNumberFormat="0" applyFont="0" applyAlignment="0" applyProtection="0"/>
    <xf numFmtId="0" fontId="27" fillId="74" borderId="138" applyNumberFormat="0" applyFont="0" applyAlignment="0" applyProtection="0"/>
    <xf numFmtId="0" fontId="27" fillId="74" borderId="138" applyNumberFormat="0" applyFont="0" applyAlignment="0" applyProtection="0"/>
    <xf numFmtId="0" fontId="27" fillId="74" borderId="138" applyNumberFormat="0" applyFont="0" applyAlignment="0" applyProtection="0"/>
    <xf numFmtId="0" fontId="27" fillId="74" borderId="138" applyNumberFormat="0" applyFont="0" applyAlignment="0" applyProtection="0"/>
    <xf numFmtId="0" fontId="27" fillId="74" borderId="138" applyNumberFormat="0" applyFont="0" applyAlignment="0" applyProtection="0"/>
    <xf numFmtId="0" fontId="27" fillId="74" borderId="138" applyNumberFormat="0" applyFont="0" applyAlignment="0" applyProtection="0"/>
    <xf numFmtId="0" fontId="27" fillId="74" borderId="138" applyNumberFormat="0" applyFont="0" applyAlignment="0" applyProtection="0"/>
    <xf numFmtId="0" fontId="27" fillId="74" borderId="138" applyNumberFormat="0" applyFont="0" applyAlignment="0" applyProtection="0"/>
    <xf numFmtId="0" fontId="27" fillId="74" borderId="138" applyNumberFormat="0" applyFont="0" applyAlignment="0" applyProtection="0"/>
    <xf numFmtId="0" fontId="27" fillId="74" borderId="138" applyNumberFormat="0" applyFont="0" applyAlignment="0" applyProtection="0"/>
    <xf numFmtId="0" fontId="27" fillId="74" borderId="138" applyNumberFormat="0" applyFont="0" applyAlignment="0" applyProtection="0"/>
    <xf numFmtId="0" fontId="27" fillId="74" borderId="138" applyNumberFormat="0" applyFont="0" applyAlignment="0" applyProtection="0"/>
    <xf numFmtId="0" fontId="27" fillId="74" borderId="138" applyNumberFormat="0" applyFont="0" applyAlignment="0" applyProtection="0"/>
    <xf numFmtId="0" fontId="27" fillId="74" borderId="138" applyNumberFormat="0" applyFont="0" applyAlignment="0" applyProtection="0"/>
    <xf numFmtId="0" fontId="27" fillId="74" borderId="138" applyNumberFormat="0" applyFont="0" applyAlignment="0" applyProtection="0"/>
    <xf numFmtId="0" fontId="2" fillId="74" borderId="138" applyNumberFormat="0" applyFont="0" applyAlignment="0" applyProtection="0"/>
    <xf numFmtId="0" fontId="27" fillId="74" borderId="138" applyNumberFormat="0" applyFont="0" applyAlignment="0" applyProtection="0"/>
    <xf numFmtId="0" fontId="27" fillId="74" borderId="138" applyNumberFormat="0" applyFont="0" applyAlignment="0" applyProtection="0"/>
    <xf numFmtId="0" fontId="27" fillId="74" borderId="138" applyNumberFormat="0" applyFont="0" applyAlignment="0" applyProtection="0"/>
    <xf numFmtId="0" fontId="27" fillId="74" borderId="138" applyNumberFormat="0" applyFont="0" applyAlignment="0" applyProtection="0"/>
    <xf numFmtId="0" fontId="27" fillId="74" borderId="138" applyNumberFormat="0" applyFont="0" applyAlignment="0" applyProtection="0"/>
    <xf numFmtId="0" fontId="27" fillId="74" borderId="138" applyNumberFormat="0" applyFont="0" applyAlignment="0" applyProtection="0"/>
    <xf numFmtId="0" fontId="27" fillId="74" borderId="138" applyNumberFormat="0" applyFont="0" applyAlignment="0" applyProtection="0"/>
    <xf numFmtId="0" fontId="27" fillId="74" borderId="138" applyNumberFormat="0" applyFont="0" applyAlignment="0" applyProtection="0"/>
    <xf numFmtId="0" fontId="27" fillId="74" borderId="138" applyNumberFormat="0" applyFont="0" applyAlignment="0" applyProtection="0"/>
    <xf numFmtId="0" fontId="27" fillId="74" borderId="138" applyNumberFormat="0" applyFont="0" applyAlignment="0" applyProtection="0"/>
    <xf numFmtId="0" fontId="27" fillId="74" borderId="138" applyNumberFormat="0" applyFont="0" applyAlignment="0" applyProtection="0"/>
    <xf numFmtId="0" fontId="27" fillId="74" borderId="138" applyNumberFormat="0" applyFont="0" applyAlignment="0" applyProtection="0"/>
    <xf numFmtId="0" fontId="27" fillId="74" borderId="138" applyNumberFormat="0" applyFont="0" applyAlignment="0" applyProtection="0"/>
    <xf numFmtId="0" fontId="27" fillId="74" borderId="138" applyNumberFormat="0" applyFont="0" applyAlignment="0" applyProtection="0"/>
    <xf numFmtId="0" fontId="27" fillId="74" borderId="138" applyNumberFormat="0" applyFont="0" applyAlignment="0" applyProtection="0"/>
    <xf numFmtId="0" fontId="27" fillId="74" borderId="138" applyNumberFormat="0" applyFont="0" applyAlignment="0" applyProtection="0"/>
    <xf numFmtId="0" fontId="27" fillId="74" borderId="138" applyNumberFormat="0" applyFont="0" applyAlignment="0" applyProtection="0"/>
    <xf numFmtId="0" fontId="27" fillId="74" borderId="138" applyNumberFormat="0" applyFont="0" applyAlignment="0" applyProtection="0"/>
    <xf numFmtId="0" fontId="27" fillId="74" borderId="138" applyNumberFormat="0" applyFont="0" applyAlignment="0" applyProtection="0"/>
    <xf numFmtId="0" fontId="27" fillId="74" borderId="138" applyNumberFormat="0" applyFont="0" applyAlignment="0" applyProtection="0"/>
    <xf numFmtId="0" fontId="27" fillId="74" borderId="138" applyNumberFormat="0" applyFont="0" applyAlignment="0" applyProtection="0"/>
    <xf numFmtId="0" fontId="27" fillId="74" borderId="138" applyNumberFormat="0" applyFont="0" applyAlignment="0" applyProtection="0"/>
    <xf numFmtId="0" fontId="27" fillId="74" borderId="138" applyNumberFormat="0" applyFont="0" applyAlignment="0" applyProtection="0"/>
    <xf numFmtId="0" fontId="27" fillId="74" borderId="138" applyNumberFormat="0" applyFont="0" applyAlignment="0" applyProtection="0"/>
    <xf numFmtId="0" fontId="27" fillId="74" borderId="138" applyNumberFormat="0" applyFont="0" applyAlignment="0" applyProtection="0"/>
    <xf numFmtId="0" fontId="27" fillId="74" borderId="138" applyNumberFormat="0" applyFont="0" applyAlignment="0" applyProtection="0"/>
    <xf numFmtId="0" fontId="27" fillId="74" borderId="138" applyNumberFormat="0" applyFont="0" applyAlignment="0" applyProtection="0"/>
    <xf numFmtId="0" fontId="27" fillId="74" borderId="138" applyNumberFormat="0" applyFont="0" applyAlignment="0" applyProtection="0"/>
    <xf numFmtId="0" fontId="2" fillId="74" borderId="138" applyNumberFormat="0" applyFont="0" applyAlignment="0" applyProtection="0"/>
    <xf numFmtId="0" fontId="2" fillId="74" borderId="138" applyNumberFormat="0" applyFont="0" applyAlignment="0" applyProtection="0"/>
    <xf numFmtId="0" fontId="2" fillId="74" borderId="138" applyNumberFormat="0" applyFont="0" applyAlignment="0" applyProtection="0"/>
    <xf numFmtId="0" fontId="2" fillId="74" borderId="138" applyNumberFormat="0" applyFont="0" applyAlignment="0" applyProtection="0"/>
    <xf numFmtId="0" fontId="2" fillId="74" borderId="138" applyNumberFormat="0" applyFont="0" applyAlignment="0" applyProtection="0"/>
    <xf numFmtId="0" fontId="2" fillId="74" borderId="138" applyNumberFormat="0" applyFont="0" applyAlignment="0" applyProtection="0"/>
    <xf numFmtId="0" fontId="2" fillId="74" borderId="138" applyNumberFormat="0" applyFont="0" applyAlignment="0" applyProtection="0"/>
    <xf numFmtId="0" fontId="2" fillId="74" borderId="138" applyNumberFormat="0" applyFont="0" applyAlignment="0" applyProtection="0"/>
    <xf numFmtId="0" fontId="2" fillId="74" borderId="138" applyNumberFormat="0" applyFont="0" applyAlignment="0" applyProtection="0"/>
    <xf numFmtId="0" fontId="2" fillId="74" borderId="138" applyNumberFormat="0" applyFont="0" applyAlignment="0" applyProtection="0"/>
    <xf numFmtId="0" fontId="2" fillId="74" borderId="138" applyNumberFormat="0" applyFont="0" applyAlignment="0" applyProtection="0"/>
    <xf numFmtId="0" fontId="2" fillId="74" borderId="138" applyNumberFormat="0" applyFont="0" applyAlignment="0" applyProtection="0"/>
    <xf numFmtId="0" fontId="2" fillId="74" borderId="138" applyNumberFormat="0" applyFont="0" applyAlignment="0" applyProtection="0"/>
    <xf numFmtId="0" fontId="2" fillId="74" borderId="138" applyNumberFormat="0" applyFont="0" applyAlignment="0" applyProtection="0"/>
    <xf numFmtId="0" fontId="2" fillId="74" borderId="138" applyNumberFormat="0" applyFont="0" applyAlignment="0" applyProtection="0"/>
    <xf numFmtId="0" fontId="2" fillId="74" borderId="138" applyNumberFormat="0" applyFont="0" applyAlignment="0" applyProtection="0"/>
    <xf numFmtId="0" fontId="2" fillId="74" borderId="138" applyNumberFormat="0" applyFont="0" applyAlignment="0" applyProtection="0"/>
    <xf numFmtId="0" fontId="83" fillId="64" borderId="139" applyNumberFormat="0" applyAlignment="0" applyProtection="0"/>
    <xf numFmtId="0" fontId="83" fillId="64" borderId="139" applyNumberFormat="0" applyAlignment="0" applyProtection="0"/>
    <xf numFmtId="0" fontId="83" fillId="64" borderId="139" applyNumberFormat="0" applyAlignment="0" applyProtection="0"/>
    <xf numFmtId="0" fontId="83" fillId="64" borderId="139" applyNumberFormat="0" applyAlignment="0" applyProtection="0"/>
    <xf numFmtId="0" fontId="83" fillId="64" borderId="139" applyNumberFormat="0" applyAlignment="0" applyProtection="0"/>
    <xf numFmtId="168" fontId="85" fillId="64" borderId="139" applyNumberFormat="0" applyAlignment="0" applyProtection="0"/>
    <xf numFmtId="0" fontId="83" fillId="64" borderId="139" applyNumberFormat="0" applyAlignment="0" applyProtection="0"/>
    <xf numFmtId="0" fontId="83" fillId="64" borderId="139" applyNumberFormat="0" applyAlignment="0" applyProtection="0"/>
    <xf numFmtId="0" fontId="83" fillId="64" borderId="139" applyNumberFormat="0" applyAlignment="0" applyProtection="0"/>
    <xf numFmtId="0" fontId="83" fillId="64" borderId="139" applyNumberFormat="0" applyAlignment="0" applyProtection="0"/>
    <xf numFmtId="168" fontId="85" fillId="64" borderId="139" applyNumberFormat="0" applyAlignment="0" applyProtection="0"/>
    <xf numFmtId="0" fontId="83" fillId="64" borderId="139" applyNumberFormat="0" applyAlignment="0" applyProtection="0"/>
    <xf numFmtId="0" fontId="83" fillId="64" borderId="139" applyNumberFormat="0" applyAlignment="0" applyProtection="0"/>
    <xf numFmtId="0" fontId="83" fillId="64" borderId="139" applyNumberFormat="0" applyAlignment="0" applyProtection="0"/>
    <xf numFmtId="0" fontId="83" fillId="64" borderId="139" applyNumberFormat="0" applyAlignment="0" applyProtection="0"/>
    <xf numFmtId="0" fontId="83" fillId="64" borderId="139" applyNumberFormat="0" applyAlignment="0" applyProtection="0"/>
    <xf numFmtId="0" fontId="83" fillId="64" borderId="139" applyNumberFormat="0" applyAlignment="0" applyProtection="0"/>
    <xf numFmtId="0" fontId="83" fillId="64" borderId="139" applyNumberFormat="0" applyAlignment="0" applyProtection="0"/>
    <xf numFmtId="0" fontId="83" fillId="64" borderId="139" applyNumberFormat="0" applyAlignment="0" applyProtection="0"/>
    <xf numFmtId="0" fontId="83" fillId="64" borderId="139" applyNumberFormat="0" applyAlignment="0" applyProtection="0"/>
    <xf numFmtId="0" fontId="83" fillId="64" borderId="139" applyNumberFormat="0" applyAlignment="0" applyProtection="0"/>
    <xf numFmtId="0" fontId="83" fillId="64" borderId="139" applyNumberFormat="0" applyAlignment="0" applyProtection="0"/>
    <xf numFmtId="169" fontId="85" fillId="64" borderId="139" applyNumberFormat="0" applyAlignment="0" applyProtection="0"/>
    <xf numFmtId="0" fontId="83" fillId="64" borderId="139" applyNumberFormat="0" applyAlignment="0" applyProtection="0"/>
    <xf numFmtId="0" fontId="83" fillId="64" borderId="139" applyNumberFormat="0" applyAlignment="0" applyProtection="0"/>
    <xf numFmtId="0" fontId="83" fillId="64" borderId="139" applyNumberFormat="0" applyAlignment="0" applyProtection="0"/>
    <xf numFmtId="0" fontId="83" fillId="64" borderId="139" applyNumberFormat="0" applyAlignment="0" applyProtection="0"/>
    <xf numFmtId="0" fontId="83" fillId="64" borderId="139" applyNumberFormat="0" applyAlignment="0" applyProtection="0"/>
    <xf numFmtId="0" fontId="83" fillId="64" borderId="139" applyNumberFormat="0" applyAlignment="0" applyProtection="0"/>
    <xf numFmtId="0" fontId="83" fillId="64" borderId="139" applyNumberFormat="0" applyAlignment="0" applyProtection="0"/>
    <xf numFmtId="0" fontId="83" fillId="64" borderId="139" applyNumberFormat="0" applyAlignment="0" applyProtection="0"/>
    <xf numFmtId="0" fontId="83" fillId="64" borderId="139" applyNumberFormat="0" applyAlignment="0" applyProtection="0"/>
    <xf numFmtId="0" fontId="83" fillId="64" borderId="139" applyNumberFormat="0" applyAlignment="0" applyProtection="0"/>
    <xf numFmtId="0" fontId="83" fillId="64" borderId="139" applyNumberFormat="0" applyAlignment="0" applyProtection="0"/>
    <xf numFmtId="0" fontId="83" fillId="64" borderId="139" applyNumberFormat="0" applyAlignment="0" applyProtection="0"/>
    <xf numFmtId="0" fontId="83" fillId="64" borderId="139" applyNumberFormat="0" applyAlignment="0" applyProtection="0"/>
    <xf numFmtId="0" fontId="83" fillId="64" borderId="139" applyNumberFormat="0" applyAlignment="0" applyProtection="0"/>
    <xf numFmtId="0" fontId="83" fillId="64" borderId="139" applyNumberFormat="0" applyAlignment="0" applyProtection="0"/>
    <xf numFmtId="0" fontId="83" fillId="64" borderId="139" applyNumberFormat="0" applyAlignment="0" applyProtection="0"/>
    <xf numFmtId="0" fontId="83" fillId="64" borderId="139" applyNumberFormat="0" applyAlignment="0" applyProtection="0"/>
    <xf numFmtId="0" fontId="83" fillId="64" borderId="139" applyNumberFormat="0" applyAlignment="0" applyProtection="0"/>
    <xf numFmtId="0" fontId="83" fillId="64" borderId="139" applyNumberFormat="0" applyAlignment="0" applyProtection="0"/>
    <xf numFmtId="0" fontId="83" fillId="64" borderId="139" applyNumberFormat="0" applyAlignment="0" applyProtection="0"/>
    <xf numFmtId="0" fontId="83" fillId="64" borderId="139" applyNumberFormat="0" applyAlignment="0" applyProtection="0"/>
    <xf numFmtId="0" fontId="83" fillId="64" borderId="139" applyNumberFormat="0" applyAlignment="0" applyProtection="0"/>
    <xf numFmtId="0" fontId="83" fillId="64" borderId="139" applyNumberFormat="0" applyAlignment="0" applyProtection="0"/>
    <xf numFmtId="0" fontId="83" fillId="64" borderId="139" applyNumberFormat="0" applyAlignment="0" applyProtection="0"/>
    <xf numFmtId="0" fontId="83" fillId="64" borderId="139" applyNumberFormat="0" applyAlignment="0" applyProtection="0"/>
    <xf numFmtId="0" fontId="83" fillId="64" borderId="139" applyNumberFormat="0" applyAlignment="0" applyProtection="0"/>
    <xf numFmtId="0" fontId="83" fillId="64" borderId="139" applyNumberFormat="0" applyAlignment="0" applyProtection="0"/>
    <xf numFmtId="0" fontId="83" fillId="64" borderId="139" applyNumberFormat="0" applyAlignment="0" applyProtection="0"/>
    <xf numFmtId="0" fontId="83" fillId="64" borderId="139" applyNumberFormat="0" applyAlignment="0" applyProtection="0"/>
    <xf numFmtId="0" fontId="83" fillId="64" borderId="139" applyNumberFormat="0" applyAlignment="0" applyProtection="0"/>
    <xf numFmtId="0" fontId="83" fillId="64" borderId="139" applyNumberFormat="0" applyAlignment="0" applyProtection="0"/>
    <xf numFmtId="0" fontId="83" fillId="64" borderId="139" applyNumberFormat="0" applyAlignment="0" applyProtection="0"/>
    <xf numFmtId="0" fontId="83" fillId="64" borderId="139" applyNumberFormat="0" applyAlignment="0" applyProtection="0"/>
    <xf numFmtId="0" fontId="83" fillId="64" borderId="139" applyNumberFormat="0" applyAlignment="0" applyProtection="0"/>
    <xf numFmtId="0" fontId="83" fillId="64" borderId="139" applyNumberFormat="0" applyAlignment="0" applyProtection="0"/>
    <xf numFmtId="0" fontId="83" fillId="64" borderId="139" applyNumberFormat="0" applyAlignment="0" applyProtection="0"/>
    <xf numFmtId="0" fontId="83" fillId="64" borderId="139" applyNumberFormat="0" applyAlignment="0" applyProtection="0"/>
    <xf numFmtId="0" fontId="83" fillId="64" borderId="139" applyNumberFormat="0" applyAlignment="0" applyProtection="0"/>
    <xf numFmtId="0" fontId="83" fillId="64" borderId="139" applyNumberFormat="0" applyAlignment="0" applyProtection="0"/>
    <xf numFmtId="0" fontId="83" fillId="64" borderId="139" applyNumberFormat="0" applyAlignment="0" applyProtection="0"/>
    <xf numFmtId="0" fontId="83" fillId="64" borderId="139" applyNumberFormat="0" applyAlignment="0" applyProtection="0"/>
    <xf numFmtId="0" fontId="83" fillId="64" borderId="139" applyNumberFormat="0" applyAlignment="0" applyProtection="0"/>
    <xf numFmtId="0" fontId="83" fillId="64" borderId="139" applyNumberFormat="0" applyAlignment="0" applyProtection="0"/>
    <xf numFmtId="0" fontId="83" fillId="64" borderId="139" applyNumberFormat="0" applyAlignment="0" applyProtection="0"/>
    <xf numFmtId="0" fontId="83" fillId="64" borderId="139" applyNumberFormat="0" applyAlignment="0" applyProtection="0"/>
    <xf numFmtId="0" fontId="83" fillId="64" borderId="139" applyNumberFormat="0" applyAlignment="0" applyProtection="0"/>
    <xf numFmtId="0" fontId="83" fillId="64" borderId="139" applyNumberFormat="0" applyAlignment="0" applyProtection="0"/>
    <xf numFmtId="0" fontId="83" fillId="64" borderId="139" applyNumberFormat="0" applyAlignment="0" applyProtection="0"/>
    <xf numFmtId="168" fontId="85" fillId="64" borderId="139" applyNumberFormat="0" applyAlignment="0" applyProtection="0"/>
    <xf numFmtId="169" fontId="85" fillId="64" borderId="139" applyNumberFormat="0" applyAlignment="0" applyProtection="0"/>
    <xf numFmtId="168" fontId="85" fillId="64" borderId="139" applyNumberFormat="0" applyAlignment="0" applyProtection="0"/>
    <xf numFmtId="168" fontId="85" fillId="64" borderId="139" applyNumberFormat="0" applyAlignment="0" applyProtection="0"/>
    <xf numFmtId="169" fontId="85" fillId="64" borderId="139" applyNumberFormat="0" applyAlignment="0" applyProtection="0"/>
    <xf numFmtId="168" fontId="85" fillId="64" borderId="139" applyNumberFormat="0" applyAlignment="0" applyProtection="0"/>
    <xf numFmtId="168" fontId="85" fillId="64" borderId="139" applyNumberFormat="0" applyAlignment="0" applyProtection="0"/>
    <xf numFmtId="169" fontId="85" fillId="64" borderId="139" applyNumberFormat="0" applyAlignment="0" applyProtection="0"/>
    <xf numFmtId="168" fontId="85" fillId="64" borderId="139" applyNumberFormat="0" applyAlignment="0" applyProtection="0"/>
    <xf numFmtId="168" fontId="85" fillId="64" borderId="139" applyNumberFormat="0" applyAlignment="0" applyProtection="0"/>
    <xf numFmtId="169" fontId="85" fillId="64" borderId="139" applyNumberFormat="0" applyAlignment="0" applyProtection="0"/>
    <xf numFmtId="168" fontId="85" fillId="64" borderId="139" applyNumberFormat="0" applyAlignment="0" applyProtection="0"/>
    <xf numFmtId="0" fontId="83" fillId="64" borderId="139" applyNumberFormat="0" applyAlignment="0" applyProtection="0"/>
    <xf numFmtId="0" fontId="47" fillId="0" borderId="140" applyNumberFormat="0" applyFill="0" applyAlignment="0" applyProtection="0"/>
    <xf numFmtId="0" fontId="47" fillId="0" borderId="140" applyNumberFormat="0" applyFill="0" applyAlignment="0" applyProtection="0"/>
    <xf numFmtId="0" fontId="47" fillId="0" borderId="140" applyNumberFormat="0" applyFill="0" applyAlignment="0" applyProtection="0"/>
    <xf numFmtId="0" fontId="47" fillId="0" borderId="140" applyNumberFormat="0" applyFill="0" applyAlignment="0" applyProtection="0"/>
    <xf numFmtId="0" fontId="47" fillId="0" borderId="140" applyNumberFormat="0" applyFill="0" applyAlignment="0" applyProtection="0"/>
    <xf numFmtId="168" fontId="94" fillId="0" borderId="140" applyNumberFormat="0" applyFill="0" applyAlignment="0" applyProtection="0"/>
    <xf numFmtId="0" fontId="47" fillId="0" borderId="140" applyNumberFormat="0" applyFill="0" applyAlignment="0" applyProtection="0"/>
    <xf numFmtId="0" fontId="47" fillId="0" borderId="140" applyNumberFormat="0" applyFill="0" applyAlignment="0" applyProtection="0"/>
    <xf numFmtId="0" fontId="47" fillId="0" borderId="140" applyNumberFormat="0" applyFill="0" applyAlignment="0" applyProtection="0"/>
    <xf numFmtId="0" fontId="47" fillId="0" borderId="140" applyNumberFormat="0" applyFill="0" applyAlignment="0" applyProtection="0"/>
    <xf numFmtId="168" fontId="94" fillId="0" borderId="140" applyNumberFormat="0" applyFill="0" applyAlignment="0" applyProtection="0"/>
    <xf numFmtId="0" fontId="47" fillId="0" borderId="140" applyNumberFormat="0" applyFill="0" applyAlignment="0" applyProtection="0"/>
    <xf numFmtId="0" fontId="47" fillId="0" borderId="140" applyNumberFormat="0" applyFill="0" applyAlignment="0" applyProtection="0"/>
    <xf numFmtId="0" fontId="47" fillId="0" borderId="140" applyNumberFormat="0" applyFill="0" applyAlignment="0" applyProtection="0"/>
    <xf numFmtId="0" fontId="47" fillId="0" borderId="140" applyNumberFormat="0" applyFill="0" applyAlignment="0" applyProtection="0"/>
    <xf numFmtId="0" fontId="47" fillId="0" borderId="140" applyNumberFormat="0" applyFill="0" applyAlignment="0" applyProtection="0"/>
    <xf numFmtId="0" fontId="47" fillId="0" borderId="140" applyNumberFormat="0" applyFill="0" applyAlignment="0" applyProtection="0"/>
    <xf numFmtId="0" fontId="47" fillId="0" borderId="140" applyNumberFormat="0" applyFill="0" applyAlignment="0" applyProtection="0"/>
    <xf numFmtId="0" fontId="47" fillId="0" borderId="140" applyNumberFormat="0" applyFill="0" applyAlignment="0" applyProtection="0"/>
    <xf numFmtId="0" fontId="47" fillId="0" borderId="140" applyNumberFormat="0" applyFill="0" applyAlignment="0" applyProtection="0"/>
    <xf numFmtId="0" fontId="47" fillId="0" borderId="140" applyNumberFormat="0" applyFill="0" applyAlignment="0" applyProtection="0"/>
    <xf numFmtId="0" fontId="47" fillId="0" borderId="140" applyNumberFormat="0" applyFill="0" applyAlignment="0" applyProtection="0"/>
    <xf numFmtId="169" fontId="94" fillId="0" borderId="140" applyNumberFormat="0" applyFill="0" applyAlignment="0" applyProtection="0"/>
    <xf numFmtId="0" fontId="47" fillId="0" borderId="140" applyNumberFormat="0" applyFill="0" applyAlignment="0" applyProtection="0"/>
    <xf numFmtId="0" fontId="47" fillId="0" borderId="140" applyNumberFormat="0" applyFill="0" applyAlignment="0" applyProtection="0"/>
    <xf numFmtId="0" fontId="47" fillId="0" borderId="140" applyNumberFormat="0" applyFill="0" applyAlignment="0" applyProtection="0"/>
    <xf numFmtId="0" fontId="47" fillId="0" borderId="140" applyNumberFormat="0" applyFill="0" applyAlignment="0" applyProtection="0"/>
    <xf numFmtId="0" fontId="47" fillId="0" borderId="140" applyNumberFormat="0" applyFill="0" applyAlignment="0" applyProtection="0"/>
    <xf numFmtId="0" fontId="47" fillId="0" borderId="140" applyNumberFormat="0" applyFill="0" applyAlignment="0" applyProtection="0"/>
    <xf numFmtId="0" fontId="47" fillId="0" borderId="140" applyNumberFormat="0" applyFill="0" applyAlignment="0" applyProtection="0"/>
    <xf numFmtId="0" fontId="47" fillId="0" borderId="140" applyNumberFormat="0" applyFill="0" applyAlignment="0" applyProtection="0"/>
    <xf numFmtId="0" fontId="47" fillId="0" borderId="140" applyNumberFormat="0" applyFill="0" applyAlignment="0" applyProtection="0"/>
    <xf numFmtId="0" fontId="47" fillId="0" borderId="140" applyNumberFormat="0" applyFill="0" applyAlignment="0" applyProtection="0"/>
    <xf numFmtId="0" fontId="47" fillId="0" borderId="140" applyNumberFormat="0" applyFill="0" applyAlignment="0" applyProtection="0"/>
    <xf numFmtId="0" fontId="47" fillId="0" borderId="140" applyNumberFormat="0" applyFill="0" applyAlignment="0" applyProtection="0"/>
    <xf numFmtId="0" fontId="47" fillId="0" borderId="140" applyNumberFormat="0" applyFill="0" applyAlignment="0" applyProtection="0"/>
    <xf numFmtId="0" fontId="47" fillId="0" borderId="140" applyNumberFormat="0" applyFill="0" applyAlignment="0" applyProtection="0"/>
    <xf numFmtId="0" fontId="47" fillId="0" borderId="140" applyNumberFormat="0" applyFill="0" applyAlignment="0" applyProtection="0"/>
    <xf numFmtId="0" fontId="47" fillId="0" borderId="140" applyNumberFormat="0" applyFill="0" applyAlignment="0" applyProtection="0"/>
    <xf numFmtId="0" fontId="47" fillId="0" borderId="140" applyNumberFormat="0" applyFill="0" applyAlignment="0" applyProtection="0"/>
    <xf numFmtId="0" fontId="47" fillId="0" borderId="140" applyNumberFormat="0" applyFill="0" applyAlignment="0" applyProtection="0"/>
    <xf numFmtId="0" fontId="47" fillId="0" borderId="140" applyNumberFormat="0" applyFill="0" applyAlignment="0" applyProtection="0"/>
    <xf numFmtId="0" fontId="47" fillId="0" borderId="140" applyNumberFormat="0" applyFill="0" applyAlignment="0" applyProtection="0"/>
    <xf numFmtId="0" fontId="47" fillId="0" borderId="140" applyNumberFormat="0" applyFill="0" applyAlignment="0" applyProtection="0"/>
    <xf numFmtId="0" fontId="47" fillId="0" borderId="140" applyNumberFormat="0" applyFill="0" applyAlignment="0" applyProtection="0"/>
    <xf numFmtId="0" fontId="47" fillId="0" borderId="140" applyNumberFormat="0" applyFill="0" applyAlignment="0" applyProtection="0"/>
    <xf numFmtId="0" fontId="47" fillId="0" borderId="140" applyNumberFormat="0" applyFill="0" applyAlignment="0" applyProtection="0"/>
    <xf numFmtId="0" fontId="47" fillId="0" borderId="140" applyNumberFormat="0" applyFill="0" applyAlignment="0" applyProtection="0"/>
    <xf numFmtId="0" fontId="47" fillId="0" borderId="140" applyNumberFormat="0" applyFill="0" applyAlignment="0" applyProtection="0"/>
    <xf numFmtId="0" fontId="47" fillId="0" borderId="140" applyNumberFormat="0" applyFill="0" applyAlignment="0" applyProtection="0"/>
    <xf numFmtId="0" fontId="47" fillId="0" borderId="140" applyNumberFormat="0" applyFill="0" applyAlignment="0" applyProtection="0"/>
    <xf numFmtId="0" fontId="47" fillId="0" borderId="140" applyNumberFormat="0" applyFill="0" applyAlignment="0" applyProtection="0"/>
    <xf numFmtId="0" fontId="47" fillId="0" borderId="140" applyNumberFormat="0" applyFill="0" applyAlignment="0" applyProtection="0"/>
    <xf numFmtId="0" fontId="47" fillId="0" borderId="140" applyNumberFormat="0" applyFill="0" applyAlignment="0" applyProtection="0"/>
    <xf numFmtId="0" fontId="47" fillId="0" borderId="140" applyNumberFormat="0" applyFill="0" applyAlignment="0" applyProtection="0"/>
    <xf numFmtId="0" fontId="47" fillId="0" borderId="140" applyNumberFormat="0" applyFill="0" applyAlignment="0" applyProtection="0"/>
    <xf numFmtId="0" fontId="47" fillId="0" borderId="140" applyNumberFormat="0" applyFill="0" applyAlignment="0" applyProtection="0"/>
    <xf numFmtId="0" fontId="47" fillId="0" borderId="140" applyNumberFormat="0" applyFill="0" applyAlignment="0" applyProtection="0"/>
    <xf numFmtId="0" fontId="47" fillId="0" borderId="140" applyNumberFormat="0" applyFill="0" applyAlignment="0" applyProtection="0"/>
    <xf numFmtId="0" fontId="47" fillId="0" borderId="140" applyNumberFormat="0" applyFill="0" applyAlignment="0" applyProtection="0"/>
    <xf numFmtId="0" fontId="47" fillId="0" borderId="140" applyNumberFormat="0" applyFill="0" applyAlignment="0" applyProtection="0"/>
    <xf numFmtId="0" fontId="47" fillId="0" borderId="140" applyNumberFormat="0" applyFill="0" applyAlignment="0" applyProtection="0"/>
    <xf numFmtId="0" fontId="47" fillId="0" borderId="140" applyNumberFormat="0" applyFill="0" applyAlignment="0" applyProtection="0"/>
    <xf numFmtId="0" fontId="47" fillId="0" borderId="140" applyNumberFormat="0" applyFill="0" applyAlignment="0" applyProtection="0"/>
    <xf numFmtId="0" fontId="47" fillId="0" borderId="140" applyNumberFormat="0" applyFill="0" applyAlignment="0" applyProtection="0"/>
    <xf numFmtId="0" fontId="47" fillId="0" borderId="140" applyNumberFormat="0" applyFill="0" applyAlignment="0" applyProtection="0"/>
    <xf numFmtId="0" fontId="47" fillId="0" borderId="140" applyNumberFormat="0" applyFill="0" applyAlignment="0" applyProtection="0"/>
    <xf numFmtId="0" fontId="47" fillId="0" borderId="140" applyNumberFormat="0" applyFill="0" applyAlignment="0" applyProtection="0"/>
    <xf numFmtId="0" fontId="47" fillId="0" borderId="140" applyNumberFormat="0" applyFill="0" applyAlignment="0" applyProtection="0"/>
    <xf numFmtId="0" fontId="47" fillId="0" borderId="140" applyNumberFormat="0" applyFill="0" applyAlignment="0" applyProtection="0"/>
    <xf numFmtId="0" fontId="47" fillId="0" borderId="140" applyNumberFormat="0" applyFill="0" applyAlignment="0" applyProtection="0"/>
    <xf numFmtId="168" fontId="94" fillId="0" borderId="140" applyNumberFormat="0" applyFill="0" applyAlignment="0" applyProtection="0"/>
    <xf numFmtId="169" fontId="94" fillId="0" borderId="140" applyNumberFormat="0" applyFill="0" applyAlignment="0" applyProtection="0"/>
    <xf numFmtId="168" fontId="94" fillId="0" borderId="140" applyNumberFormat="0" applyFill="0" applyAlignment="0" applyProtection="0"/>
    <xf numFmtId="168" fontId="94" fillId="0" borderId="140" applyNumberFormat="0" applyFill="0" applyAlignment="0" applyProtection="0"/>
    <xf numFmtId="169" fontId="94" fillId="0" borderId="140" applyNumberFormat="0" applyFill="0" applyAlignment="0" applyProtection="0"/>
    <xf numFmtId="168" fontId="94" fillId="0" borderId="140" applyNumberFormat="0" applyFill="0" applyAlignment="0" applyProtection="0"/>
    <xf numFmtId="168" fontId="94" fillId="0" borderId="140" applyNumberFormat="0" applyFill="0" applyAlignment="0" applyProtection="0"/>
    <xf numFmtId="169" fontId="94" fillId="0" borderId="140" applyNumberFormat="0" applyFill="0" applyAlignment="0" applyProtection="0"/>
    <xf numFmtId="168" fontId="94" fillId="0" borderId="140" applyNumberFormat="0" applyFill="0" applyAlignment="0" applyProtection="0"/>
    <xf numFmtId="168" fontId="94" fillId="0" borderId="140" applyNumberFormat="0" applyFill="0" applyAlignment="0" applyProtection="0"/>
    <xf numFmtId="169" fontId="94" fillId="0" borderId="140" applyNumberFormat="0" applyFill="0" applyAlignment="0" applyProtection="0"/>
    <xf numFmtId="168" fontId="94" fillId="0" borderId="140" applyNumberFormat="0" applyFill="0" applyAlignment="0" applyProtection="0"/>
    <xf numFmtId="0" fontId="47" fillId="0" borderId="140" applyNumberFormat="0" applyFill="0" applyAlignment="0" applyProtection="0"/>
    <xf numFmtId="0" fontId="47" fillId="0" borderId="145" applyNumberFormat="0" applyFill="0" applyAlignment="0" applyProtection="0"/>
    <xf numFmtId="168" fontId="94" fillId="0" borderId="145" applyNumberFormat="0" applyFill="0" applyAlignment="0" applyProtection="0"/>
    <xf numFmtId="169" fontId="94" fillId="0" borderId="145" applyNumberFormat="0" applyFill="0" applyAlignment="0" applyProtection="0"/>
    <xf numFmtId="168" fontId="94" fillId="0" borderId="145" applyNumberFormat="0" applyFill="0" applyAlignment="0" applyProtection="0"/>
    <xf numFmtId="168" fontId="94" fillId="0" borderId="145" applyNumberFormat="0" applyFill="0" applyAlignment="0" applyProtection="0"/>
    <xf numFmtId="169" fontId="94" fillId="0" borderId="145" applyNumberFormat="0" applyFill="0" applyAlignment="0" applyProtection="0"/>
    <xf numFmtId="168" fontId="94" fillId="0" borderId="145" applyNumberFormat="0" applyFill="0" applyAlignment="0" applyProtection="0"/>
    <xf numFmtId="168" fontId="94" fillId="0" borderId="145" applyNumberFormat="0" applyFill="0" applyAlignment="0" applyProtection="0"/>
    <xf numFmtId="169" fontId="94" fillId="0" borderId="145" applyNumberFormat="0" applyFill="0" applyAlignment="0" applyProtection="0"/>
    <xf numFmtId="168" fontId="94" fillId="0" borderId="145" applyNumberFormat="0" applyFill="0" applyAlignment="0" applyProtection="0"/>
    <xf numFmtId="168" fontId="94" fillId="0" borderId="145" applyNumberFormat="0" applyFill="0" applyAlignment="0" applyProtection="0"/>
    <xf numFmtId="169" fontId="94" fillId="0" borderId="145" applyNumberFormat="0" applyFill="0" applyAlignment="0" applyProtection="0"/>
    <xf numFmtId="168" fontId="94" fillId="0" borderId="145" applyNumberFormat="0" applyFill="0" applyAlignment="0" applyProtection="0"/>
    <xf numFmtId="0" fontId="47" fillId="0" borderId="145" applyNumberFormat="0" applyFill="0" applyAlignment="0" applyProtection="0"/>
    <xf numFmtId="0" fontId="47" fillId="0" borderId="145" applyNumberFormat="0" applyFill="0" applyAlignment="0" applyProtection="0"/>
    <xf numFmtId="0" fontId="47" fillId="0" borderId="145" applyNumberFormat="0" applyFill="0" applyAlignment="0" applyProtection="0"/>
    <xf numFmtId="0" fontId="47" fillId="0" borderId="145" applyNumberFormat="0" applyFill="0" applyAlignment="0" applyProtection="0"/>
    <xf numFmtId="0" fontId="47" fillId="0" borderId="145" applyNumberFormat="0" applyFill="0" applyAlignment="0" applyProtection="0"/>
    <xf numFmtId="0" fontId="47" fillId="0" borderId="145" applyNumberFormat="0" applyFill="0" applyAlignment="0" applyProtection="0"/>
    <xf numFmtId="0" fontId="47" fillId="0" borderId="145" applyNumberFormat="0" applyFill="0" applyAlignment="0" applyProtection="0"/>
    <xf numFmtId="0" fontId="47" fillId="0" borderId="145" applyNumberFormat="0" applyFill="0" applyAlignment="0" applyProtection="0"/>
    <xf numFmtId="0" fontId="47" fillId="0" borderId="145" applyNumberFormat="0" applyFill="0" applyAlignment="0" applyProtection="0"/>
    <xf numFmtId="0" fontId="47" fillId="0" borderId="145" applyNumberFormat="0" applyFill="0" applyAlignment="0" applyProtection="0"/>
    <xf numFmtId="0" fontId="47" fillId="0" borderId="145" applyNumberFormat="0" applyFill="0" applyAlignment="0" applyProtection="0"/>
    <xf numFmtId="0" fontId="47" fillId="0" borderId="145" applyNumberFormat="0" applyFill="0" applyAlignment="0" applyProtection="0"/>
    <xf numFmtId="0" fontId="47" fillId="0" borderId="145" applyNumberFormat="0" applyFill="0" applyAlignment="0" applyProtection="0"/>
    <xf numFmtId="0" fontId="47" fillId="0" borderId="145" applyNumberFormat="0" applyFill="0" applyAlignment="0" applyProtection="0"/>
    <xf numFmtId="0" fontId="47" fillId="0" borderId="145" applyNumberFormat="0" applyFill="0" applyAlignment="0" applyProtection="0"/>
    <xf numFmtId="0" fontId="47" fillId="0" borderId="145" applyNumberFormat="0" applyFill="0" applyAlignment="0" applyProtection="0"/>
    <xf numFmtId="0" fontId="47" fillId="0" borderId="145" applyNumberFormat="0" applyFill="0" applyAlignment="0" applyProtection="0"/>
    <xf numFmtId="0" fontId="47" fillId="0" borderId="145" applyNumberFormat="0" applyFill="0" applyAlignment="0" applyProtection="0"/>
    <xf numFmtId="0" fontId="47" fillId="0" borderId="145" applyNumberFormat="0" applyFill="0" applyAlignment="0" applyProtection="0"/>
    <xf numFmtId="0" fontId="47" fillId="0" borderId="145" applyNumberFormat="0" applyFill="0" applyAlignment="0" applyProtection="0"/>
    <xf numFmtId="0" fontId="47" fillId="0" borderId="145" applyNumberFormat="0" applyFill="0" applyAlignment="0" applyProtection="0"/>
    <xf numFmtId="0" fontId="47" fillId="0" borderId="145" applyNumberFormat="0" applyFill="0" applyAlignment="0" applyProtection="0"/>
    <xf numFmtId="0" fontId="47" fillId="0" borderId="145" applyNumberFormat="0" applyFill="0" applyAlignment="0" applyProtection="0"/>
    <xf numFmtId="0" fontId="47" fillId="0" borderId="145" applyNumberFormat="0" applyFill="0" applyAlignment="0" applyProtection="0"/>
    <xf numFmtId="0" fontId="47" fillId="0" borderId="145" applyNumberFormat="0" applyFill="0" applyAlignment="0" applyProtection="0"/>
    <xf numFmtId="0" fontId="47" fillId="0" borderId="145" applyNumberFormat="0" applyFill="0" applyAlignment="0" applyProtection="0"/>
    <xf numFmtId="0" fontId="47" fillId="0" borderId="145" applyNumberFormat="0" applyFill="0" applyAlignment="0" applyProtection="0"/>
    <xf numFmtId="0" fontId="47" fillId="0" borderId="145" applyNumberFormat="0" applyFill="0" applyAlignment="0" applyProtection="0"/>
    <xf numFmtId="0" fontId="47" fillId="0" borderId="145" applyNumberFormat="0" applyFill="0" applyAlignment="0" applyProtection="0"/>
    <xf numFmtId="0" fontId="47" fillId="0" borderId="145" applyNumberFormat="0" applyFill="0" applyAlignment="0" applyProtection="0"/>
    <xf numFmtId="0" fontId="47" fillId="0" borderId="145" applyNumberFormat="0" applyFill="0" applyAlignment="0" applyProtection="0"/>
    <xf numFmtId="0" fontId="47" fillId="0" borderId="145" applyNumberFormat="0" applyFill="0" applyAlignment="0" applyProtection="0"/>
    <xf numFmtId="0" fontId="47" fillId="0" borderId="145" applyNumberFormat="0" applyFill="0" applyAlignment="0" applyProtection="0"/>
    <xf numFmtId="0" fontId="47" fillId="0" borderId="145" applyNumberFormat="0" applyFill="0" applyAlignment="0" applyProtection="0"/>
    <xf numFmtId="0" fontId="47" fillId="0" borderId="145" applyNumberFormat="0" applyFill="0" applyAlignment="0" applyProtection="0"/>
    <xf numFmtId="0" fontId="47" fillId="0" borderId="145" applyNumberFormat="0" applyFill="0" applyAlignment="0" applyProtection="0"/>
    <xf numFmtId="0" fontId="47" fillId="0" borderId="145" applyNumberFormat="0" applyFill="0" applyAlignment="0" applyProtection="0"/>
    <xf numFmtId="0" fontId="47" fillId="0" borderId="145" applyNumberFormat="0" applyFill="0" applyAlignment="0" applyProtection="0"/>
    <xf numFmtId="0" fontId="47" fillId="0" borderId="145" applyNumberFormat="0" applyFill="0" applyAlignment="0" applyProtection="0"/>
    <xf numFmtId="0" fontId="47" fillId="0" borderId="145" applyNumberFormat="0" applyFill="0" applyAlignment="0" applyProtection="0"/>
    <xf numFmtId="0" fontId="47" fillId="0" borderId="145" applyNumberFormat="0" applyFill="0" applyAlignment="0" applyProtection="0"/>
    <xf numFmtId="0" fontId="47" fillId="0" borderId="145" applyNumberFormat="0" applyFill="0" applyAlignment="0" applyProtection="0"/>
    <xf numFmtId="0" fontId="47" fillId="0" borderId="145" applyNumberFormat="0" applyFill="0" applyAlignment="0" applyProtection="0"/>
    <xf numFmtId="0" fontId="47" fillId="0" borderId="145" applyNumberFormat="0" applyFill="0" applyAlignment="0" applyProtection="0"/>
    <xf numFmtId="0" fontId="47" fillId="0" borderId="145" applyNumberFormat="0" applyFill="0" applyAlignment="0" applyProtection="0"/>
    <xf numFmtId="0" fontId="47" fillId="0" borderId="145" applyNumberFormat="0" applyFill="0" applyAlignment="0" applyProtection="0"/>
    <xf numFmtId="0" fontId="47" fillId="0" borderId="145" applyNumberFormat="0" applyFill="0" applyAlignment="0" applyProtection="0"/>
    <xf numFmtId="0" fontId="47" fillId="0" borderId="145" applyNumberFormat="0" applyFill="0" applyAlignment="0" applyProtection="0"/>
    <xf numFmtId="169" fontId="94" fillId="0" borderId="145" applyNumberFormat="0" applyFill="0" applyAlignment="0" applyProtection="0"/>
    <xf numFmtId="0" fontId="47" fillId="0" borderId="145" applyNumberFormat="0" applyFill="0" applyAlignment="0" applyProtection="0"/>
    <xf numFmtId="0" fontId="47" fillId="0" borderId="145" applyNumberFormat="0" applyFill="0" applyAlignment="0" applyProtection="0"/>
    <xf numFmtId="0" fontId="47" fillId="0" borderId="145" applyNumberFormat="0" applyFill="0" applyAlignment="0" applyProtection="0"/>
    <xf numFmtId="0" fontId="47" fillId="0" borderId="145" applyNumberFormat="0" applyFill="0" applyAlignment="0" applyProtection="0"/>
    <xf numFmtId="0" fontId="47" fillId="0" borderId="145" applyNumberFormat="0" applyFill="0" applyAlignment="0" applyProtection="0"/>
    <xf numFmtId="0" fontId="47" fillId="0" borderId="145" applyNumberFormat="0" applyFill="0" applyAlignment="0" applyProtection="0"/>
    <xf numFmtId="0" fontId="47" fillId="0" borderId="145" applyNumberFormat="0" applyFill="0" applyAlignment="0" applyProtection="0"/>
    <xf numFmtId="0" fontId="47" fillId="0" borderId="145" applyNumberFormat="0" applyFill="0" applyAlignment="0" applyProtection="0"/>
    <xf numFmtId="0" fontId="47" fillId="0" borderId="145" applyNumberFormat="0" applyFill="0" applyAlignment="0" applyProtection="0"/>
    <xf numFmtId="0" fontId="47" fillId="0" borderId="145" applyNumberFormat="0" applyFill="0" applyAlignment="0" applyProtection="0"/>
    <xf numFmtId="0" fontId="47" fillId="0" borderId="145" applyNumberFormat="0" applyFill="0" applyAlignment="0" applyProtection="0"/>
    <xf numFmtId="168" fontId="94" fillId="0" borderId="145" applyNumberFormat="0" applyFill="0" applyAlignment="0" applyProtection="0"/>
    <xf numFmtId="0" fontId="47" fillId="0" borderId="145" applyNumberFormat="0" applyFill="0" applyAlignment="0" applyProtection="0"/>
    <xf numFmtId="0" fontId="47" fillId="0" borderId="145" applyNumberFormat="0" applyFill="0" applyAlignment="0" applyProtection="0"/>
    <xf numFmtId="0" fontId="47" fillId="0" borderId="145" applyNumberFormat="0" applyFill="0" applyAlignment="0" applyProtection="0"/>
    <xf numFmtId="0" fontId="47" fillId="0" borderId="145" applyNumberFormat="0" applyFill="0" applyAlignment="0" applyProtection="0"/>
    <xf numFmtId="168" fontId="94" fillId="0" borderId="145" applyNumberFormat="0" applyFill="0" applyAlignment="0" applyProtection="0"/>
    <xf numFmtId="0" fontId="47" fillId="0" borderId="145" applyNumberFormat="0" applyFill="0" applyAlignment="0" applyProtection="0"/>
    <xf numFmtId="0" fontId="47" fillId="0" borderId="145" applyNumberFormat="0" applyFill="0" applyAlignment="0" applyProtection="0"/>
    <xf numFmtId="0" fontId="47" fillId="0" borderId="145" applyNumberFormat="0" applyFill="0" applyAlignment="0" applyProtection="0"/>
    <xf numFmtId="0" fontId="47" fillId="0" borderId="145" applyNumberFormat="0" applyFill="0" applyAlignment="0" applyProtection="0"/>
    <xf numFmtId="0" fontId="47" fillId="0" borderId="145" applyNumberFormat="0" applyFill="0" applyAlignment="0" applyProtection="0"/>
    <xf numFmtId="0" fontId="83" fillId="64" borderId="144" applyNumberFormat="0" applyAlignment="0" applyProtection="0"/>
    <xf numFmtId="168" fontId="85" fillId="64" borderId="144" applyNumberFormat="0" applyAlignment="0" applyProtection="0"/>
    <xf numFmtId="169" fontId="85" fillId="64" borderId="144" applyNumberFormat="0" applyAlignment="0" applyProtection="0"/>
    <xf numFmtId="168" fontId="85" fillId="64" borderId="144" applyNumberFormat="0" applyAlignment="0" applyProtection="0"/>
    <xf numFmtId="168" fontId="85" fillId="64" borderId="144" applyNumberFormat="0" applyAlignment="0" applyProtection="0"/>
    <xf numFmtId="169" fontId="85" fillId="64" borderId="144" applyNumberFormat="0" applyAlignment="0" applyProtection="0"/>
    <xf numFmtId="168" fontId="85" fillId="64" borderId="144" applyNumberFormat="0" applyAlignment="0" applyProtection="0"/>
    <xf numFmtId="168" fontId="85" fillId="64" borderId="144" applyNumberFormat="0" applyAlignment="0" applyProtection="0"/>
    <xf numFmtId="169" fontId="85" fillId="64" borderId="144" applyNumberFormat="0" applyAlignment="0" applyProtection="0"/>
    <xf numFmtId="168" fontId="85" fillId="64" borderId="144" applyNumberFormat="0" applyAlignment="0" applyProtection="0"/>
    <xf numFmtId="168" fontId="85" fillId="64" borderId="144" applyNumberFormat="0" applyAlignment="0" applyProtection="0"/>
    <xf numFmtId="169" fontId="85" fillId="64" borderId="144" applyNumberFormat="0" applyAlignment="0" applyProtection="0"/>
    <xf numFmtId="168" fontId="85" fillId="64" borderId="144" applyNumberFormat="0" applyAlignment="0" applyProtection="0"/>
    <xf numFmtId="0" fontId="83" fillId="64" borderId="144" applyNumberFormat="0" applyAlignment="0" applyProtection="0"/>
    <xf numFmtId="0" fontId="83" fillId="64" borderId="144" applyNumberFormat="0" applyAlignment="0" applyProtection="0"/>
    <xf numFmtId="0" fontId="83" fillId="64" borderId="144" applyNumberFormat="0" applyAlignment="0" applyProtection="0"/>
    <xf numFmtId="0" fontId="83" fillId="64" borderId="144" applyNumberFormat="0" applyAlignment="0" applyProtection="0"/>
    <xf numFmtId="0" fontId="83" fillId="64" borderId="144" applyNumberFormat="0" applyAlignment="0" applyProtection="0"/>
    <xf numFmtId="0" fontId="83" fillId="64" borderId="144" applyNumberFormat="0" applyAlignment="0" applyProtection="0"/>
    <xf numFmtId="0" fontId="83" fillId="64" borderId="144" applyNumberFormat="0" applyAlignment="0" applyProtection="0"/>
    <xf numFmtId="0" fontId="83" fillId="64" borderId="144" applyNumberFormat="0" applyAlignment="0" applyProtection="0"/>
    <xf numFmtId="0" fontId="83" fillId="64" borderId="144" applyNumberFormat="0" applyAlignment="0" applyProtection="0"/>
    <xf numFmtId="0" fontId="83" fillId="64" borderId="144" applyNumberFormat="0" applyAlignment="0" applyProtection="0"/>
    <xf numFmtId="0" fontId="83" fillId="64" borderId="144" applyNumberFormat="0" applyAlignment="0" applyProtection="0"/>
    <xf numFmtId="0" fontId="83" fillId="64" borderId="144" applyNumberFormat="0" applyAlignment="0" applyProtection="0"/>
    <xf numFmtId="0" fontId="83" fillId="64" borderId="144" applyNumberFormat="0" applyAlignment="0" applyProtection="0"/>
    <xf numFmtId="0" fontId="83" fillId="64" borderId="144" applyNumberFormat="0" applyAlignment="0" applyProtection="0"/>
    <xf numFmtId="0" fontId="83" fillId="64" borderId="144" applyNumberFormat="0" applyAlignment="0" applyProtection="0"/>
    <xf numFmtId="0" fontId="83" fillId="64" borderId="144" applyNumberFormat="0" applyAlignment="0" applyProtection="0"/>
    <xf numFmtId="0" fontId="83" fillId="64" borderId="144" applyNumberFormat="0" applyAlignment="0" applyProtection="0"/>
    <xf numFmtId="0" fontId="83" fillId="64" borderId="144" applyNumberFormat="0" applyAlignment="0" applyProtection="0"/>
    <xf numFmtId="0" fontId="83" fillId="64" borderId="144" applyNumberFormat="0" applyAlignment="0" applyProtection="0"/>
    <xf numFmtId="0" fontId="83" fillId="64" borderId="144" applyNumberFormat="0" applyAlignment="0" applyProtection="0"/>
    <xf numFmtId="0" fontId="83" fillId="64" borderId="144" applyNumberFormat="0" applyAlignment="0" applyProtection="0"/>
    <xf numFmtId="0" fontId="83" fillId="64" borderId="144" applyNumberFormat="0" applyAlignment="0" applyProtection="0"/>
    <xf numFmtId="0" fontId="83" fillId="64" borderId="144" applyNumberFormat="0" applyAlignment="0" applyProtection="0"/>
    <xf numFmtId="0" fontId="83" fillId="64" borderId="144" applyNumberFormat="0" applyAlignment="0" applyProtection="0"/>
    <xf numFmtId="0" fontId="83" fillId="64" borderId="144" applyNumberFormat="0" applyAlignment="0" applyProtection="0"/>
    <xf numFmtId="0" fontId="83" fillId="64" borderId="144" applyNumberFormat="0" applyAlignment="0" applyProtection="0"/>
    <xf numFmtId="0" fontId="83" fillId="64" borderId="144" applyNumberFormat="0" applyAlignment="0" applyProtection="0"/>
    <xf numFmtId="0" fontId="83" fillId="64" borderId="144" applyNumberFormat="0" applyAlignment="0" applyProtection="0"/>
    <xf numFmtId="0" fontId="83" fillId="64" borderId="144" applyNumberFormat="0" applyAlignment="0" applyProtection="0"/>
    <xf numFmtId="0" fontId="83" fillId="64" borderId="144" applyNumberFormat="0" applyAlignment="0" applyProtection="0"/>
    <xf numFmtId="0" fontId="83" fillId="64" borderId="144" applyNumberFormat="0" applyAlignment="0" applyProtection="0"/>
    <xf numFmtId="0" fontId="83" fillId="64" borderId="144" applyNumberFormat="0" applyAlignment="0" applyProtection="0"/>
    <xf numFmtId="0" fontId="83" fillId="64" borderId="144" applyNumberFormat="0" applyAlignment="0" applyProtection="0"/>
    <xf numFmtId="0" fontId="83" fillId="64" borderId="144" applyNumberFormat="0" applyAlignment="0" applyProtection="0"/>
    <xf numFmtId="0" fontId="83" fillId="64" borderId="144" applyNumberFormat="0" applyAlignment="0" applyProtection="0"/>
    <xf numFmtId="0" fontId="83" fillId="64" borderId="144" applyNumberFormat="0" applyAlignment="0" applyProtection="0"/>
    <xf numFmtId="0" fontId="83" fillId="64" borderId="144" applyNumberFormat="0" applyAlignment="0" applyProtection="0"/>
    <xf numFmtId="0" fontId="83" fillId="64" borderId="144" applyNumberFormat="0" applyAlignment="0" applyProtection="0"/>
    <xf numFmtId="0" fontId="83" fillId="64" borderId="144" applyNumberFormat="0" applyAlignment="0" applyProtection="0"/>
    <xf numFmtId="0" fontId="83" fillId="64" borderId="144" applyNumberFormat="0" applyAlignment="0" applyProtection="0"/>
    <xf numFmtId="0" fontId="83" fillId="64" borderId="144" applyNumberFormat="0" applyAlignment="0" applyProtection="0"/>
    <xf numFmtId="0" fontId="83" fillId="64" borderId="144" applyNumberFormat="0" applyAlignment="0" applyProtection="0"/>
    <xf numFmtId="0" fontId="83" fillId="64" borderId="144" applyNumberFormat="0" applyAlignment="0" applyProtection="0"/>
    <xf numFmtId="0" fontId="83" fillId="64" borderId="144" applyNumberFormat="0" applyAlignment="0" applyProtection="0"/>
    <xf numFmtId="0" fontId="83" fillId="64" borderId="144" applyNumberFormat="0" applyAlignment="0" applyProtection="0"/>
    <xf numFmtId="0" fontId="83" fillId="64" borderId="144" applyNumberFormat="0" applyAlignment="0" applyProtection="0"/>
    <xf numFmtId="0" fontId="83" fillId="64" borderId="144" applyNumberFormat="0" applyAlignment="0" applyProtection="0"/>
    <xf numFmtId="0" fontId="83" fillId="64" borderId="144" applyNumberFormat="0" applyAlignment="0" applyProtection="0"/>
    <xf numFmtId="169" fontId="85" fillId="64" borderId="144" applyNumberFormat="0" applyAlignment="0" applyProtection="0"/>
    <xf numFmtId="0" fontId="83" fillId="64" borderId="144" applyNumberFormat="0" applyAlignment="0" applyProtection="0"/>
    <xf numFmtId="0" fontId="83" fillId="64" borderId="144" applyNumberFormat="0" applyAlignment="0" applyProtection="0"/>
    <xf numFmtId="0" fontId="83" fillId="64" borderId="144" applyNumberFormat="0" applyAlignment="0" applyProtection="0"/>
    <xf numFmtId="0" fontId="83" fillId="64" borderId="144" applyNumberFormat="0" applyAlignment="0" applyProtection="0"/>
    <xf numFmtId="0" fontId="83" fillId="64" borderId="144" applyNumberFormat="0" applyAlignment="0" applyProtection="0"/>
    <xf numFmtId="0" fontId="83" fillId="64" borderId="144" applyNumberFormat="0" applyAlignment="0" applyProtection="0"/>
    <xf numFmtId="0" fontId="83" fillId="64" borderId="144" applyNumberFormat="0" applyAlignment="0" applyProtection="0"/>
    <xf numFmtId="0" fontId="83" fillId="64" borderId="144" applyNumberFormat="0" applyAlignment="0" applyProtection="0"/>
    <xf numFmtId="0" fontId="83" fillId="64" borderId="144" applyNumberFormat="0" applyAlignment="0" applyProtection="0"/>
    <xf numFmtId="0" fontId="83" fillId="64" borderId="144" applyNumberFormat="0" applyAlignment="0" applyProtection="0"/>
    <xf numFmtId="0" fontId="83" fillId="64" borderId="144" applyNumberFormat="0" applyAlignment="0" applyProtection="0"/>
    <xf numFmtId="168" fontId="85" fillId="64" borderId="144" applyNumberFormat="0" applyAlignment="0" applyProtection="0"/>
    <xf numFmtId="0" fontId="83" fillId="64" borderId="144" applyNumberFormat="0" applyAlignment="0" applyProtection="0"/>
    <xf numFmtId="0" fontId="83" fillId="64" borderId="144" applyNumberFormat="0" applyAlignment="0" applyProtection="0"/>
    <xf numFmtId="0" fontId="83" fillId="64" borderId="144" applyNumberFormat="0" applyAlignment="0" applyProtection="0"/>
    <xf numFmtId="0" fontId="83" fillId="64" borderId="144" applyNumberFormat="0" applyAlignment="0" applyProtection="0"/>
    <xf numFmtId="168" fontId="85" fillId="64" borderId="144" applyNumberFormat="0" applyAlignment="0" applyProtection="0"/>
    <xf numFmtId="0" fontId="83" fillId="64" borderId="144" applyNumberFormat="0" applyAlignment="0" applyProtection="0"/>
    <xf numFmtId="0" fontId="83" fillId="64" borderId="144" applyNumberFormat="0" applyAlignment="0" applyProtection="0"/>
    <xf numFmtId="0" fontId="83" fillId="64" borderId="144" applyNumberFormat="0" applyAlignment="0" applyProtection="0"/>
    <xf numFmtId="0" fontId="83" fillId="64" borderId="144" applyNumberFormat="0" applyAlignment="0" applyProtection="0"/>
    <xf numFmtId="0" fontId="83" fillId="64" borderId="144" applyNumberForma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7" fillId="74" borderId="143" applyNumberFormat="0" applyFont="0" applyAlignment="0" applyProtection="0"/>
    <xf numFmtId="0" fontId="27" fillId="74" borderId="143" applyNumberFormat="0" applyFont="0" applyAlignment="0" applyProtection="0"/>
    <xf numFmtId="0" fontId="27" fillId="74" borderId="143" applyNumberFormat="0" applyFont="0" applyAlignment="0" applyProtection="0"/>
    <xf numFmtId="0" fontId="27" fillId="74" borderId="143" applyNumberFormat="0" applyFont="0" applyAlignment="0" applyProtection="0"/>
    <xf numFmtId="0" fontId="27" fillId="74" borderId="143" applyNumberFormat="0" applyFont="0" applyAlignment="0" applyProtection="0"/>
    <xf numFmtId="0" fontId="27" fillId="74" borderId="143" applyNumberFormat="0" applyFont="0" applyAlignment="0" applyProtection="0"/>
    <xf numFmtId="0" fontId="27" fillId="74" borderId="143" applyNumberFormat="0" applyFont="0" applyAlignment="0" applyProtection="0"/>
    <xf numFmtId="0" fontId="27" fillId="74" borderId="143" applyNumberFormat="0" applyFont="0" applyAlignment="0" applyProtection="0"/>
    <xf numFmtId="0" fontId="27" fillId="74" borderId="143" applyNumberFormat="0" applyFont="0" applyAlignment="0" applyProtection="0"/>
    <xf numFmtId="0" fontId="27" fillId="74" borderId="143" applyNumberFormat="0" applyFont="0" applyAlignment="0" applyProtection="0"/>
    <xf numFmtId="0" fontId="27" fillId="74" borderId="143" applyNumberFormat="0" applyFont="0" applyAlignment="0" applyProtection="0"/>
    <xf numFmtId="0" fontId="27" fillId="74" borderId="143" applyNumberFormat="0" applyFont="0" applyAlignment="0" applyProtection="0"/>
    <xf numFmtId="0" fontId="27" fillId="74" borderId="143" applyNumberFormat="0" applyFont="0" applyAlignment="0" applyProtection="0"/>
    <xf numFmtId="0" fontId="27" fillId="74" borderId="143" applyNumberFormat="0" applyFont="0" applyAlignment="0" applyProtection="0"/>
    <xf numFmtId="0" fontId="27" fillId="74" borderId="143" applyNumberFormat="0" applyFont="0" applyAlignment="0" applyProtection="0"/>
    <xf numFmtId="0" fontId="27" fillId="74" borderId="143" applyNumberFormat="0" applyFont="0" applyAlignment="0" applyProtection="0"/>
    <xf numFmtId="0" fontId="27" fillId="74" borderId="143" applyNumberFormat="0" applyFont="0" applyAlignment="0" applyProtection="0"/>
    <xf numFmtId="0" fontId="27" fillId="74" borderId="143" applyNumberFormat="0" applyFont="0" applyAlignment="0" applyProtection="0"/>
    <xf numFmtId="0" fontId="27" fillId="74" borderId="143" applyNumberFormat="0" applyFont="0" applyAlignment="0" applyProtection="0"/>
    <xf numFmtId="0" fontId="27" fillId="74" borderId="143" applyNumberFormat="0" applyFont="0" applyAlignment="0" applyProtection="0"/>
    <xf numFmtId="0" fontId="27" fillId="74" borderId="143" applyNumberFormat="0" applyFont="0" applyAlignment="0" applyProtection="0"/>
    <xf numFmtId="0" fontId="27" fillId="74" borderId="143" applyNumberFormat="0" applyFont="0" applyAlignment="0" applyProtection="0"/>
    <xf numFmtId="0" fontId="27" fillId="74" borderId="143" applyNumberFormat="0" applyFont="0" applyAlignment="0" applyProtection="0"/>
    <xf numFmtId="0" fontId="27" fillId="74" borderId="143" applyNumberFormat="0" applyFont="0" applyAlignment="0" applyProtection="0"/>
    <xf numFmtId="0" fontId="27" fillId="74" borderId="143" applyNumberFormat="0" applyFont="0" applyAlignment="0" applyProtection="0"/>
    <xf numFmtId="0" fontId="27" fillId="74" borderId="143" applyNumberFormat="0" applyFont="0" applyAlignment="0" applyProtection="0"/>
    <xf numFmtId="0" fontId="27" fillId="74" borderId="143" applyNumberFormat="0" applyFont="0" applyAlignment="0" applyProtection="0"/>
    <xf numFmtId="0" fontId="27" fillId="74" borderId="143" applyNumberFormat="0" applyFont="0" applyAlignment="0" applyProtection="0"/>
    <xf numFmtId="0" fontId="2" fillId="74" borderId="143" applyNumberFormat="0" applyFont="0" applyAlignment="0" applyProtection="0"/>
    <xf numFmtId="0" fontId="27" fillId="74" borderId="143" applyNumberFormat="0" applyFont="0" applyAlignment="0" applyProtection="0"/>
    <xf numFmtId="0" fontId="27" fillId="74" borderId="143" applyNumberFormat="0" applyFont="0" applyAlignment="0" applyProtection="0"/>
    <xf numFmtId="0" fontId="27" fillId="74" borderId="143" applyNumberFormat="0" applyFont="0" applyAlignment="0" applyProtection="0"/>
    <xf numFmtId="0" fontId="27" fillId="74" borderId="143" applyNumberFormat="0" applyFont="0" applyAlignment="0" applyProtection="0"/>
    <xf numFmtId="0" fontId="27" fillId="74" borderId="143" applyNumberFormat="0" applyFont="0" applyAlignment="0" applyProtection="0"/>
    <xf numFmtId="0" fontId="27" fillId="74" borderId="143" applyNumberFormat="0" applyFont="0" applyAlignment="0" applyProtection="0"/>
    <xf numFmtId="0" fontId="27" fillId="74" borderId="143" applyNumberFormat="0" applyFont="0" applyAlignment="0" applyProtection="0"/>
    <xf numFmtId="0" fontId="27" fillId="74" borderId="143" applyNumberFormat="0" applyFont="0" applyAlignment="0" applyProtection="0"/>
    <xf numFmtId="0" fontId="27" fillId="74" borderId="143" applyNumberFormat="0" applyFont="0" applyAlignment="0" applyProtection="0"/>
    <xf numFmtId="0" fontId="27" fillId="74" borderId="143" applyNumberFormat="0" applyFont="0" applyAlignment="0" applyProtection="0"/>
    <xf numFmtId="0" fontId="27" fillId="74" borderId="143" applyNumberFormat="0" applyFont="0" applyAlignment="0" applyProtection="0"/>
    <xf numFmtId="0" fontId="27" fillId="74" borderId="143" applyNumberFormat="0" applyFont="0" applyAlignment="0" applyProtection="0"/>
    <xf numFmtId="0" fontId="27" fillId="74" borderId="143" applyNumberFormat="0" applyFont="0" applyAlignment="0" applyProtection="0"/>
    <xf numFmtId="0" fontId="27" fillId="74" borderId="143" applyNumberFormat="0" applyFont="0" applyAlignment="0" applyProtection="0"/>
    <xf numFmtId="0" fontId="27" fillId="74" borderId="143" applyNumberFormat="0" applyFont="0" applyAlignment="0" applyProtection="0"/>
    <xf numFmtId="0" fontId="27" fillId="74" borderId="143" applyNumberFormat="0" applyFont="0" applyAlignment="0" applyProtection="0"/>
    <xf numFmtId="0" fontId="27" fillId="74" borderId="143" applyNumberFormat="0" applyFont="0" applyAlignment="0" applyProtection="0"/>
    <xf numFmtId="0" fontId="27" fillId="74" borderId="143" applyNumberFormat="0" applyFont="0" applyAlignment="0" applyProtection="0"/>
    <xf numFmtId="0" fontId="27" fillId="74" borderId="143" applyNumberFormat="0" applyFont="0" applyAlignment="0" applyProtection="0"/>
    <xf numFmtId="0" fontId="2" fillId="74" borderId="143" applyNumberFormat="0" applyFont="0" applyAlignment="0" applyProtection="0"/>
    <xf numFmtId="0" fontId="27"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7" fillId="74" borderId="143" applyNumberFormat="0" applyFont="0" applyAlignment="0" applyProtection="0"/>
    <xf numFmtId="0" fontId="27" fillId="74" borderId="143" applyNumberFormat="0" applyFont="0" applyAlignment="0" applyProtection="0"/>
    <xf numFmtId="0" fontId="27" fillId="74" borderId="143" applyNumberFormat="0" applyFont="0" applyAlignment="0" applyProtection="0"/>
    <xf numFmtId="0" fontId="2" fillId="74" borderId="143" applyNumberFormat="0" applyFont="0" applyAlignment="0" applyProtection="0"/>
    <xf numFmtId="0" fontId="27" fillId="74" borderId="143" applyNumberFormat="0" applyFont="0" applyAlignment="0" applyProtection="0"/>
    <xf numFmtId="0" fontId="27" fillId="74" borderId="143" applyNumberFormat="0" applyFont="0" applyAlignment="0" applyProtection="0"/>
    <xf numFmtId="0" fontId="27" fillId="74" borderId="143" applyNumberFormat="0" applyFont="0" applyAlignment="0" applyProtection="0"/>
    <xf numFmtId="0" fontId="27" fillId="74" borderId="143" applyNumberFormat="0" applyFont="0" applyAlignment="0" applyProtection="0"/>
    <xf numFmtId="0" fontId="27" fillId="74" borderId="143" applyNumberFormat="0" applyFont="0" applyAlignment="0" applyProtection="0"/>
    <xf numFmtId="0" fontId="27" fillId="74" borderId="143" applyNumberFormat="0" applyFont="0" applyAlignment="0" applyProtection="0"/>
    <xf numFmtId="0" fontId="27" fillId="74" borderId="143" applyNumberFormat="0" applyFont="0" applyAlignment="0" applyProtection="0"/>
    <xf numFmtId="0" fontId="27" fillId="74" borderId="143" applyNumberFormat="0" applyFont="0" applyAlignment="0" applyProtection="0"/>
    <xf numFmtId="0" fontId="27" fillId="74" borderId="143" applyNumberFormat="0" applyFont="0" applyAlignment="0" applyProtection="0"/>
    <xf numFmtId="0" fontId="27" fillId="74" borderId="143" applyNumberFormat="0" applyFont="0" applyAlignment="0" applyProtection="0"/>
    <xf numFmtId="0" fontId="27" fillId="74" borderId="143" applyNumberFormat="0" applyFont="0" applyAlignment="0" applyProtection="0"/>
    <xf numFmtId="0" fontId="27" fillId="74" borderId="143" applyNumberFormat="0" applyFont="0" applyAlignment="0" applyProtection="0"/>
    <xf numFmtId="0" fontId="27" fillId="74" borderId="143" applyNumberFormat="0" applyFont="0" applyAlignment="0" applyProtection="0"/>
    <xf numFmtId="0" fontId="27" fillId="74" borderId="143" applyNumberFormat="0" applyFont="0" applyAlignment="0" applyProtection="0"/>
    <xf numFmtId="0" fontId="27" fillId="74" borderId="143" applyNumberFormat="0" applyFont="0" applyAlignment="0" applyProtection="0"/>
    <xf numFmtId="0" fontId="27" fillId="74" borderId="143" applyNumberFormat="0" applyFont="0" applyAlignment="0" applyProtection="0"/>
    <xf numFmtId="0" fontId="27" fillId="74" borderId="143" applyNumberFormat="0" applyFont="0" applyAlignment="0" applyProtection="0"/>
    <xf numFmtId="0" fontId="66" fillId="43" borderId="142" applyNumberFormat="0" applyAlignment="0" applyProtection="0"/>
    <xf numFmtId="168" fontId="68" fillId="43" borderId="142" applyNumberFormat="0" applyAlignment="0" applyProtection="0"/>
    <xf numFmtId="169" fontId="68" fillId="43" borderId="142" applyNumberFormat="0" applyAlignment="0" applyProtection="0"/>
    <xf numFmtId="168" fontId="68" fillId="43" borderId="142" applyNumberFormat="0" applyAlignment="0" applyProtection="0"/>
    <xf numFmtId="168" fontId="68" fillId="43" borderId="142" applyNumberFormat="0" applyAlignment="0" applyProtection="0"/>
    <xf numFmtId="169" fontId="68" fillId="43" borderId="142" applyNumberFormat="0" applyAlignment="0" applyProtection="0"/>
    <xf numFmtId="168" fontId="68" fillId="43" borderId="142" applyNumberFormat="0" applyAlignment="0" applyProtection="0"/>
    <xf numFmtId="168" fontId="68" fillId="43" borderId="142" applyNumberFormat="0" applyAlignment="0" applyProtection="0"/>
    <xf numFmtId="169" fontId="68" fillId="43" borderId="142" applyNumberFormat="0" applyAlignment="0" applyProtection="0"/>
    <xf numFmtId="168" fontId="68" fillId="43" borderId="142" applyNumberFormat="0" applyAlignment="0" applyProtection="0"/>
    <xf numFmtId="168" fontId="68" fillId="43" borderId="142" applyNumberFormat="0" applyAlignment="0" applyProtection="0"/>
    <xf numFmtId="169" fontId="68" fillId="43" borderId="142" applyNumberFormat="0" applyAlignment="0" applyProtection="0"/>
    <xf numFmtId="168" fontId="68" fillId="43" borderId="142" applyNumberFormat="0" applyAlignment="0" applyProtection="0"/>
    <xf numFmtId="0" fontId="66" fillId="43" borderId="142" applyNumberFormat="0" applyAlignment="0" applyProtection="0"/>
    <xf numFmtId="0" fontId="66" fillId="43" borderId="142" applyNumberFormat="0" applyAlignment="0" applyProtection="0"/>
    <xf numFmtId="0" fontId="66" fillId="43" borderId="142" applyNumberFormat="0" applyAlignment="0" applyProtection="0"/>
    <xf numFmtId="0" fontId="66" fillId="43" borderId="142" applyNumberFormat="0" applyAlignment="0" applyProtection="0"/>
    <xf numFmtId="0" fontId="66" fillId="43" borderId="142" applyNumberFormat="0" applyAlignment="0" applyProtection="0"/>
    <xf numFmtId="0" fontId="66" fillId="43" borderId="142" applyNumberFormat="0" applyAlignment="0" applyProtection="0"/>
    <xf numFmtId="0" fontId="66" fillId="43" borderId="142" applyNumberFormat="0" applyAlignment="0" applyProtection="0"/>
    <xf numFmtId="0" fontId="66" fillId="43" borderId="142" applyNumberFormat="0" applyAlignment="0" applyProtection="0"/>
    <xf numFmtId="0" fontId="66" fillId="43" borderId="142" applyNumberFormat="0" applyAlignment="0" applyProtection="0"/>
    <xf numFmtId="0" fontId="66" fillId="43" borderId="142" applyNumberFormat="0" applyAlignment="0" applyProtection="0"/>
    <xf numFmtId="0" fontId="66" fillId="43" borderId="142" applyNumberFormat="0" applyAlignment="0" applyProtection="0"/>
    <xf numFmtId="0" fontId="66" fillId="43" borderId="142" applyNumberFormat="0" applyAlignment="0" applyProtection="0"/>
    <xf numFmtId="0" fontId="66" fillId="43" borderId="142" applyNumberFormat="0" applyAlignment="0" applyProtection="0"/>
    <xf numFmtId="0" fontId="66" fillId="43" borderId="142" applyNumberFormat="0" applyAlignment="0" applyProtection="0"/>
    <xf numFmtId="0" fontId="66" fillId="43" borderId="142" applyNumberFormat="0" applyAlignment="0" applyProtection="0"/>
    <xf numFmtId="0" fontId="66" fillId="43" borderId="142" applyNumberFormat="0" applyAlignment="0" applyProtection="0"/>
    <xf numFmtId="0" fontId="66" fillId="43" borderId="142" applyNumberFormat="0" applyAlignment="0" applyProtection="0"/>
    <xf numFmtId="0" fontId="66" fillId="43" borderId="142" applyNumberFormat="0" applyAlignment="0" applyProtection="0"/>
    <xf numFmtId="0" fontId="66" fillId="43" borderId="142" applyNumberFormat="0" applyAlignment="0" applyProtection="0"/>
    <xf numFmtId="0" fontId="66" fillId="43" borderId="142" applyNumberFormat="0" applyAlignment="0" applyProtection="0"/>
    <xf numFmtId="0" fontId="66" fillId="43" borderId="142" applyNumberFormat="0" applyAlignment="0" applyProtection="0"/>
    <xf numFmtId="0" fontId="66" fillId="43" borderId="142" applyNumberFormat="0" applyAlignment="0" applyProtection="0"/>
    <xf numFmtId="0" fontId="66" fillId="43" borderId="142" applyNumberFormat="0" applyAlignment="0" applyProtection="0"/>
    <xf numFmtId="0" fontId="66" fillId="43" borderId="142" applyNumberFormat="0" applyAlignment="0" applyProtection="0"/>
    <xf numFmtId="0" fontId="66" fillId="43" borderId="142" applyNumberFormat="0" applyAlignment="0" applyProtection="0"/>
    <xf numFmtId="0" fontId="66" fillId="43" borderId="142" applyNumberFormat="0" applyAlignment="0" applyProtection="0"/>
    <xf numFmtId="0" fontId="66" fillId="43" borderId="142" applyNumberFormat="0" applyAlignment="0" applyProtection="0"/>
    <xf numFmtId="0" fontId="66" fillId="43" borderId="142" applyNumberFormat="0" applyAlignment="0" applyProtection="0"/>
    <xf numFmtId="0" fontId="66" fillId="43" borderId="142" applyNumberFormat="0" applyAlignment="0" applyProtection="0"/>
    <xf numFmtId="0" fontId="66" fillId="43" borderId="142" applyNumberFormat="0" applyAlignment="0" applyProtection="0"/>
    <xf numFmtId="0" fontId="66" fillId="43" borderId="142" applyNumberFormat="0" applyAlignment="0" applyProtection="0"/>
    <xf numFmtId="0" fontId="66" fillId="43" borderId="142" applyNumberFormat="0" applyAlignment="0" applyProtection="0"/>
    <xf numFmtId="0" fontId="66" fillId="43" borderId="142" applyNumberFormat="0" applyAlignment="0" applyProtection="0"/>
    <xf numFmtId="0" fontId="66" fillId="43" borderId="142" applyNumberFormat="0" applyAlignment="0" applyProtection="0"/>
    <xf numFmtId="0" fontId="66" fillId="43" borderId="142" applyNumberFormat="0" applyAlignment="0" applyProtection="0"/>
    <xf numFmtId="0" fontId="66" fillId="43" borderId="142" applyNumberFormat="0" applyAlignment="0" applyProtection="0"/>
    <xf numFmtId="0" fontId="66" fillId="43" borderId="142" applyNumberFormat="0" applyAlignment="0" applyProtection="0"/>
    <xf numFmtId="0" fontId="66" fillId="43" borderId="142" applyNumberFormat="0" applyAlignment="0" applyProtection="0"/>
    <xf numFmtId="0" fontId="66" fillId="43" borderId="142" applyNumberFormat="0" applyAlignment="0" applyProtection="0"/>
    <xf numFmtId="0" fontId="66" fillId="43" borderId="142" applyNumberFormat="0" applyAlignment="0" applyProtection="0"/>
    <xf numFmtId="0" fontId="66" fillId="43" borderId="142" applyNumberFormat="0" applyAlignment="0" applyProtection="0"/>
    <xf numFmtId="0" fontId="66" fillId="43" borderId="142" applyNumberFormat="0" applyAlignment="0" applyProtection="0"/>
    <xf numFmtId="0" fontId="66" fillId="43" borderId="142" applyNumberFormat="0" applyAlignment="0" applyProtection="0"/>
    <xf numFmtId="0" fontId="66" fillId="43" borderId="142" applyNumberFormat="0" applyAlignment="0" applyProtection="0"/>
    <xf numFmtId="0" fontId="66" fillId="43" borderId="142" applyNumberFormat="0" applyAlignment="0" applyProtection="0"/>
    <xf numFmtId="0" fontId="66" fillId="43" borderId="142" applyNumberFormat="0" applyAlignment="0" applyProtection="0"/>
    <xf numFmtId="0" fontId="66" fillId="43" borderId="142" applyNumberFormat="0" applyAlignment="0" applyProtection="0"/>
    <xf numFmtId="0" fontId="66" fillId="43" borderId="142" applyNumberFormat="0" applyAlignment="0" applyProtection="0"/>
    <xf numFmtId="169" fontId="68" fillId="43" borderId="142" applyNumberFormat="0" applyAlignment="0" applyProtection="0"/>
    <xf numFmtId="0" fontId="66" fillId="43" borderId="142" applyNumberFormat="0" applyAlignment="0" applyProtection="0"/>
    <xf numFmtId="0" fontId="66" fillId="43" borderId="142" applyNumberFormat="0" applyAlignment="0" applyProtection="0"/>
    <xf numFmtId="0" fontId="66" fillId="43" borderId="142" applyNumberFormat="0" applyAlignment="0" applyProtection="0"/>
    <xf numFmtId="0" fontId="66" fillId="43" borderId="142" applyNumberFormat="0" applyAlignment="0" applyProtection="0"/>
    <xf numFmtId="0" fontId="66" fillId="43" borderId="142" applyNumberFormat="0" applyAlignment="0" applyProtection="0"/>
    <xf numFmtId="0" fontId="66" fillId="43" borderId="142" applyNumberFormat="0" applyAlignment="0" applyProtection="0"/>
    <xf numFmtId="0" fontId="66" fillId="43" borderId="142" applyNumberFormat="0" applyAlignment="0" applyProtection="0"/>
    <xf numFmtId="0" fontId="66" fillId="43" borderId="142" applyNumberFormat="0" applyAlignment="0" applyProtection="0"/>
    <xf numFmtId="0" fontId="66" fillId="43" borderId="142" applyNumberFormat="0" applyAlignment="0" applyProtection="0"/>
    <xf numFmtId="0" fontId="66" fillId="43" borderId="142" applyNumberFormat="0" applyAlignment="0" applyProtection="0"/>
    <xf numFmtId="0" fontId="66" fillId="43" borderId="142" applyNumberFormat="0" applyAlignment="0" applyProtection="0"/>
    <xf numFmtId="168" fontId="68" fillId="43" borderId="142" applyNumberFormat="0" applyAlignment="0" applyProtection="0"/>
    <xf numFmtId="0" fontId="66" fillId="43" borderId="142" applyNumberFormat="0" applyAlignment="0" applyProtection="0"/>
    <xf numFmtId="0" fontId="66" fillId="43" borderId="142" applyNumberFormat="0" applyAlignment="0" applyProtection="0"/>
    <xf numFmtId="0" fontId="66" fillId="43" borderId="142" applyNumberFormat="0" applyAlignment="0" applyProtection="0"/>
    <xf numFmtId="0" fontId="66" fillId="43" borderId="142" applyNumberFormat="0" applyAlignment="0" applyProtection="0"/>
    <xf numFmtId="168" fontId="68" fillId="43" borderId="142" applyNumberFormat="0" applyAlignment="0" applyProtection="0"/>
    <xf numFmtId="0" fontId="66" fillId="43" borderId="142" applyNumberFormat="0" applyAlignment="0" applyProtection="0"/>
    <xf numFmtId="0" fontId="66" fillId="43" borderId="142" applyNumberFormat="0" applyAlignment="0" applyProtection="0"/>
    <xf numFmtId="0" fontId="66" fillId="43" borderId="142" applyNumberFormat="0" applyAlignment="0" applyProtection="0"/>
    <xf numFmtId="0" fontId="66" fillId="43" borderId="142" applyNumberFormat="0" applyAlignment="0" applyProtection="0"/>
    <xf numFmtId="0" fontId="66" fillId="43" borderId="142" applyNumberFormat="0" applyAlignment="0" applyProtection="0"/>
    <xf numFmtId="168" fontId="54" fillId="0" borderId="141">
      <alignment horizontal="left" vertical="center"/>
    </xf>
    <xf numFmtId="0" fontId="54" fillId="0" borderId="141">
      <alignment horizontal="left" vertical="center"/>
    </xf>
    <xf numFmtId="0" fontId="54" fillId="0" borderId="141">
      <alignment horizontal="left" vertical="center"/>
    </xf>
    <xf numFmtId="0" fontId="38" fillId="64" borderId="142" applyNumberFormat="0" applyAlignment="0" applyProtection="0"/>
    <xf numFmtId="168" fontId="40" fillId="64" borderId="142" applyNumberFormat="0" applyAlignment="0" applyProtection="0"/>
    <xf numFmtId="169" fontId="40" fillId="64" borderId="142" applyNumberFormat="0" applyAlignment="0" applyProtection="0"/>
    <xf numFmtId="168" fontId="40" fillId="64" borderId="142" applyNumberFormat="0" applyAlignment="0" applyProtection="0"/>
    <xf numFmtId="168" fontId="40" fillId="64" borderId="142" applyNumberFormat="0" applyAlignment="0" applyProtection="0"/>
    <xf numFmtId="169" fontId="40" fillId="64" borderId="142" applyNumberFormat="0" applyAlignment="0" applyProtection="0"/>
    <xf numFmtId="168" fontId="40" fillId="64" borderId="142" applyNumberFormat="0" applyAlignment="0" applyProtection="0"/>
    <xf numFmtId="168" fontId="40" fillId="64" borderId="142" applyNumberFormat="0" applyAlignment="0" applyProtection="0"/>
    <xf numFmtId="169" fontId="40" fillId="64" borderId="142" applyNumberFormat="0" applyAlignment="0" applyProtection="0"/>
    <xf numFmtId="168" fontId="40" fillId="64" borderId="142" applyNumberFormat="0" applyAlignment="0" applyProtection="0"/>
    <xf numFmtId="168" fontId="40" fillId="64" borderId="142" applyNumberFormat="0" applyAlignment="0" applyProtection="0"/>
    <xf numFmtId="169" fontId="40" fillId="64" borderId="142" applyNumberFormat="0" applyAlignment="0" applyProtection="0"/>
    <xf numFmtId="168" fontId="40" fillId="64" borderId="142" applyNumberFormat="0" applyAlignment="0" applyProtection="0"/>
    <xf numFmtId="0" fontId="38" fillId="64" borderId="142" applyNumberFormat="0" applyAlignment="0" applyProtection="0"/>
    <xf numFmtId="0" fontId="38" fillId="64" borderId="142" applyNumberFormat="0" applyAlignment="0" applyProtection="0"/>
    <xf numFmtId="0" fontId="38" fillId="64" borderId="142" applyNumberFormat="0" applyAlignment="0" applyProtection="0"/>
    <xf numFmtId="0" fontId="38" fillId="64" borderId="142" applyNumberFormat="0" applyAlignment="0" applyProtection="0"/>
    <xf numFmtId="0" fontId="38" fillId="64" borderId="142" applyNumberFormat="0" applyAlignment="0" applyProtection="0"/>
    <xf numFmtId="0" fontId="38" fillId="64" borderId="142" applyNumberFormat="0" applyAlignment="0" applyProtection="0"/>
    <xf numFmtId="0" fontId="38" fillId="64" borderId="142" applyNumberFormat="0" applyAlignment="0" applyProtection="0"/>
    <xf numFmtId="0" fontId="38" fillId="64" borderId="142" applyNumberFormat="0" applyAlignment="0" applyProtection="0"/>
    <xf numFmtId="0" fontId="38" fillId="64" borderId="142" applyNumberFormat="0" applyAlignment="0" applyProtection="0"/>
    <xf numFmtId="0" fontId="38" fillId="64" borderId="142" applyNumberFormat="0" applyAlignment="0" applyProtection="0"/>
    <xf numFmtId="0" fontId="38" fillId="64" borderId="142" applyNumberFormat="0" applyAlignment="0" applyProtection="0"/>
    <xf numFmtId="0" fontId="38" fillId="64" borderId="142" applyNumberFormat="0" applyAlignment="0" applyProtection="0"/>
    <xf numFmtId="0" fontId="38" fillId="64" borderId="142" applyNumberFormat="0" applyAlignment="0" applyProtection="0"/>
    <xf numFmtId="0" fontId="38" fillId="64" borderId="142" applyNumberFormat="0" applyAlignment="0" applyProtection="0"/>
    <xf numFmtId="0" fontId="38" fillId="64" borderId="142" applyNumberFormat="0" applyAlignment="0" applyProtection="0"/>
    <xf numFmtId="0" fontId="38" fillId="64" borderId="142" applyNumberFormat="0" applyAlignment="0" applyProtection="0"/>
    <xf numFmtId="0" fontId="38" fillId="64" borderId="142" applyNumberFormat="0" applyAlignment="0" applyProtection="0"/>
    <xf numFmtId="0" fontId="38" fillId="64" borderId="142" applyNumberFormat="0" applyAlignment="0" applyProtection="0"/>
    <xf numFmtId="0" fontId="38" fillId="64" borderId="142" applyNumberFormat="0" applyAlignment="0" applyProtection="0"/>
    <xf numFmtId="0" fontId="38" fillId="64" borderId="142" applyNumberFormat="0" applyAlignment="0" applyProtection="0"/>
    <xf numFmtId="0" fontId="38" fillId="64" borderId="142" applyNumberFormat="0" applyAlignment="0" applyProtection="0"/>
    <xf numFmtId="0" fontId="38" fillId="64" borderId="142" applyNumberFormat="0" applyAlignment="0" applyProtection="0"/>
    <xf numFmtId="0" fontId="38" fillId="64" borderId="142" applyNumberFormat="0" applyAlignment="0" applyProtection="0"/>
    <xf numFmtId="0" fontId="38" fillId="64" borderId="142" applyNumberFormat="0" applyAlignment="0" applyProtection="0"/>
    <xf numFmtId="0" fontId="38" fillId="64" borderId="142" applyNumberFormat="0" applyAlignment="0" applyProtection="0"/>
    <xf numFmtId="0" fontId="38" fillId="64" borderId="142" applyNumberFormat="0" applyAlignment="0" applyProtection="0"/>
    <xf numFmtId="0" fontId="38" fillId="64" borderId="142" applyNumberFormat="0" applyAlignment="0" applyProtection="0"/>
    <xf numFmtId="0" fontId="38" fillId="64" borderId="142" applyNumberFormat="0" applyAlignment="0" applyProtection="0"/>
    <xf numFmtId="0" fontId="38" fillId="64" borderId="142" applyNumberFormat="0" applyAlignment="0" applyProtection="0"/>
    <xf numFmtId="0" fontId="38" fillId="64" borderId="142" applyNumberFormat="0" applyAlignment="0" applyProtection="0"/>
    <xf numFmtId="0" fontId="38" fillId="64" borderId="142" applyNumberFormat="0" applyAlignment="0" applyProtection="0"/>
    <xf numFmtId="0" fontId="38" fillId="64" borderId="142" applyNumberFormat="0" applyAlignment="0" applyProtection="0"/>
    <xf numFmtId="0" fontId="38" fillId="64" borderId="142" applyNumberFormat="0" applyAlignment="0" applyProtection="0"/>
    <xf numFmtId="0" fontId="38" fillId="64" borderId="142" applyNumberFormat="0" applyAlignment="0" applyProtection="0"/>
    <xf numFmtId="0" fontId="38" fillId="64" borderId="142" applyNumberFormat="0" applyAlignment="0" applyProtection="0"/>
    <xf numFmtId="0" fontId="38" fillId="64" borderId="142" applyNumberFormat="0" applyAlignment="0" applyProtection="0"/>
    <xf numFmtId="0" fontId="38" fillId="64" borderId="142" applyNumberFormat="0" applyAlignment="0" applyProtection="0"/>
    <xf numFmtId="0" fontId="38" fillId="64" borderId="142" applyNumberFormat="0" applyAlignment="0" applyProtection="0"/>
    <xf numFmtId="0" fontId="38" fillId="64" borderId="142" applyNumberFormat="0" applyAlignment="0" applyProtection="0"/>
    <xf numFmtId="0" fontId="38" fillId="64" borderId="142" applyNumberFormat="0" applyAlignment="0" applyProtection="0"/>
    <xf numFmtId="0" fontId="38" fillId="64" borderId="142" applyNumberFormat="0" applyAlignment="0" applyProtection="0"/>
    <xf numFmtId="0" fontId="38" fillId="64" borderId="142" applyNumberFormat="0" applyAlignment="0" applyProtection="0"/>
    <xf numFmtId="0" fontId="38" fillId="64" borderId="142" applyNumberFormat="0" applyAlignment="0" applyProtection="0"/>
    <xf numFmtId="0" fontId="38" fillId="64" borderId="142" applyNumberFormat="0" applyAlignment="0" applyProtection="0"/>
    <xf numFmtId="0" fontId="38" fillId="64" borderId="142" applyNumberFormat="0" applyAlignment="0" applyProtection="0"/>
    <xf numFmtId="0" fontId="38" fillId="64" borderId="142" applyNumberFormat="0" applyAlignment="0" applyProtection="0"/>
    <xf numFmtId="0" fontId="38" fillId="64" borderId="142" applyNumberFormat="0" applyAlignment="0" applyProtection="0"/>
    <xf numFmtId="0" fontId="38" fillId="64" borderId="142" applyNumberFormat="0" applyAlignment="0" applyProtection="0"/>
    <xf numFmtId="169" fontId="40" fillId="64" borderId="142" applyNumberFormat="0" applyAlignment="0" applyProtection="0"/>
    <xf numFmtId="0" fontId="38" fillId="64" borderId="142" applyNumberFormat="0" applyAlignment="0" applyProtection="0"/>
    <xf numFmtId="0" fontId="38" fillId="64" borderId="142" applyNumberFormat="0" applyAlignment="0" applyProtection="0"/>
    <xf numFmtId="0" fontId="38" fillId="64" borderId="142" applyNumberFormat="0" applyAlignment="0" applyProtection="0"/>
    <xf numFmtId="0" fontId="38" fillId="64" borderId="142" applyNumberFormat="0" applyAlignment="0" applyProtection="0"/>
    <xf numFmtId="0" fontId="38" fillId="64" borderId="142" applyNumberFormat="0" applyAlignment="0" applyProtection="0"/>
    <xf numFmtId="0" fontId="38" fillId="64" borderId="142" applyNumberFormat="0" applyAlignment="0" applyProtection="0"/>
    <xf numFmtId="0" fontId="38" fillId="64" borderId="142" applyNumberFormat="0" applyAlignment="0" applyProtection="0"/>
    <xf numFmtId="0" fontId="38" fillId="64" borderId="142" applyNumberFormat="0" applyAlignment="0" applyProtection="0"/>
    <xf numFmtId="0" fontId="38" fillId="64" borderId="142" applyNumberFormat="0" applyAlignment="0" applyProtection="0"/>
    <xf numFmtId="0" fontId="38" fillId="64" borderId="142" applyNumberFormat="0" applyAlignment="0" applyProtection="0"/>
    <xf numFmtId="0" fontId="38" fillId="64" borderId="142" applyNumberFormat="0" applyAlignment="0" applyProtection="0"/>
    <xf numFmtId="168" fontId="40" fillId="64" borderId="142" applyNumberFormat="0" applyAlignment="0" applyProtection="0"/>
    <xf numFmtId="0" fontId="38" fillId="64" borderId="142" applyNumberFormat="0" applyAlignment="0" applyProtection="0"/>
    <xf numFmtId="0" fontId="38" fillId="64" borderId="142" applyNumberFormat="0" applyAlignment="0" applyProtection="0"/>
    <xf numFmtId="0" fontId="38" fillId="64" borderId="142" applyNumberFormat="0" applyAlignment="0" applyProtection="0"/>
    <xf numFmtId="0" fontId="38" fillId="64" borderId="142" applyNumberFormat="0" applyAlignment="0" applyProtection="0"/>
    <xf numFmtId="168" fontId="40" fillId="64" borderId="142" applyNumberFormat="0" applyAlignment="0" applyProtection="0"/>
    <xf numFmtId="0" fontId="38" fillId="64" borderId="142" applyNumberFormat="0" applyAlignment="0" applyProtection="0"/>
    <xf numFmtId="0" fontId="38" fillId="64" borderId="142" applyNumberFormat="0" applyAlignment="0" applyProtection="0"/>
    <xf numFmtId="0" fontId="38" fillId="64" borderId="142" applyNumberFormat="0" applyAlignment="0" applyProtection="0"/>
    <xf numFmtId="0" fontId="38" fillId="64" borderId="142" applyNumberFormat="0" applyAlignment="0" applyProtection="0"/>
    <xf numFmtId="0" fontId="38" fillId="64" borderId="142" applyNumberFormat="0" applyAlignment="0" applyProtection="0"/>
  </cellStyleXfs>
  <cellXfs count="947">
    <xf numFmtId="0" fontId="0" fillId="0" borderId="0" xfId="0"/>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0" fontId="4" fillId="0" borderId="3" xfId="0" applyFont="1" applyBorder="1"/>
    <xf numFmtId="0" fontId="11" fillId="0" borderId="0" xfId="0" applyFont="1"/>
    <xf numFmtId="0" fontId="8" fillId="0" borderId="0" xfId="0" applyFont="1" applyBorder="1" applyAlignment="1">
      <alignment horizontal="right" wrapText="1"/>
    </xf>
    <xf numFmtId="0" fontId="6" fillId="0" borderId="0" xfId="0" applyFont="1"/>
    <xf numFmtId="0" fontId="8" fillId="0" borderId="0" xfId="11" applyFont="1" applyFill="1" applyBorder="1" applyProtection="1"/>
    <xf numFmtId="0" fontId="4" fillId="0" borderId="0" xfId="0" applyFont="1" applyBorder="1"/>
    <xf numFmtId="0" fontId="8" fillId="0" borderId="0" xfId="0" applyFont="1"/>
    <xf numFmtId="0" fontId="8" fillId="0" borderId="0" xfId="0" applyFont="1" applyAlignment="1">
      <alignment horizontal="right"/>
    </xf>
    <xf numFmtId="0" fontId="8" fillId="0" borderId="0" xfId="11" applyFont="1" applyFill="1" applyBorder="1" applyAlignment="1" applyProtection="1"/>
    <xf numFmtId="0" fontId="4" fillId="0" borderId="0" xfId="0" applyFont="1" applyAlignment="1">
      <alignment wrapText="1"/>
    </xf>
    <xf numFmtId="0" fontId="11" fillId="0" borderId="0" xfId="0" applyFont="1" applyAlignment="1">
      <alignment wrapText="1"/>
    </xf>
    <xf numFmtId="0" fontId="11" fillId="0" borderId="0" xfId="0" applyFont="1" applyAlignment="1">
      <alignment horizontal="center"/>
    </xf>
    <xf numFmtId="0" fontId="9" fillId="0" borderId="0" xfId="11" applyFont="1" applyFill="1" applyBorder="1" applyAlignment="1" applyProtection="1"/>
    <xf numFmtId="0" fontId="6" fillId="0" borderId="0" xfId="0" applyFont="1" applyBorder="1"/>
    <xf numFmtId="0" fontId="9" fillId="0" borderId="0" xfId="0" applyFont="1" applyAlignment="1">
      <alignment horizontal="center"/>
    </xf>
    <xf numFmtId="0" fontId="8" fillId="0" borderId="0" xfId="0" applyFont="1" applyFill="1" applyBorder="1" applyProtection="1"/>
    <xf numFmtId="10" fontId="8" fillId="0" borderId="0" xfId="6" applyNumberFormat="1" applyFont="1" applyFill="1" applyBorder="1" applyProtection="1">
      <protection locked="0"/>
    </xf>
    <xf numFmtId="0" fontId="8" fillId="0" borderId="0" xfId="0" applyFont="1" applyFill="1" applyBorder="1" applyProtection="1">
      <protection locked="0"/>
    </xf>
    <xf numFmtId="0" fontId="16" fillId="0" borderId="0" xfId="0" applyFont="1" applyFill="1" applyBorder="1" applyProtection="1">
      <protection locked="0"/>
    </xf>
    <xf numFmtId="0" fontId="9" fillId="0" borderId="19" xfId="0" applyFont="1" applyFill="1" applyBorder="1" applyAlignment="1" applyProtection="1">
      <alignment horizontal="center" vertical="center"/>
    </xf>
    <xf numFmtId="0" fontId="8" fillId="0" borderId="20" xfId="0" applyFont="1" applyFill="1" applyBorder="1" applyProtection="1"/>
    <xf numFmtId="0" fontId="8" fillId="0" borderId="22" xfId="0" applyFont="1" applyFill="1" applyBorder="1" applyAlignment="1" applyProtection="1">
      <alignment horizontal="left" indent="1"/>
    </xf>
    <xf numFmtId="0" fontId="9" fillId="0" borderId="8" xfId="0" applyFont="1" applyFill="1" applyBorder="1" applyAlignment="1" applyProtection="1">
      <alignment horizontal="center"/>
    </xf>
    <xf numFmtId="0" fontId="8" fillId="0" borderId="3" xfId="0" applyFont="1" applyFill="1" applyBorder="1" applyAlignment="1" applyProtection="1">
      <alignment horizontal="center" vertical="center" wrapText="1"/>
    </xf>
    <xf numFmtId="0" fontId="8" fillId="0" borderId="23" xfId="0" applyFont="1" applyFill="1" applyBorder="1" applyAlignment="1" applyProtection="1">
      <alignment horizontal="center" vertical="center" wrapText="1"/>
    </xf>
    <xf numFmtId="0" fontId="8" fillId="0" borderId="8" xfId="0" applyFont="1" applyFill="1" applyBorder="1" applyAlignment="1" applyProtection="1">
      <alignment horizontal="left" indent="1"/>
    </xf>
    <xf numFmtId="0" fontId="8" fillId="0" borderId="8" xfId="0" applyFont="1" applyFill="1" applyBorder="1" applyAlignment="1" applyProtection="1">
      <alignment horizontal="left" indent="2"/>
    </xf>
    <xf numFmtId="0" fontId="9" fillId="0" borderId="8" xfId="0" applyFont="1" applyFill="1" applyBorder="1" applyAlignment="1" applyProtection="1"/>
    <xf numFmtId="0" fontId="8" fillId="0" borderId="25" xfId="0" applyFont="1" applyFill="1" applyBorder="1" applyAlignment="1" applyProtection="1">
      <alignment horizontal="left" indent="1"/>
    </xf>
    <xf numFmtId="0" fontId="9" fillId="0" borderId="28" xfId="0" applyFont="1" applyFill="1" applyBorder="1" applyAlignment="1" applyProtection="1"/>
    <xf numFmtId="0" fontId="17" fillId="0" borderId="0" xfId="0" applyFont="1" applyAlignment="1">
      <alignment vertical="center"/>
    </xf>
    <xf numFmtId="0" fontId="8" fillId="0" borderId="0" xfId="0" applyFont="1" applyFill="1" applyBorder="1"/>
    <xf numFmtId="0" fontId="16" fillId="0" borderId="0" xfId="0" applyFont="1" applyFill="1"/>
    <xf numFmtId="0" fontId="18" fillId="0" borderId="3" xfId="0" applyFont="1" applyFill="1" applyBorder="1" applyAlignment="1">
      <alignment horizontal="left" vertical="center"/>
    </xf>
    <xf numFmtId="0" fontId="18" fillId="0" borderId="3" xfId="0" applyFont="1" applyFill="1" applyBorder="1" applyAlignment="1">
      <alignment horizontal="center" vertical="center" wrapText="1"/>
    </xf>
    <xf numFmtId="0" fontId="18" fillId="0" borderId="3" xfId="0" applyFont="1" applyFill="1" applyBorder="1" applyAlignment="1">
      <alignment horizontal="left" indent="1"/>
    </xf>
    <xf numFmtId="0" fontId="19" fillId="0" borderId="3" xfId="0" applyFont="1" applyFill="1" applyBorder="1" applyAlignment="1">
      <alignment horizontal="center"/>
    </xf>
    <xf numFmtId="38" fontId="18" fillId="0" borderId="3" xfId="0" applyNumberFormat="1" applyFont="1" applyFill="1" applyBorder="1" applyAlignment="1" applyProtection="1">
      <alignment horizontal="right"/>
      <protection locked="0"/>
    </xf>
    <xf numFmtId="0" fontId="18" fillId="0" borderId="3" xfId="0" applyFont="1" applyFill="1" applyBorder="1" applyAlignment="1">
      <alignment horizontal="left" wrapText="1" indent="1"/>
    </xf>
    <xf numFmtId="0" fontId="18" fillId="0" borderId="3" xfId="0" applyFont="1" applyFill="1" applyBorder="1" applyAlignment="1">
      <alignment horizontal="left" wrapText="1" indent="2"/>
    </xf>
    <xf numFmtId="0" fontId="19" fillId="0" borderId="3" xfId="0" applyFont="1" applyFill="1" applyBorder="1" applyAlignment="1"/>
    <xf numFmtId="0" fontId="19" fillId="0" borderId="3" xfId="0" applyFont="1" applyFill="1" applyBorder="1" applyAlignment="1">
      <alignment horizontal="left"/>
    </xf>
    <xf numFmtId="0" fontId="19" fillId="0" borderId="3" xfId="0" applyFont="1" applyFill="1" applyBorder="1" applyAlignment="1">
      <alignment horizontal="left" indent="1"/>
    </xf>
    <xf numFmtId="0" fontId="19" fillId="0" borderId="3" xfId="0" applyFont="1" applyFill="1" applyBorder="1" applyAlignment="1">
      <alignment horizontal="center" vertical="center" wrapText="1"/>
    </xf>
    <xf numFmtId="0" fontId="5" fillId="0" borderId="0" xfId="0" applyFont="1" applyAlignment="1">
      <alignment horizontal="center"/>
    </xf>
    <xf numFmtId="0" fontId="9" fillId="0" borderId="0" xfId="0" applyFont="1" applyFill="1" applyBorder="1" applyAlignment="1">
      <alignment horizontal="center" wrapText="1"/>
    </xf>
    <xf numFmtId="0" fontId="23" fillId="0" borderId="0" xfId="0" applyFont="1" applyAlignment="1">
      <alignment horizontal="center" vertical="center"/>
    </xf>
    <xf numFmtId="0" fontId="23"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3" fillId="0" borderId="0" xfId="0" applyFont="1"/>
    <xf numFmtId="0" fontId="9"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6" fillId="3" borderId="3" xfId="13" applyFont="1" applyFill="1" applyBorder="1" applyAlignment="1" applyProtection="1">
      <alignment vertical="center" wrapText="1"/>
      <protection locked="0"/>
    </xf>
    <xf numFmtId="0" fontId="6" fillId="3" borderId="3" xfId="13" applyFont="1" applyFill="1" applyBorder="1" applyAlignment="1" applyProtection="1">
      <alignment horizontal="left" vertical="center" wrapText="1"/>
      <protection locked="0"/>
    </xf>
    <xf numFmtId="0" fontId="6" fillId="3" borderId="3" xfId="9" applyFont="1" applyFill="1" applyBorder="1" applyAlignment="1" applyProtection="1">
      <alignment horizontal="left" vertical="center" wrapText="1"/>
      <protection locked="0"/>
    </xf>
    <xf numFmtId="0" fontId="6" fillId="0" borderId="3" xfId="13" applyFont="1" applyBorder="1" applyAlignment="1" applyProtection="1">
      <alignment horizontal="left" vertical="center" wrapText="1"/>
      <protection locked="0"/>
    </xf>
    <xf numFmtId="0" fontId="6" fillId="0" borderId="3" xfId="13" applyFont="1" applyFill="1" applyBorder="1" applyAlignment="1" applyProtection="1">
      <alignment horizontal="left" vertical="center" wrapText="1"/>
      <protection locked="0"/>
    </xf>
    <xf numFmtId="0" fontId="14" fillId="3" borderId="3" xfId="13" applyFont="1" applyFill="1" applyBorder="1" applyAlignment="1" applyProtection="1">
      <alignment vertical="center" wrapText="1"/>
      <protection locked="0"/>
    </xf>
    <xf numFmtId="0" fontId="6" fillId="3" borderId="7" xfId="13" applyFont="1" applyFill="1" applyBorder="1" applyAlignment="1" applyProtection="1">
      <alignment vertical="center" wrapText="1"/>
      <protection locked="0"/>
    </xf>
    <xf numFmtId="0" fontId="6" fillId="3" borderId="2" xfId="13" applyFont="1" applyFill="1" applyBorder="1" applyAlignment="1" applyProtection="1">
      <alignment vertical="center" wrapText="1"/>
      <protection locked="0"/>
    </xf>
    <xf numFmtId="0" fontId="6" fillId="3" borderId="7" xfId="13" applyFont="1" applyFill="1" applyBorder="1" applyAlignment="1" applyProtection="1">
      <alignment horizontal="left" vertical="center" wrapText="1"/>
      <protection locked="0"/>
    </xf>
    <xf numFmtId="0" fontId="5" fillId="36" borderId="3" xfId="0" applyFont="1" applyFill="1" applyBorder="1" applyAlignment="1">
      <alignment horizontal="left" vertical="top" wrapText="1"/>
    </xf>
    <xf numFmtId="1" fontId="14" fillId="36" borderId="3" xfId="2" applyNumberFormat="1" applyFont="1" applyFill="1" applyBorder="1" applyAlignment="1" applyProtection="1">
      <alignment horizontal="left" vertical="top" wrapText="1"/>
    </xf>
    <xf numFmtId="0" fontId="14" fillId="36" borderId="3" xfId="13" applyFont="1" applyFill="1" applyBorder="1" applyAlignment="1" applyProtection="1">
      <alignment vertical="center" wrapText="1"/>
      <protection locked="0"/>
    </xf>
    <xf numFmtId="0" fontId="23" fillId="0" borderId="3" xfId="0" applyFont="1" applyBorder="1"/>
    <xf numFmtId="0" fontId="22" fillId="0" borderId="0" xfId="0" applyFont="1"/>
    <xf numFmtId="0" fontId="6"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6" fillId="3" borderId="3" xfId="1" applyNumberFormat="1" applyFont="1" applyFill="1" applyBorder="1" applyAlignment="1" applyProtection="1">
      <alignment horizontal="center" vertical="center" wrapText="1"/>
      <protection locked="0"/>
    </xf>
    <xf numFmtId="164" fontId="6" fillId="3" borderId="22" xfId="1" applyNumberFormat="1" applyFont="1" applyFill="1" applyBorder="1" applyAlignment="1" applyProtection="1">
      <alignment horizontal="center" vertical="center" wrapText="1"/>
      <protection locked="0"/>
    </xf>
    <xf numFmtId="164" fontId="6"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6" fillId="3" borderId="25" xfId="9" applyFont="1" applyFill="1" applyBorder="1" applyAlignment="1" applyProtection="1">
      <alignment horizontal="left" vertical="center"/>
      <protection locked="0"/>
    </xf>
    <xf numFmtId="0" fontId="14" fillId="3" borderId="27" xfId="16" applyFont="1" applyFill="1" applyBorder="1" applyAlignment="1" applyProtection="1">
      <protection locked="0"/>
    </xf>
    <xf numFmtId="0" fontId="4" fillId="0" borderId="0" xfId="0" applyFont="1" applyFill="1" applyBorder="1" applyAlignment="1">
      <alignment wrapText="1"/>
    </xf>
    <xf numFmtId="0" fontId="8" fillId="3" borderId="3" xfId="5" applyFont="1" applyFill="1" applyBorder="1" applyProtection="1">
      <protection locked="0"/>
    </xf>
    <xf numFmtId="0" fontId="8" fillId="0" borderId="3" xfId="13" applyFont="1" applyFill="1" applyBorder="1" applyAlignment="1" applyProtection="1">
      <alignment horizontal="center" vertical="center" wrapText="1"/>
      <protection locked="0"/>
    </xf>
    <xf numFmtId="0" fontId="8" fillId="3" borderId="3" xfId="13" applyFont="1" applyFill="1" applyBorder="1" applyAlignment="1" applyProtection="1">
      <alignment horizontal="center" vertical="center" wrapText="1"/>
      <protection locked="0"/>
    </xf>
    <xf numFmtId="3" fontId="8" fillId="3" borderId="3" xfId="1" applyNumberFormat="1" applyFont="1" applyFill="1" applyBorder="1" applyAlignment="1" applyProtection="1">
      <alignment horizontal="center" vertical="center" wrapText="1"/>
      <protection locked="0"/>
    </xf>
    <xf numFmtId="9" fontId="8" fillId="3" borderId="3" xfId="15" applyNumberFormat="1" applyFont="1" applyFill="1" applyBorder="1" applyAlignment="1" applyProtection="1">
      <alignment horizontal="center" vertical="center"/>
      <protection locked="0"/>
    </xf>
    <xf numFmtId="0" fontId="9" fillId="3" borderId="3" xfId="13" applyFont="1" applyFill="1" applyBorder="1" applyAlignment="1" applyProtection="1">
      <alignment wrapText="1"/>
      <protection locked="0"/>
    </xf>
    <xf numFmtId="0" fontId="8" fillId="3" borderId="3" xfId="13" applyFont="1" applyFill="1" applyBorder="1" applyAlignment="1" applyProtection="1">
      <alignment horizontal="left" vertical="center" wrapText="1"/>
      <protection locked="0"/>
    </xf>
    <xf numFmtId="0" fontId="8" fillId="0" borderId="3" xfId="13" applyFont="1" applyFill="1" applyBorder="1" applyAlignment="1" applyProtection="1">
      <alignment horizontal="left" vertical="center" wrapText="1"/>
      <protection locked="0"/>
    </xf>
    <xf numFmtId="0" fontId="9" fillId="0" borderId="3" xfId="13" applyFont="1" applyFill="1" applyBorder="1" applyAlignment="1" applyProtection="1">
      <alignment wrapText="1"/>
      <protection locked="0"/>
    </xf>
    <xf numFmtId="0" fontId="4" fillId="0" borderId="22" xfId="0" applyFont="1" applyBorder="1" applyAlignment="1">
      <alignment horizontal="center" vertical="center"/>
    </xf>
    <xf numFmtId="0" fontId="6" fillId="0" borderId="0" xfId="11" applyFont="1" applyFill="1" applyBorder="1" applyAlignment="1" applyProtection="1">
      <alignment vertical="center"/>
    </xf>
    <xf numFmtId="0" fontId="4" fillId="0" borderId="22" xfId="0" applyFont="1" applyBorder="1" applyAlignment="1">
      <alignment vertical="center"/>
    </xf>
    <xf numFmtId="0" fontId="8" fillId="2" borderId="25" xfId="0" applyFont="1" applyFill="1" applyBorder="1" applyAlignment="1">
      <alignment horizontal="right" vertical="center"/>
    </xf>
    <xf numFmtId="0" fontId="18" fillId="0" borderId="19" xfId="0" applyFont="1" applyFill="1" applyBorder="1" applyAlignment="1">
      <alignment horizontal="left" vertical="center" indent="1"/>
    </xf>
    <xf numFmtId="0" fontId="18" fillId="0" borderId="20" xfId="0" applyFont="1" applyFill="1" applyBorder="1" applyAlignment="1">
      <alignment horizontal="left" vertical="center"/>
    </xf>
    <xf numFmtId="0" fontId="18" fillId="0" borderId="22" xfId="0" applyFont="1" applyFill="1" applyBorder="1" applyAlignment="1">
      <alignment horizontal="left" vertical="center" indent="1"/>
    </xf>
    <xf numFmtId="0" fontId="18" fillId="0" borderId="23" xfId="0" applyFont="1" applyFill="1" applyBorder="1" applyAlignment="1">
      <alignment horizontal="center" vertical="center" wrapText="1"/>
    </xf>
    <xf numFmtId="0" fontId="18" fillId="0" borderId="22" xfId="0" applyFont="1" applyFill="1" applyBorder="1" applyAlignment="1">
      <alignment horizontal="left" indent="1"/>
    </xf>
    <xf numFmtId="38" fontId="18" fillId="0" borderId="23" xfId="0" applyNumberFormat="1" applyFont="1" applyFill="1" applyBorder="1" applyAlignment="1" applyProtection="1">
      <alignment horizontal="right"/>
      <protection locked="0"/>
    </xf>
    <xf numFmtId="0" fontId="18" fillId="0" borderId="25" xfId="0" applyFont="1" applyFill="1" applyBorder="1" applyAlignment="1">
      <alignment horizontal="left" vertical="center" indent="1"/>
    </xf>
    <xf numFmtId="0" fontId="19" fillId="0" borderId="26" xfId="0" applyFont="1" applyFill="1" applyBorder="1" applyAlignment="1"/>
    <xf numFmtId="0" fontId="4" fillId="0" borderId="56" xfId="0" applyFont="1" applyBorder="1"/>
    <xf numFmtId="0" fontId="20" fillId="0" borderId="25" xfId="0" applyFont="1" applyBorder="1" applyAlignment="1">
      <alignment horizontal="center" vertical="center" wrapText="1"/>
    </xf>
    <xf numFmtId="0" fontId="4" fillId="0" borderId="57" xfId="0" applyFont="1" applyBorder="1"/>
    <xf numFmtId="0" fontId="6" fillId="0" borderId="19" xfId="9" applyFont="1" applyFill="1" applyBorder="1" applyAlignment="1" applyProtection="1">
      <alignment horizontal="center" vertical="center"/>
      <protection locked="0"/>
    </xf>
    <xf numFmtId="0" fontId="14" fillId="3" borderId="5" xfId="9" applyFont="1" applyFill="1" applyBorder="1" applyAlignment="1" applyProtection="1">
      <alignment horizontal="center" vertical="center" wrapText="1"/>
      <protection locked="0"/>
    </xf>
    <xf numFmtId="164" fontId="6" fillId="3" borderId="21" xfId="2" applyNumberFormat="1" applyFont="1" applyFill="1" applyBorder="1" applyAlignment="1" applyProtection="1">
      <alignment horizontal="center" vertical="center"/>
      <protection locked="0"/>
    </xf>
    <xf numFmtId="0" fontId="6" fillId="0" borderId="22" xfId="9" applyFont="1" applyFill="1" applyBorder="1" applyAlignment="1" applyProtection="1">
      <alignment horizontal="center" vertical="center"/>
      <protection locked="0"/>
    </xf>
    <xf numFmtId="0" fontId="6" fillId="0" borderId="0" xfId="13" applyFont="1" applyBorder="1" applyAlignment="1" applyProtection="1">
      <alignment wrapText="1"/>
      <protection locked="0"/>
    </xf>
    <xf numFmtId="0" fontId="6" fillId="0" borderId="22" xfId="9" applyFont="1" applyFill="1" applyBorder="1" applyAlignment="1" applyProtection="1">
      <alignment horizontal="center" vertical="center" wrapText="1"/>
      <protection locked="0"/>
    </xf>
    <xf numFmtId="0" fontId="6" fillId="0" borderId="25" xfId="9" applyFont="1" applyFill="1" applyBorder="1" applyAlignment="1" applyProtection="1">
      <alignment horizontal="center" vertical="center" wrapText="1"/>
      <protection locked="0"/>
    </xf>
    <xf numFmtId="0" fontId="14" fillId="36" borderId="26" xfId="13" applyFont="1" applyFill="1" applyBorder="1" applyAlignment="1" applyProtection="1">
      <alignment vertical="center" wrapText="1"/>
      <protection locked="0"/>
    </xf>
    <xf numFmtId="167" fontId="23" fillId="0" borderId="63" xfId="0" applyNumberFormat="1" applyFont="1" applyBorder="1" applyAlignment="1">
      <alignment horizontal="center"/>
    </xf>
    <xf numFmtId="167" fontId="23" fillId="0" borderId="65" xfId="0" applyNumberFormat="1" applyFont="1" applyBorder="1" applyAlignment="1">
      <alignment horizontal="center"/>
    </xf>
    <xf numFmtId="167" fontId="22" fillId="36" borderId="58" xfId="0" applyNumberFormat="1" applyFont="1" applyFill="1" applyBorder="1" applyAlignment="1">
      <alignment horizontal="center"/>
    </xf>
    <xf numFmtId="167" fontId="23" fillId="0" borderId="62" xfId="0" applyNumberFormat="1" applyFont="1" applyBorder="1" applyAlignment="1">
      <alignment horizontal="center"/>
    </xf>
    <xf numFmtId="167" fontId="23" fillId="0" borderId="66" xfId="0" applyNumberFormat="1" applyFont="1" applyBorder="1" applyAlignment="1">
      <alignment horizontal="center"/>
    </xf>
    <xf numFmtId="0" fontId="23" fillId="0" borderId="25" xfId="0" applyFont="1" applyBorder="1" applyAlignment="1">
      <alignment horizontal="center"/>
    </xf>
    <xf numFmtId="167" fontId="22" fillId="36" borderId="61" xfId="0" applyNumberFormat="1" applyFont="1" applyFill="1" applyBorder="1" applyAlignment="1">
      <alignment horizontal="center"/>
    </xf>
    <xf numFmtId="0" fontId="4" fillId="0" borderId="4" xfId="0" applyFont="1" applyFill="1" applyBorder="1" applyAlignment="1">
      <alignment horizontal="center" vertical="center" wrapText="1"/>
    </xf>
    <xf numFmtId="0" fontId="0" fillId="0" borderId="0" xfId="0" applyFont="1" applyFill="1"/>
    <xf numFmtId="0" fontId="4" fillId="0" borderId="67" xfId="0" applyFont="1" applyBorder="1"/>
    <xf numFmtId="0" fontId="4" fillId="0" borderId="20" xfId="0" applyFont="1" applyBorder="1"/>
    <xf numFmtId="0" fontId="4" fillId="0" borderId="25" xfId="0" applyFont="1" applyBorder="1"/>
    <xf numFmtId="0" fontId="6" fillId="3" borderId="23" xfId="13" applyFont="1" applyFill="1" applyBorder="1" applyAlignment="1" applyProtection="1">
      <alignment horizontal="left" vertical="center"/>
      <protection locked="0"/>
    </xf>
    <xf numFmtId="0" fontId="11" fillId="0" borderId="0" xfId="0" applyFont="1" applyAlignment="1"/>
    <xf numFmtId="0" fontId="6" fillId="3" borderId="22" xfId="5" applyFont="1" applyFill="1" applyBorder="1" applyAlignment="1" applyProtection="1">
      <alignment horizontal="right" vertical="center"/>
      <protection locked="0"/>
    </xf>
    <xf numFmtId="0" fontId="14"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5" fillId="0" borderId="26" xfId="0" applyFont="1" applyBorder="1"/>
    <xf numFmtId="0" fontId="8" fillId="3" borderId="22" xfId="5" applyFont="1" applyFill="1" applyBorder="1" applyAlignment="1" applyProtection="1">
      <alignment horizontal="left" vertical="center"/>
      <protection locked="0"/>
    </xf>
    <xf numFmtId="0" fontId="8" fillId="3" borderId="23" xfId="13" applyFont="1" applyFill="1" applyBorder="1" applyAlignment="1" applyProtection="1">
      <alignment horizontal="center" vertical="center" wrapText="1"/>
      <protection locked="0"/>
    </xf>
    <xf numFmtId="0" fontId="8" fillId="3" borderId="22" xfId="5" applyFont="1" applyFill="1" applyBorder="1" applyAlignment="1" applyProtection="1">
      <alignment horizontal="right" vertical="center"/>
      <protection locked="0"/>
    </xf>
    <xf numFmtId="0" fontId="8" fillId="3" borderId="25" xfId="9" applyFont="1" applyFill="1" applyBorder="1" applyAlignment="1" applyProtection="1">
      <alignment horizontal="right" vertical="center"/>
      <protection locked="0"/>
    </xf>
    <xf numFmtId="0" fontId="9" fillId="3" borderId="26" xfId="16" applyFont="1" applyFill="1" applyBorder="1" applyAlignment="1" applyProtection="1">
      <protection locked="0"/>
    </xf>
    <xf numFmtId="3" fontId="9" fillId="36" borderId="26" xfId="16" applyNumberFormat="1" applyFont="1" applyFill="1" applyBorder="1" applyAlignment="1" applyProtection="1">
      <protection locked="0"/>
    </xf>
    <xf numFmtId="164" fontId="9" fillId="36" borderId="27" xfId="1" applyNumberFormat="1" applyFont="1" applyFill="1" applyBorder="1" applyAlignment="1" applyProtection="1">
      <protection locked="0"/>
    </xf>
    <xf numFmtId="0" fontId="4" fillId="0" borderId="56" xfId="0" applyFont="1" applyBorder="1" applyAlignment="1">
      <alignment horizontal="center"/>
    </xf>
    <xf numFmtId="0" fontId="4" fillId="0" borderId="57"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6" fillId="3" borderId="3" xfId="13" applyFont="1" applyFill="1" applyBorder="1" applyAlignment="1" applyProtection="1">
      <alignment horizontal="left" vertical="center"/>
      <protection locked="0"/>
    </xf>
    <xf numFmtId="0" fontId="6"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0" fillId="0" borderId="0" xfId="0" applyAlignment="1"/>
    <xf numFmtId="0" fontId="1" fillId="0" borderId="0" xfId="0" applyFont="1"/>
    <xf numFmtId="0" fontId="8" fillId="0" borderId="3" xfId="20960" applyFont="1" applyFill="1" applyBorder="1" applyAlignment="1" applyProtection="1">
      <alignment horizontal="left" wrapText="1" indent="1"/>
    </xf>
    <xf numFmtId="0" fontId="103" fillId="0" borderId="3" xfId="20960" applyFont="1" applyFill="1" applyBorder="1" applyAlignment="1" applyProtection="1">
      <alignment horizontal="center" vertical="center"/>
    </xf>
    <xf numFmtId="0" fontId="104" fillId="0" borderId="0" xfId="0" applyFont="1" applyBorder="1" applyAlignment="1">
      <alignment wrapText="1"/>
    </xf>
    <xf numFmtId="0" fontId="8" fillId="0" borderId="2" xfId="20960" applyFont="1" applyFill="1" applyBorder="1" applyAlignment="1" applyProtection="1">
      <alignment horizontal="left" wrapText="1" indent="1"/>
    </xf>
    <xf numFmtId="0" fontId="14" fillId="0" borderId="20" xfId="11" applyFont="1" applyFill="1" applyBorder="1" applyAlignment="1" applyProtection="1">
      <alignment horizontal="center" vertical="center"/>
    </xf>
    <xf numFmtId="0" fontId="8" fillId="0" borderId="0" xfId="11" applyFont="1" applyFill="1" applyBorder="1" applyAlignment="1" applyProtection="1">
      <alignment horizontal="left"/>
    </xf>
    <xf numFmtId="0" fontId="16" fillId="0" borderId="0" xfId="11" applyFont="1" applyFill="1" applyBorder="1" applyAlignment="1" applyProtection="1">
      <alignment horizontal="right"/>
    </xf>
    <xf numFmtId="0" fontId="0" fillId="0" borderId="19" xfId="0" applyBorder="1" applyAlignment="1">
      <alignment horizontal="center" vertical="center"/>
    </xf>
    <xf numFmtId="0" fontId="5" fillId="36" borderId="30" xfId="0" applyFont="1" applyFill="1" applyBorder="1" applyAlignment="1">
      <alignment wrapText="1"/>
    </xf>
    <xf numFmtId="0" fontId="4" fillId="0" borderId="9" xfId="0" applyFont="1" applyFill="1" applyBorder="1" applyAlignment="1">
      <alignment vertical="center" wrapText="1"/>
    </xf>
    <xf numFmtId="0" fontId="5" fillId="36" borderId="9" xfId="0" applyFont="1" applyFill="1" applyBorder="1" applyAlignment="1">
      <alignment wrapText="1"/>
    </xf>
    <xf numFmtId="0" fontId="5" fillId="36" borderId="72" xfId="0" applyFont="1" applyFill="1" applyBorder="1" applyAlignment="1">
      <alignment wrapText="1"/>
    </xf>
    <xf numFmtId="0" fontId="14"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4" fillId="0" borderId="6" xfId="0" applyFont="1" applyFill="1" applyBorder="1" applyAlignment="1">
      <alignment horizontal="center" vertical="center" wrapText="1"/>
    </xf>
    <xf numFmtId="0" fontId="16" fillId="0" borderId="0" xfId="0" applyFont="1" applyFill="1" applyBorder="1" applyAlignment="1" applyProtection="1">
      <alignment horizontal="right"/>
      <protection locked="0"/>
    </xf>
    <xf numFmtId="0" fontId="0" fillId="0" borderId="0" xfId="0" applyAlignment="1">
      <alignment horizontal="left" indent="1"/>
    </xf>
    <xf numFmtId="0" fontId="11" fillId="0" borderId="0" xfId="0" applyFont="1" applyAlignment="1">
      <alignment horizontal="left" indent="1"/>
    </xf>
    <xf numFmtId="0" fontId="4" fillId="0" borderId="25" xfId="0" applyFont="1" applyFill="1" applyBorder="1" applyAlignment="1">
      <alignment horizontal="center" vertical="center"/>
    </xf>
    <xf numFmtId="0" fontId="106" fillId="0" borderId="0" xfId="0" applyFont="1" applyFill="1" applyBorder="1" applyAlignment="1"/>
    <xf numFmtId="49" fontId="106" fillId="0" borderId="7" xfId="0" applyNumberFormat="1" applyFont="1" applyFill="1" applyBorder="1" applyAlignment="1">
      <alignment horizontal="right" vertical="center"/>
    </xf>
    <xf numFmtId="49" fontId="106" fillId="0" borderId="80" xfId="0" applyNumberFormat="1" applyFont="1" applyFill="1" applyBorder="1" applyAlignment="1">
      <alignment horizontal="right" vertical="center"/>
    </xf>
    <xf numFmtId="49" fontId="106" fillId="0" borderId="83" xfId="0" applyNumberFormat="1" applyFont="1" applyFill="1" applyBorder="1" applyAlignment="1">
      <alignment horizontal="right" vertical="center"/>
    </xf>
    <xf numFmtId="49" fontId="106" fillId="0" borderId="88" xfId="0" applyNumberFormat="1" applyFont="1" applyFill="1" applyBorder="1" applyAlignment="1">
      <alignment horizontal="right" vertical="center"/>
    </xf>
    <xf numFmtId="0" fontId="106" fillId="0" borderId="0" xfId="0" applyFont="1" applyFill="1" applyBorder="1" applyAlignment="1">
      <alignment horizontal="left"/>
    </xf>
    <xf numFmtId="0" fontId="106" fillId="0" borderId="88" xfId="0" applyNumberFormat="1" applyFont="1" applyFill="1" applyBorder="1" applyAlignment="1">
      <alignment horizontal="right" vertical="center"/>
    </xf>
    <xf numFmtId="49" fontId="106" fillId="0" borderId="0" xfId="0" applyNumberFormat="1" applyFont="1" applyFill="1" applyBorder="1" applyAlignment="1">
      <alignment horizontal="right" vertical="center"/>
    </xf>
    <xf numFmtId="0" fontId="106" fillId="0" borderId="0" xfId="0" applyFont="1" applyFill="1" applyBorder="1" applyAlignment="1">
      <alignment vertical="center" wrapText="1"/>
    </xf>
    <xf numFmtId="0" fontId="106" fillId="0" borderId="0" xfId="0" applyFont="1" applyFill="1" applyBorder="1" applyAlignment="1">
      <alignment horizontal="left" vertical="center" wrapText="1"/>
    </xf>
    <xf numFmtId="0" fontId="8" fillId="0" borderId="0" xfId="0" applyFont="1" applyBorder="1" applyAlignment="1">
      <alignment horizontal="left" wrapText="1"/>
    </xf>
    <xf numFmtId="0" fontId="8" fillId="0" borderId="1" xfId="11" applyFont="1" applyFill="1" applyBorder="1" applyAlignment="1" applyProtection="1"/>
    <xf numFmtId="0" fontId="14" fillId="0" borderId="1" xfId="11" applyFont="1" applyFill="1" applyBorder="1" applyAlignment="1" applyProtection="1">
      <alignment horizontal="left" vertical="center"/>
    </xf>
    <xf numFmtId="0" fontId="6" fillId="3" borderId="3" xfId="20960" applyFont="1" applyFill="1" applyBorder="1" applyAlignment="1" applyProtection="1">
      <alignment horizontal="right" indent="1"/>
    </xf>
    <xf numFmtId="0" fontId="6" fillId="3" borderId="2" xfId="20960" applyFont="1" applyFill="1" applyBorder="1" applyAlignment="1" applyProtection="1">
      <alignment horizontal="right" indent="1"/>
    </xf>
    <xf numFmtId="167" fontId="16" fillId="77" borderId="63" xfId="0" applyNumberFormat="1" applyFont="1" applyFill="1" applyBorder="1" applyAlignment="1">
      <alignment horizontal="center"/>
    </xf>
    <xf numFmtId="193" fontId="8" fillId="2" borderId="26" xfId="0" applyNumberFormat="1" applyFont="1" applyFill="1" applyBorder="1" applyAlignment="1" applyProtection="1">
      <alignment vertical="center"/>
      <protection locked="0"/>
    </xf>
    <xf numFmtId="193" fontId="8" fillId="0" borderId="3" xfId="7" applyNumberFormat="1" applyFont="1" applyFill="1" applyBorder="1" applyAlignment="1" applyProtection="1">
      <alignment horizontal="right"/>
    </xf>
    <xf numFmtId="193" fontId="8" fillId="36" borderId="3" xfId="7" applyNumberFormat="1" applyFont="1" applyFill="1" applyBorder="1" applyAlignment="1" applyProtection="1">
      <alignment horizontal="right"/>
    </xf>
    <xf numFmtId="193" fontId="8" fillId="0" borderId="3" xfId="7" applyNumberFormat="1" applyFont="1" applyFill="1" applyBorder="1" applyAlignment="1" applyProtection="1">
      <alignment horizontal="right"/>
      <protection locked="0"/>
    </xf>
    <xf numFmtId="193" fontId="8" fillId="36" borderId="26" xfId="7" applyNumberFormat="1" applyFont="1" applyFill="1" applyBorder="1" applyAlignment="1" applyProtection="1">
      <alignment horizontal="right"/>
    </xf>
    <xf numFmtId="193" fontId="8" fillId="36" borderId="27" xfId="0" applyNumberFormat="1" applyFont="1" applyFill="1" applyBorder="1" applyAlignment="1" applyProtection="1">
      <alignment horizontal="right"/>
    </xf>
    <xf numFmtId="193" fontId="18" fillId="0" borderId="3" xfId="0" applyNumberFormat="1" applyFont="1" applyFill="1" applyBorder="1" applyAlignment="1" applyProtection="1">
      <alignment horizontal="right"/>
      <protection locked="0"/>
    </xf>
    <xf numFmtId="193" fontId="19" fillId="0" borderId="3" xfId="0" applyNumberFormat="1" applyFont="1" applyFill="1" applyBorder="1" applyAlignment="1">
      <alignment horizontal="center"/>
    </xf>
    <xf numFmtId="193" fontId="8" fillId="36" borderId="3" xfId="7" applyNumberFormat="1" applyFont="1" applyFill="1" applyBorder="1" applyAlignment="1" applyProtection="1"/>
    <xf numFmtId="193" fontId="18" fillId="36" borderId="26" xfId="0" applyNumberFormat="1" applyFont="1" applyFill="1" applyBorder="1" applyAlignment="1">
      <alignment horizontal="right"/>
    </xf>
    <xf numFmtId="3" fontId="21" fillId="36" borderId="26"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36" borderId="27" xfId="0" applyNumberFormat="1" applyFill="1" applyBorder="1" applyAlignment="1">
      <alignment horizontal="center" vertical="center" wrapText="1"/>
    </xf>
    <xf numFmtId="193" fontId="6" fillId="36" borderId="27" xfId="2" applyNumberFormat="1" applyFont="1" applyFill="1" applyBorder="1" applyAlignment="1" applyProtection="1">
      <alignment vertical="top" wrapText="1"/>
    </xf>
    <xf numFmtId="193" fontId="23" fillId="0" borderId="14" xfId="0" applyNumberFormat="1" applyFont="1" applyBorder="1" applyAlignment="1">
      <alignment vertical="center"/>
    </xf>
    <xf numFmtId="193" fontId="17" fillId="0" borderId="14" xfId="0" applyNumberFormat="1" applyFont="1" applyBorder="1" applyAlignment="1">
      <alignment vertical="center"/>
    </xf>
    <xf numFmtId="193" fontId="23" fillId="0" borderId="15" xfId="0" applyNumberFormat="1" applyFont="1" applyBorder="1" applyAlignment="1">
      <alignment vertical="center"/>
    </xf>
    <xf numFmtId="193" fontId="22" fillId="36" borderId="17" xfId="0" applyNumberFormat="1" applyFont="1" applyFill="1" applyBorder="1" applyAlignment="1">
      <alignment vertical="center"/>
    </xf>
    <xf numFmtId="193" fontId="23" fillId="0" borderId="18" xfId="0" applyNumberFormat="1" applyFont="1" applyBorder="1" applyAlignment="1">
      <alignment vertical="center"/>
    </xf>
    <xf numFmtId="193" fontId="17" fillId="0" borderId="15" xfId="0" applyNumberFormat="1" applyFont="1" applyBorder="1" applyAlignment="1">
      <alignment vertical="center"/>
    </xf>
    <xf numFmtId="193" fontId="22" fillId="36" borderId="60" xfId="0" applyNumberFormat="1" applyFont="1" applyFill="1" applyBorder="1" applyAlignment="1">
      <alignment vertical="center"/>
    </xf>
    <xf numFmtId="193" fontId="23" fillId="36" borderId="14" xfId="0" applyNumberFormat="1" applyFont="1" applyFill="1" applyBorder="1" applyAlignment="1">
      <alignment vertical="center"/>
    </xf>
    <xf numFmtId="193" fontId="4" fillId="36" borderId="26" xfId="0" applyNumberFormat="1" applyFont="1" applyFill="1" applyBorder="1"/>
    <xf numFmtId="193" fontId="4" fillId="36" borderId="53"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4" xfId="0" applyNumberFormat="1" applyFont="1" applyFill="1" applyBorder="1"/>
    <xf numFmtId="193" fontId="9" fillId="36" borderId="26" xfId="16" applyNumberFormat="1" applyFont="1" applyFill="1" applyBorder="1" applyAlignment="1" applyProtection="1">
      <protection locked="0"/>
    </xf>
    <xf numFmtId="193" fontId="9" fillId="36" borderId="26" xfId="1" applyNumberFormat="1" applyFont="1" applyFill="1" applyBorder="1" applyAlignment="1" applyProtection="1">
      <protection locked="0"/>
    </xf>
    <xf numFmtId="193" fontId="8" fillId="3" borderId="26" xfId="5" applyNumberFormat="1" applyFont="1" applyFill="1" applyBorder="1" applyProtection="1">
      <protection locked="0"/>
    </xf>
    <xf numFmtId="193" fontId="23" fillId="0" borderId="0" xfId="0" applyNumberFormat="1" applyFont="1"/>
    <xf numFmtId="193" fontId="4" fillId="0" borderId="24" xfId="0" applyNumberFormat="1" applyFont="1" applyBorder="1" applyAlignment="1"/>
    <xf numFmtId="193" fontId="4" fillId="0" borderId="24" xfId="0" applyNumberFormat="1" applyFont="1" applyBorder="1" applyAlignment="1">
      <alignment wrapText="1"/>
    </xf>
    <xf numFmtId="0" fontId="5" fillId="0" borderId="0" xfId="0" applyFont="1" applyFill="1" applyAlignment="1">
      <alignment horizontal="center"/>
    </xf>
    <xf numFmtId="0" fontId="5" fillId="0" borderId="0" xfId="0" applyFont="1" applyFill="1" applyBorder="1" applyAlignment="1">
      <alignment horizontal="center" wrapText="1"/>
    </xf>
    <xf numFmtId="0" fontId="5" fillId="0" borderId="0" xfId="0" applyFont="1" applyFill="1" applyAlignment="1">
      <alignment horizontal="center" wrapText="1"/>
    </xf>
    <xf numFmtId="0" fontId="6" fillId="0" borderId="3" xfId="13" applyFont="1" applyFill="1" applyBorder="1" applyAlignment="1" applyProtection="1">
      <alignment horizontal="center" vertical="center" wrapText="1"/>
      <protection locked="0"/>
    </xf>
    <xf numFmtId="9" fontId="4" fillId="36" borderId="27" xfId="20961" applyFont="1" applyFill="1" applyBorder="1"/>
    <xf numFmtId="167" fontId="5" fillId="36" borderId="26" xfId="0" applyNumberFormat="1" applyFont="1" applyFill="1" applyBorder="1" applyAlignment="1">
      <alignment horizontal="center" vertical="center"/>
    </xf>
    <xf numFmtId="0" fontId="8" fillId="0" borderId="19" xfId="0" applyFont="1" applyFill="1" applyBorder="1" applyAlignment="1">
      <alignment horizontal="right" vertical="center" wrapText="1"/>
    </xf>
    <xf numFmtId="0" fontId="6" fillId="0" borderId="20" xfId="0" applyFont="1" applyFill="1" applyBorder="1" applyAlignment="1">
      <alignment vertical="center" wrapText="1"/>
    </xf>
    <xf numFmtId="0" fontId="4" fillId="0" borderId="7" xfId="0" applyFont="1" applyFill="1" applyBorder="1" applyAlignment="1">
      <alignment vertical="center"/>
    </xf>
    <xf numFmtId="0" fontId="4" fillId="0" borderId="20" xfId="0" applyFont="1" applyFill="1" applyBorder="1" applyAlignment="1">
      <alignment vertical="center"/>
    </xf>
    <xf numFmtId="0" fontId="4" fillId="0" borderId="99" xfId="0" applyFont="1" applyFill="1" applyBorder="1" applyAlignment="1">
      <alignment vertical="center"/>
    </xf>
    <xf numFmtId="0" fontId="4" fillId="0" borderId="19" xfId="0" applyFont="1" applyFill="1" applyBorder="1" applyAlignment="1">
      <alignment horizontal="center" vertical="center"/>
    </xf>
    <xf numFmtId="0" fontId="4" fillId="0" borderId="109" xfId="0" applyFont="1" applyFill="1" applyBorder="1" applyAlignment="1">
      <alignment horizontal="center" vertical="center"/>
    </xf>
    <xf numFmtId="0" fontId="4" fillId="3" borderId="67" xfId="0" applyFont="1" applyFill="1" applyBorder="1" applyAlignment="1">
      <alignment horizontal="center" vertical="center"/>
    </xf>
    <xf numFmtId="0" fontId="4" fillId="3" borderId="0" xfId="0" applyFont="1" applyFill="1" applyBorder="1" applyAlignment="1">
      <alignment vertical="center"/>
    </xf>
    <xf numFmtId="0" fontId="4" fillId="0" borderId="73" xfId="0" applyFont="1" applyFill="1" applyBorder="1" applyAlignment="1">
      <alignment horizontal="center" vertical="center"/>
    </xf>
    <xf numFmtId="0" fontId="13" fillId="3" borderId="111" xfId="0" applyFont="1" applyFill="1" applyBorder="1" applyAlignment="1">
      <alignment horizontal="left"/>
    </xf>
    <xf numFmtId="0" fontId="4" fillId="0" borderId="0" xfId="0" applyFont="1"/>
    <xf numFmtId="0" fontId="4" fillId="0" borderId="0" xfId="0" applyFont="1" applyFill="1"/>
    <xf numFmtId="0" fontId="106" fillId="0" borderId="90" xfId="0" applyFont="1" applyFill="1" applyBorder="1" applyAlignment="1">
      <alignment horizontal="right" vertical="center"/>
    </xf>
    <xf numFmtId="0" fontId="4" fillId="0" borderId="114" xfId="0" applyFont="1" applyFill="1" applyBorder="1" applyAlignment="1">
      <alignment horizontal="center" vertical="center"/>
    </xf>
    <xf numFmtId="0" fontId="5" fillId="0" borderId="26" xfId="0" applyFont="1" applyFill="1" applyBorder="1" applyAlignment="1">
      <alignment vertical="center"/>
    </xf>
    <xf numFmtId="0" fontId="4" fillId="0" borderId="7"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6" fillId="0" borderId="19" xfId="11" applyFont="1" applyFill="1" applyBorder="1" applyAlignment="1" applyProtection="1">
      <alignment vertical="center"/>
    </xf>
    <xf numFmtId="0" fontId="6" fillId="0" borderId="20" xfId="11" applyFont="1" applyFill="1" applyBorder="1" applyAlignment="1" applyProtection="1">
      <alignment vertical="center"/>
    </xf>
    <xf numFmtId="0" fontId="14" fillId="0" borderId="21" xfId="11" applyFont="1" applyFill="1" applyBorder="1" applyAlignment="1" applyProtection="1">
      <alignment horizontal="center" vertical="center"/>
    </xf>
    <xf numFmtId="0" fontId="0" fillId="0" borderId="114" xfId="0" applyBorder="1"/>
    <xf numFmtId="0" fontId="0" fillId="0" borderId="114" xfId="0" applyBorder="1" applyAlignment="1">
      <alignment horizontal="center"/>
    </xf>
    <xf numFmtId="0" fontId="4" fillId="0" borderId="101" xfId="0" applyFont="1" applyBorder="1" applyAlignment="1">
      <alignment vertical="center" wrapText="1"/>
    </xf>
    <xf numFmtId="0" fontId="13" fillId="0" borderId="101" xfId="0" applyFont="1" applyBorder="1" applyAlignment="1">
      <alignment vertical="center" wrapText="1"/>
    </xf>
    <xf numFmtId="0" fontId="0" fillId="0" borderId="25" xfId="0" applyBorder="1"/>
    <xf numFmtId="0" fontId="5" fillId="36" borderId="115" xfId="0" applyFont="1" applyFill="1" applyBorder="1" applyAlignment="1">
      <alignment vertical="center" wrapText="1"/>
    </xf>
    <xf numFmtId="167" fontId="5" fillId="36" borderId="27" xfId="0" applyNumberFormat="1" applyFont="1" applyFill="1" applyBorder="1" applyAlignment="1">
      <alignment horizontal="center" vertical="center"/>
    </xf>
    <xf numFmtId="0" fontId="5" fillId="36" borderId="20" xfId="0" applyFont="1" applyFill="1" applyBorder="1" applyAlignment="1">
      <alignment horizontal="center" vertical="center" wrapText="1"/>
    </xf>
    <xf numFmtId="0" fontId="5" fillId="36" borderId="114" xfId="0" applyFont="1" applyFill="1" applyBorder="1" applyAlignment="1">
      <alignment horizontal="left" vertical="center" wrapText="1"/>
    </xf>
    <xf numFmtId="0" fontId="5" fillId="36" borderId="102" xfId="0" applyFont="1" applyFill="1" applyBorder="1" applyAlignment="1">
      <alignment horizontal="left" vertical="center" wrapText="1"/>
    </xf>
    <xf numFmtId="0" fontId="4" fillId="0" borderId="114" xfId="0" applyFont="1" applyFill="1" applyBorder="1" applyAlignment="1">
      <alignment horizontal="right" vertical="center" wrapText="1"/>
    </xf>
    <xf numFmtId="0" fontId="4" fillId="0" borderId="102" xfId="0" applyFont="1" applyFill="1" applyBorder="1" applyAlignment="1">
      <alignment horizontal="left" vertical="center" wrapText="1"/>
    </xf>
    <xf numFmtId="0" fontId="109" fillId="0" borderId="114" xfId="0" applyFont="1" applyFill="1" applyBorder="1" applyAlignment="1">
      <alignment horizontal="right" vertical="center" wrapText="1"/>
    </xf>
    <xf numFmtId="0" fontId="109" fillId="0" borderId="102" xfId="0" applyFont="1" applyFill="1" applyBorder="1" applyAlignment="1">
      <alignment horizontal="left" vertical="center" wrapText="1"/>
    </xf>
    <xf numFmtId="0" fontId="5" fillId="0" borderId="114" xfId="0" applyFont="1" applyFill="1" applyBorder="1" applyAlignment="1">
      <alignment horizontal="left" vertical="center" wrapText="1"/>
    </xf>
    <xf numFmtId="0" fontId="5"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09" fillId="0" borderId="0" xfId="0" applyFont="1" applyFill="1" applyAlignment="1">
      <alignment horizontal="left" vertical="center"/>
    </xf>
    <xf numFmtId="49" fontId="110" fillId="0" borderId="25" xfId="5" applyNumberFormat="1" applyFont="1" applyFill="1" applyBorder="1" applyAlignment="1" applyProtection="1">
      <alignment horizontal="left" vertical="center"/>
      <protection locked="0"/>
    </xf>
    <xf numFmtId="0" fontId="111" fillId="0" borderId="26" xfId="9" applyFont="1" applyFill="1" applyBorder="1" applyAlignment="1" applyProtection="1">
      <alignment horizontal="left" vertical="center" wrapText="1"/>
      <protection locked="0"/>
    </xf>
    <xf numFmtId="0" fontId="20" fillId="0" borderId="114" xfId="0" applyFont="1" applyBorder="1" applyAlignment="1">
      <alignment horizontal="center" vertical="center" wrapText="1"/>
    </xf>
    <xf numFmtId="3" fontId="21" fillId="36" borderId="102" xfId="0" applyNumberFormat="1" applyFont="1" applyFill="1" applyBorder="1" applyAlignment="1">
      <alignment vertical="center" wrapText="1"/>
    </xf>
    <xf numFmtId="14" fontId="6" fillId="3" borderId="102" xfId="8" quotePrefix="1" applyNumberFormat="1" applyFont="1" applyFill="1" applyBorder="1" applyAlignment="1" applyProtection="1">
      <alignment horizontal="left" vertical="center" wrapText="1" indent="2"/>
      <protection locked="0"/>
    </xf>
    <xf numFmtId="3" fontId="21" fillId="0" borderId="102" xfId="0" applyNumberFormat="1" applyFont="1" applyBorder="1" applyAlignment="1">
      <alignment vertical="center" wrapText="1"/>
    </xf>
    <xf numFmtId="14" fontId="6" fillId="3" borderId="102" xfId="8" quotePrefix="1" applyNumberFormat="1" applyFont="1" applyFill="1" applyBorder="1" applyAlignment="1" applyProtection="1">
      <alignment horizontal="left" vertical="center" wrapText="1" indent="3"/>
      <protection locked="0"/>
    </xf>
    <xf numFmtId="3" fontId="21" fillId="0" borderId="102" xfId="0" applyNumberFormat="1" applyFont="1" applyFill="1" applyBorder="1" applyAlignment="1">
      <alignment vertical="center" wrapText="1"/>
    </xf>
    <xf numFmtId="49" fontId="109" fillId="0" borderId="114" xfId="0" applyNumberFormat="1" applyFont="1" applyFill="1" applyBorder="1" applyAlignment="1">
      <alignment horizontal="right" vertical="center" wrapText="1"/>
    </xf>
    <xf numFmtId="0" fontId="20" fillId="0" borderId="114" xfId="0" applyFont="1" applyFill="1" applyBorder="1" applyAlignment="1">
      <alignment horizontal="center" vertical="center" wrapText="1"/>
    </xf>
    <xf numFmtId="0" fontId="112" fillId="79" borderId="103" xfId="21412" applyFont="1" applyFill="1" applyBorder="1" applyAlignment="1" applyProtection="1">
      <alignment vertical="center" wrapText="1"/>
      <protection locked="0"/>
    </xf>
    <xf numFmtId="0" fontId="113" fillId="70" borderId="97" xfId="21412" applyFont="1" applyFill="1" applyBorder="1" applyAlignment="1" applyProtection="1">
      <alignment horizontal="center" vertical="center"/>
      <protection locked="0"/>
    </xf>
    <xf numFmtId="0" fontId="112" fillId="80" borderId="102" xfId="21412" applyFont="1" applyFill="1" applyBorder="1" applyAlignment="1" applyProtection="1">
      <alignment horizontal="center" vertical="center"/>
      <protection locked="0"/>
    </xf>
    <xf numFmtId="0" fontId="112" fillId="79" borderId="103" xfId="21412" applyFont="1" applyFill="1" applyBorder="1" applyAlignment="1" applyProtection="1">
      <alignment vertical="center"/>
      <protection locked="0"/>
    </xf>
    <xf numFmtId="0" fontId="114" fillId="70" borderId="97" xfId="21412" applyFont="1" applyFill="1" applyBorder="1" applyAlignment="1" applyProtection="1">
      <alignment horizontal="center" vertical="center"/>
      <protection locked="0"/>
    </xf>
    <xf numFmtId="0" fontId="114" fillId="3" borderId="97" xfId="21412" applyFont="1" applyFill="1" applyBorder="1" applyAlignment="1" applyProtection="1">
      <alignment horizontal="center" vertical="center"/>
      <protection locked="0"/>
    </xf>
    <xf numFmtId="0" fontId="114" fillId="0" borderId="97" xfId="21412" applyFont="1" applyFill="1" applyBorder="1" applyAlignment="1" applyProtection="1">
      <alignment horizontal="center" vertical="center"/>
      <protection locked="0"/>
    </xf>
    <xf numFmtId="0" fontId="115" fillId="80" borderId="102" xfId="21412" applyFont="1" applyFill="1" applyBorder="1" applyAlignment="1" applyProtection="1">
      <alignment horizontal="center" vertical="center"/>
      <protection locked="0"/>
    </xf>
    <xf numFmtId="0" fontId="112" fillId="79" borderId="103" xfId="21412" applyFont="1" applyFill="1" applyBorder="1" applyAlignment="1" applyProtection="1">
      <alignment horizontal="center" vertical="center"/>
      <protection locked="0"/>
    </xf>
    <xf numFmtId="0" fontId="62" fillId="79" borderId="103" xfId="21412" applyFont="1" applyFill="1" applyBorder="1" applyAlignment="1" applyProtection="1">
      <alignment vertical="center"/>
      <protection locked="0"/>
    </xf>
    <xf numFmtId="0" fontId="114" fillId="70" borderId="102" xfId="21412" applyFont="1" applyFill="1" applyBorder="1" applyAlignment="1" applyProtection="1">
      <alignment horizontal="center" vertical="center"/>
      <protection locked="0"/>
    </xf>
    <xf numFmtId="0" fontId="36" fillId="70" borderId="102" xfId="21412" applyFont="1" applyFill="1" applyBorder="1" applyAlignment="1" applyProtection="1">
      <alignment horizontal="center" vertical="center"/>
      <protection locked="0"/>
    </xf>
    <xf numFmtId="0" fontId="62" fillId="79" borderId="101" xfId="21412" applyFont="1" applyFill="1" applyBorder="1" applyAlignment="1" applyProtection="1">
      <alignment vertical="center"/>
      <protection locked="0"/>
    </xf>
    <xf numFmtId="0" fontId="113" fillId="0" borderId="101" xfId="21412" applyFont="1" applyFill="1" applyBorder="1" applyAlignment="1" applyProtection="1">
      <alignment horizontal="left" vertical="center" wrapText="1"/>
      <protection locked="0"/>
    </xf>
    <xf numFmtId="164" fontId="113" fillId="0" borderId="102" xfId="948" applyNumberFormat="1" applyFont="1" applyFill="1" applyBorder="1" applyAlignment="1" applyProtection="1">
      <alignment horizontal="right" vertical="center"/>
      <protection locked="0"/>
    </xf>
    <xf numFmtId="0" fontId="112" fillId="80" borderId="101" xfId="21412" applyFont="1" applyFill="1" applyBorder="1" applyAlignment="1" applyProtection="1">
      <alignment vertical="top" wrapText="1"/>
      <protection locked="0"/>
    </xf>
    <xf numFmtId="164" fontId="113" fillId="80" borderId="102" xfId="948" applyNumberFormat="1" applyFont="1" applyFill="1" applyBorder="1" applyAlignment="1" applyProtection="1">
      <alignment horizontal="right" vertical="center"/>
    </xf>
    <xf numFmtId="164" fontId="62" fillId="79" borderId="101" xfId="948" applyNumberFormat="1" applyFont="1" applyFill="1" applyBorder="1" applyAlignment="1" applyProtection="1">
      <alignment horizontal="right" vertical="center"/>
      <protection locked="0"/>
    </xf>
    <xf numFmtId="0" fontId="113" fillId="70" borderId="101" xfId="21412" applyFont="1" applyFill="1" applyBorder="1" applyAlignment="1" applyProtection="1">
      <alignment vertical="center" wrapText="1"/>
      <protection locked="0"/>
    </xf>
    <xf numFmtId="0" fontId="113" fillId="70" borderId="101" xfId="21412" applyFont="1" applyFill="1" applyBorder="1" applyAlignment="1" applyProtection="1">
      <alignment horizontal="left" vertical="center" wrapText="1"/>
      <protection locked="0"/>
    </xf>
    <xf numFmtId="0" fontId="113" fillId="0" borderId="101" xfId="21412" applyFont="1" applyFill="1" applyBorder="1" applyAlignment="1" applyProtection="1">
      <alignment vertical="center" wrapText="1"/>
      <protection locked="0"/>
    </xf>
    <xf numFmtId="0" fontId="113" fillId="3" borderId="101" xfId="21412" applyFont="1" applyFill="1" applyBorder="1" applyAlignment="1" applyProtection="1">
      <alignment horizontal="left" vertical="center" wrapText="1"/>
      <protection locked="0"/>
    </xf>
    <xf numFmtId="0" fontId="112" fillId="80" borderId="101" xfId="21412" applyFont="1" applyFill="1" applyBorder="1" applyAlignment="1" applyProtection="1">
      <alignment vertical="center" wrapText="1"/>
      <protection locked="0"/>
    </xf>
    <xf numFmtId="164" fontId="112" fillId="79" borderId="101" xfId="948" applyNumberFormat="1" applyFont="1" applyFill="1" applyBorder="1" applyAlignment="1" applyProtection="1">
      <alignment horizontal="right" vertical="center"/>
      <protection locked="0"/>
    </xf>
    <xf numFmtId="164" fontId="113" fillId="3" borderId="102" xfId="948" applyNumberFormat="1" applyFont="1" applyFill="1" applyBorder="1" applyAlignment="1" applyProtection="1">
      <alignment horizontal="right" vertical="center"/>
      <protection locked="0"/>
    </xf>
    <xf numFmtId="10" fontId="6" fillId="0" borderId="102" xfId="20961" applyNumberFormat="1" applyFont="1" applyFill="1" applyBorder="1" applyAlignment="1">
      <alignment horizontal="left" vertical="center" wrapText="1"/>
    </xf>
    <xf numFmtId="10" fontId="4" fillId="0" borderId="102" xfId="20961" applyNumberFormat="1" applyFont="1" applyFill="1" applyBorder="1" applyAlignment="1">
      <alignment horizontal="left" vertical="center" wrapText="1"/>
    </xf>
    <xf numFmtId="10" fontId="5" fillId="36" borderId="102" xfId="0" applyNumberFormat="1" applyFont="1" applyFill="1" applyBorder="1" applyAlignment="1">
      <alignment horizontal="left" vertical="center" wrapText="1"/>
    </xf>
    <xf numFmtId="10" fontId="109" fillId="0" borderId="102" xfId="20961" applyNumberFormat="1" applyFont="1" applyFill="1" applyBorder="1" applyAlignment="1">
      <alignment horizontal="left" vertical="center" wrapText="1"/>
    </xf>
    <xf numFmtId="10" fontId="5" fillId="36" borderId="102" xfId="20961" applyNumberFormat="1" applyFont="1" applyFill="1" applyBorder="1" applyAlignment="1">
      <alignment horizontal="left" vertical="center" wrapText="1"/>
    </xf>
    <xf numFmtId="10" fontId="5" fillId="36" borderId="102" xfId="0" applyNumberFormat="1" applyFont="1" applyFill="1" applyBorder="1" applyAlignment="1">
      <alignment horizontal="center" vertical="center" wrapText="1"/>
    </xf>
    <xf numFmtId="10" fontId="111" fillId="0" borderId="26" xfId="20961" applyNumberFormat="1" applyFont="1" applyFill="1" applyBorder="1" applyAlignment="1" applyProtection="1">
      <alignment horizontal="left" vertical="center"/>
    </xf>
    <xf numFmtId="43" fontId="6" fillId="0" borderId="0" xfId="7" applyFont="1"/>
    <xf numFmtId="0" fontId="107" fillId="0" borderId="0" xfId="0" applyFont="1" applyAlignment="1">
      <alignment wrapText="1"/>
    </xf>
    <xf numFmtId="0" fontId="8" fillId="0" borderId="114" xfId="0" applyFont="1" applyBorder="1" applyAlignment="1">
      <alignment horizontal="right" vertical="center" wrapText="1"/>
    </xf>
    <xf numFmtId="0" fontId="8" fillId="0" borderId="114" xfId="0" applyFont="1" applyFill="1" applyBorder="1" applyAlignment="1">
      <alignment horizontal="right" vertical="center" wrapText="1"/>
    </xf>
    <xf numFmtId="0" fontId="4" fillId="0" borderId="102" xfId="0" applyFont="1" applyBorder="1" applyAlignment="1">
      <alignment vertical="center" wrapText="1"/>
    </xf>
    <xf numFmtId="0" fontId="4" fillId="0" borderId="102" xfId="0" applyFont="1" applyFill="1" applyBorder="1" applyAlignment="1">
      <alignment horizontal="left" vertical="center" wrapText="1" indent="2"/>
    </xf>
    <xf numFmtId="0" fontId="4" fillId="0" borderId="102" xfId="0" applyFont="1" applyFill="1" applyBorder="1" applyAlignment="1">
      <alignment vertical="center" wrapText="1"/>
    </xf>
    <xf numFmtId="0" fontId="5" fillId="0" borderId="26" xfId="0" applyFont="1" applyBorder="1" applyAlignment="1">
      <alignment vertical="center" wrapText="1"/>
    </xf>
    <xf numFmtId="0" fontId="2" fillId="0" borderId="20" xfId="0" applyNumberFormat="1" applyFont="1" applyFill="1" applyBorder="1" applyAlignment="1">
      <alignment horizontal="left" vertical="center" wrapText="1" indent="1"/>
    </xf>
    <xf numFmtId="0" fontId="8" fillId="0" borderId="114" xfId="0" applyFont="1" applyFill="1" applyBorder="1" applyAlignment="1">
      <alignment horizontal="center" vertical="center" wrapText="1"/>
    </xf>
    <xf numFmtId="0" fontId="8" fillId="2" borderId="114" xfId="0" applyFont="1" applyFill="1" applyBorder="1" applyAlignment="1">
      <alignment horizontal="right" vertical="center"/>
    </xf>
    <xf numFmtId="0" fontId="14" fillId="0" borderId="114" xfId="0" applyFont="1" applyFill="1" applyBorder="1" applyAlignment="1">
      <alignment horizontal="center" vertical="center" wrapText="1"/>
    </xf>
    <xf numFmtId="14" fontId="4" fillId="0" borderId="0" xfId="0" applyNumberFormat="1" applyFont="1"/>
    <xf numFmtId="0" fontId="5" fillId="0" borderId="0" xfId="0" applyFont="1" applyAlignment="1">
      <alignment horizontal="center" wrapText="1"/>
    </xf>
    <xf numFmtId="0" fontId="4" fillId="0" borderId="114" xfId="0" applyFont="1" applyBorder="1"/>
    <xf numFmtId="0" fontId="5" fillId="0" borderId="114" xfId="0" applyFont="1" applyBorder="1"/>
    <xf numFmtId="0" fontId="5" fillId="0" borderId="25" xfId="0" applyFont="1" applyBorder="1"/>
    <xf numFmtId="0" fontId="5" fillId="0" borderId="26" xfId="0" applyFont="1" applyBorder="1" applyAlignment="1">
      <alignment wrapText="1"/>
    </xf>
    <xf numFmtId="10" fontId="5" fillId="0" borderId="27" xfId="20961" applyNumberFormat="1" applyFont="1" applyBorder="1"/>
    <xf numFmtId="0" fontId="106" fillId="0" borderId="90" xfId="0" applyFont="1" applyFill="1" applyBorder="1" applyAlignment="1">
      <alignment horizontal="left" vertical="center"/>
    </xf>
    <xf numFmtId="0" fontId="106" fillId="0" borderId="88" xfId="0" applyFont="1" applyFill="1" applyBorder="1" applyAlignment="1">
      <alignment vertical="center" wrapText="1"/>
    </xf>
    <xf numFmtId="0" fontId="106" fillId="0" borderId="88" xfId="0" applyFont="1" applyFill="1" applyBorder="1" applyAlignment="1">
      <alignment horizontal="left" vertical="center" wrapText="1"/>
    </xf>
    <xf numFmtId="0" fontId="116" fillId="0" borderId="0" xfId="11" applyFont="1" applyFill="1" applyBorder="1" applyProtection="1"/>
    <xf numFmtId="0" fontId="117" fillId="0" borderId="0" xfId="0" applyFont="1"/>
    <xf numFmtId="0" fontId="116" fillId="0" borderId="0" xfId="11" applyFont="1" applyFill="1" applyBorder="1" applyAlignment="1" applyProtection="1"/>
    <xf numFmtId="0" fontId="118" fillId="0" borderId="0" xfId="11" applyFont="1" applyFill="1" applyBorder="1" applyAlignment="1" applyProtection="1"/>
    <xf numFmtId="14" fontId="117" fillId="0" borderId="0" xfId="0" applyNumberFormat="1" applyFont="1"/>
    <xf numFmtId="0" fontId="120" fillId="0" borderId="102" xfId="0" applyFont="1" applyBorder="1" applyAlignment="1">
      <alignment horizontal="center" vertical="center" wrapText="1"/>
    </xf>
    <xf numFmtId="49" fontId="121" fillId="3" borderId="102" xfId="5" applyNumberFormat="1" applyFont="1" applyFill="1" applyBorder="1" applyAlignment="1" applyProtection="1">
      <alignment horizontal="right" vertical="center"/>
      <protection locked="0"/>
    </xf>
    <xf numFmtId="0" fontId="121" fillId="3" borderId="102" xfId="13" applyFont="1" applyFill="1" applyBorder="1" applyAlignment="1" applyProtection="1">
      <alignment horizontal="left" vertical="center" wrapText="1"/>
      <protection locked="0"/>
    </xf>
    <xf numFmtId="0" fontId="120" fillId="0" borderId="102" xfId="0" applyFont="1" applyBorder="1"/>
    <xf numFmtId="0" fontId="121" fillId="0" borderId="102" xfId="13" applyFont="1" applyFill="1" applyBorder="1" applyAlignment="1" applyProtection="1">
      <alignment horizontal="left" vertical="center" wrapText="1"/>
      <protection locked="0"/>
    </xf>
    <xf numFmtId="49" fontId="121" fillId="0" borderId="102" xfId="5" applyNumberFormat="1" applyFont="1" applyFill="1" applyBorder="1" applyAlignment="1" applyProtection="1">
      <alignment horizontal="right" vertical="center"/>
      <protection locked="0"/>
    </xf>
    <xf numFmtId="49" fontId="122" fillId="0" borderId="102" xfId="5" applyNumberFormat="1" applyFont="1" applyFill="1" applyBorder="1" applyAlignment="1" applyProtection="1">
      <alignment horizontal="right" vertical="center"/>
      <protection locked="0"/>
    </xf>
    <xf numFmtId="0" fontId="117" fillId="0" borderId="0" xfId="0" applyFont="1" applyAlignment="1">
      <alignment wrapText="1"/>
    </xf>
    <xf numFmtId="0" fontId="117" fillId="0" borderId="102" xfId="0" applyFont="1" applyBorder="1" applyAlignment="1">
      <alignment horizontal="center" vertical="center"/>
    </xf>
    <xf numFmtId="0" fontId="117" fillId="0" borderId="102" xfId="0" applyFont="1" applyBorder="1" applyAlignment="1">
      <alignment horizontal="center" vertical="center" wrapText="1"/>
    </xf>
    <xf numFmtId="49" fontId="121" fillId="3" borderId="102" xfId="5" applyNumberFormat="1" applyFont="1" applyFill="1" applyBorder="1" applyAlignment="1" applyProtection="1">
      <alignment horizontal="right" vertical="center" wrapText="1"/>
      <protection locked="0"/>
    </xf>
    <xf numFmtId="0" fontId="117" fillId="0" borderId="102" xfId="0" applyFont="1" applyBorder="1"/>
    <xf numFmtId="0" fontId="117" fillId="0" borderId="102" xfId="0" applyFont="1" applyFill="1" applyBorder="1"/>
    <xf numFmtId="166" fontId="116" fillId="36" borderId="102" xfId="21413" applyFont="1" applyFill="1" applyBorder="1"/>
    <xf numFmtId="49" fontId="121" fillId="0" borderId="102" xfId="5" applyNumberFormat="1" applyFont="1" applyFill="1" applyBorder="1" applyAlignment="1" applyProtection="1">
      <alignment horizontal="right" vertical="center" wrapText="1"/>
      <protection locked="0"/>
    </xf>
    <xf numFmtId="49" fontId="122" fillId="0" borderId="102" xfId="5" applyNumberFormat="1" applyFont="1" applyFill="1" applyBorder="1" applyAlignment="1" applyProtection="1">
      <alignment horizontal="right" vertical="center" wrapText="1"/>
      <protection locked="0"/>
    </xf>
    <xf numFmtId="0" fontId="120" fillId="0" borderId="0" xfId="0" applyFont="1"/>
    <xf numFmtId="0" fontId="117" fillId="0" borderId="102" xfId="0" applyFont="1" applyBorder="1" applyAlignment="1">
      <alignment wrapText="1"/>
    </xf>
    <xf numFmtId="0" fontId="117" fillId="0" borderId="102" xfId="0" applyFont="1" applyBorder="1" applyAlignment="1">
      <alignment horizontal="left" indent="8"/>
    </xf>
    <xf numFmtId="0" fontId="117" fillId="0" borderId="0" xfId="0" applyFont="1" applyFill="1"/>
    <xf numFmtId="0" fontId="116" fillId="0" borderId="102" xfId="0" applyNumberFormat="1" applyFont="1" applyFill="1" applyBorder="1" applyAlignment="1">
      <alignment horizontal="left" vertical="center" wrapText="1"/>
    </xf>
    <xf numFmtId="0" fontId="117" fillId="0" borderId="0" xfId="0" applyFont="1" applyBorder="1"/>
    <xf numFmtId="0" fontId="120" fillId="0" borderId="102" xfId="0" applyFont="1" applyFill="1" applyBorder="1"/>
    <xf numFmtId="0" fontId="117" fillId="0" borderId="0" xfId="0" applyFont="1" applyBorder="1" applyAlignment="1">
      <alignment horizontal="left"/>
    </xf>
    <xf numFmtId="0" fontId="120" fillId="0" borderId="0" xfId="0" applyFont="1" applyBorder="1"/>
    <xf numFmtId="0" fontId="117" fillId="0" borderId="0" xfId="0" applyFont="1" applyFill="1" applyBorder="1"/>
    <xf numFmtId="0" fontId="119" fillId="0" borderId="102" xfId="0" applyFont="1" applyFill="1" applyBorder="1" applyAlignment="1">
      <alignment horizontal="left" indent="1"/>
    </xf>
    <xf numFmtId="0" fontId="119" fillId="0" borderId="102" xfId="0" applyFont="1" applyFill="1" applyBorder="1" applyAlignment="1">
      <alignment horizontal="left" wrapText="1" indent="1"/>
    </xf>
    <xf numFmtId="0" fontId="116" fillId="0" borderId="102" xfId="0" applyFont="1" applyFill="1" applyBorder="1" applyAlignment="1">
      <alignment horizontal="left" indent="1"/>
    </xf>
    <xf numFmtId="0" fontId="116" fillId="0" borderId="102" xfId="0" applyNumberFormat="1" applyFont="1" applyFill="1" applyBorder="1" applyAlignment="1">
      <alignment horizontal="left" indent="1"/>
    </xf>
    <xf numFmtId="0" fontId="116" fillId="0" borderId="102" xfId="0" applyFont="1" applyFill="1" applyBorder="1" applyAlignment="1">
      <alignment horizontal="left" wrapText="1" indent="2"/>
    </xf>
    <xf numFmtId="0" fontId="119" fillId="0" borderId="102" xfId="0" applyFont="1" applyFill="1" applyBorder="1" applyAlignment="1">
      <alignment horizontal="left" vertical="center" indent="1"/>
    </xf>
    <xf numFmtId="0" fontId="117" fillId="81" borderId="102" xfId="0" applyFont="1" applyFill="1" applyBorder="1"/>
    <xf numFmtId="0" fontId="117" fillId="0" borderId="102" xfId="0" applyFont="1" applyFill="1" applyBorder="1" applyAlignment="1">
      <alignment horizontal="left" wrapText="1"/>
    </xf>
    <xf numFmtId="0" fontId="117" fillId="0" borderId="102" xfId="0" applyFont="1" applyFill="1" applyBorder="1" applyAlignment="1">
      <alignment horizontal="left" wrapText="1" indent="2"/>
    </xf>
    <xf numFmtId="0" fontId="120" fillId="0" borderId="7" xfId="0" applyFont="1" applyBorder="1"/>
    <xf numFmtId="0" fontId="120" fillId="81" borderId="102" xfId="0" applyFont="1" applyFill="1" applyBorder="1"/>
    <xf numFmtId="0" fontId="117" fillId="0" borderId="0" xfId="0" applyFont="1" applyBorder="1" applyAlignment="1">
      <alignment horizontal="center" vertical="center"/>
    </xf>
    <xf numFmtId="0" fontId="117" fillId="0" borderId="0" xfId="0" applyFont="1" applyBorder="1" applyAlignment="1">
      <alignment horizontal="center" vertical="center" wrapText="1"/>
    </xf>
    <xf numFmtId="0" fontId="117" fillId="0" borderId="102" xfId="0" applyFont="1" applyBorder="1" applyAlignment="1">
      <alignment horizontal="center"/>
    </xf>
    <xf numFmtId="0" fontId="117" fillId="0" borderId="102" xfId="0" applyFont="1" applyBorder="1" applyAlignment="1">
      <alignment horizontal="left" indent="1"/>
    </xf>
    <xf numFmtId="0" fontId="117" fillId="0" borderId="7" xfId="0" applyFont="1" applyBorder="1"/>
    <xf numFmtId="0" fontId="117" fillId="0" borderId="102" xfId="0" applyFont="1" applyBorder="1" applyAlignment="1">
      <alignment horizontal="left" indent="2"/>
    </xf>
    <xf numFmtId="49" fontId="117" fillId="0" borderId="102" xfId="0" applyNumberFormat="1" applyFont="1" applyBorder="1" applyAlignment="1">
      <alignment horizontal="left" indent="3"/>
    </xf>
    <xf numFmtId="49" fontId="117" fillId="0" borderId="102" xfId="0" applyNumberFormat="1" applyFont="1" applyFill="1" applyBorder="1" applyAlignment="1">
      <alignment horizontal="left" indent="3"/>
    </xf>
    <xf numFmtId="49" fontId="117" fillId="0" borderId="102" xfId="0" applyNumberFormat="1" applyFont="1" applyBorder="1" applyAlignment="1">
      <alignment horizontal="left" indent="1"/>
    </xf>
    <xf numFmtId="49" fontId="117" fillId="0" borderId="102" xfId="0" applyNumberFormat="1" applyFont="1" applyFill="1" applyBorder="1" applyAlignment="1">
      <alignment horizontal="left" indent="1"/>
    </xf>
    <xf numFmtId="0" fontId="117" fillId="0" borderId="102" xfId="0" applyNumberFormat="1" applyFont="1" applyBorder="1" applyAlignment="1">
      <alignment horizontal="left" indent="1"/>
    </xf>
    <xf numFmtId="0" fontId="117" fillId="82" borderId="102" xfId="0" applyFont="1" applyFill="1" applyBorder="1"/>
    <xf numFmtId="49" fontId="117" fillId="0" borderId="102" xfId="0" applyNumberFormat="1" applyFont="1" applyBorder="1" applyAlignment="1">
      <alignment horizontal="left" wrapText="1" indent="2"/>
    </xf>
    <xf numFmtId="49" fontId="117" fillId="0" borderId="102" xfId="0" applyNumberFormat="1" applyFont="1" applyFill="1" applyBorder="1" applyAlignment="1">
      <alignment horizontal="left" vertical="top" wrapText="1" indent="2"/>
    </xf>
    <xf numFmtId="49" fontId="117" fillId="0" borderId="102" xfId="0" applyNumberFormat="1" applyFont="1" applyFill="1" applyBorder="1" applyAlignment="1">
      <alignment horizontal="left" wrapText="1" indent="3"/>
    </xf>
    <xf numFmtId="49" fontId="117" fillId="0" borderId="102" xfId="0" applyNumberFormat="1" applyFont="1" applyFill="1" applyBorder="1" applyAlignment="1">
      <alignment horizontal="left" wrapText="1" indent="2"/>
    </xf>
    <xf numFmtId="0" fontId="117" fillId="0" borderId="102" xfId="0" applyNumberFormat="1" applyFont="1" applyFill="1" applyBorder="1" applyAlignment="1">
      <alignment horizontal="left" wrapText="1" indent="1"/>
    </xf>
    <xf numFmtId="0" fontId="119" fillId="0" borderId="126" xfId="0" applyNumberFormat="1" applyFont="1" applyFill="1" applyBorder="1" applyAlignment="1">
      <alignment horizontal="left" vertical="center" wrapText="1"/>
    </xf>
    <xf numFmtId="0" fontId="117" fillId="0" borderId="97" xfId="0" applyFont="1" applyFill="1" applyBorder="1" applyAlignment="1">
      <alignment horizontal="center" vertical="center" wrapText="1"/>
    </xf>
    <xf numFmtId="0" fontId="117" fillId="0" borderId="7" xfId="0" applyFont="1" applyFill="1" applyBorder="1" applyAlignment="1">
      <alignment horizontal="center" vertical="center" wrapText="1"/>
    </xf>
    <xf numFmtId="0" fontId="119" fillId="0" borderId="102" xfId="0" applyNumberFormat="1" applyFont="1" applyFill="1" applyBorder="1" applyAlignment="1">
      <alignment horizontal="left" vertical="center" wrapText="1"/>
    </xf>
    <xf numFmtId="0" fontId="117" fillId="0" borderId="0" xfId="0" applyFont="1" applyAlignment="1">
      <alignment horizontal="center" vertical="center"/>
    </xf>
    <xf numFmtId="0" fontId="125" fillId="0" borderId="0" xfId="0" applyFont="1"/>
    <xf numFmtId="0" fontId="125" fillId="0" borderId="0" xfId="0" applyFont="1" applyAlignment="1">
      <alignment horizontal="center" vertical="center"/>
    </xf>
    <xf numFmtId="0" fontId="117" fillId="0" borderId="102" xfId="0" applyFont="1" applyFill="1" applyBorder="1" applyAlignment="1">
      <alignment horizontal="left" indent="1"/>
    </xf>
    <xf numFmtId="0" fontId="127" fillId="0" borderId="0" xfId="0" applyFont="1" applyFill="1" applyBorder="1" applyAlignment="1"/>
    <xf numFmtId="0" fontId="128" fillId="0" borderId="7" xfId="0" applyFont="1" applyBorder="1"/>
    <xf numFmtId="49" fontId="117" fillId="0" borderId="102" xfId="0" applyNumberFormat="1" applyFont="1" applyFill="1" applyBorder="1" applyAlignment="1">
      <alignment horizontal="left" wrapText="1" indent="1"/>
    </xf>
    <xf numFmtId="0" fontId="117" fillId="0" borderId="0" xfId="0" applyFont="1" applyBorder="1" applyAlignment="1">
      <alignment horizontal="left" indent="1"/>
    </xf>
    <xf numFmtId="0" fontId="117" fillId="0" borderId="0" xfId="0" applyFont="1" applyBorder="1" applyAlignment="1">
      <alignment horizontal="left" indent="2"/>
    </xf>
    <xf numFmtId="49" fontId="117" fillId="0" borderId="0" xfId="0" applyNumberFormat="1" applyFont="1" applyBorder="1" applyAlignment="1">
      <alignment horizontal="left" indent="3"/>
    </xf>
    <xf numFmtId="49" fontId="117" fillId="0" borderId="0" xfId="0" applyNumberFormat="1" applyFont="1" applyBorder="1" applyAlignment="1">
      <alignment horizontal="left" indent="1"/>
    </xf>
    <xf numFmtId="49" fontId="117" fillId="0" borderId="0" xfId="0" applyNumberFormat="1" applyFont="1" applyBorder="1" applyAlignment="1">
      <alignment horizontal="left" wrapText="1" indent="2"/>
    </xf>
    <xf numFmtId="49" fontId="117" fillId="0" borderId="0" xfId="0" applyNumberFormat="1" applyFont="1" applyFill="1" applyBorder="1" applyAlignment="1">
      <alignment horizontal="left" wrapText="1" indent="3"/>
    </xf>
    <xf numFmtId="0" fontId="117" fillId="0" borderId="0" xfId="0" applyNumberFormat="1" applyFont="1" applyFill="1" applyBorder="1" applyAlignment="1">
      <alignment horizontal="left" wrapText="1" indent="1"/>
    </xf>
    <xf numFmtId="0" fontId="4" fillId="0" borderId="64" xfId="0" applyFont="1" applyFill="1" applyBorder="1" applyAlignment="1">
      <alignment horizontal="center" vertical="center" wrapText="1"/>
    </xf>
    <xf numFmtId="0" fontId="117" fillId="0" borderId="0" xfId="0" applyFont="1" applyFill="1" applyAlignment="1">
      <alignment horizontal="left" vertical="top" wrapText="1"/>
    </xf>
    <xf numFmtId="0" fontId="123" fillId="0" borderId="102" xfId="13" applyFont="1" applyFill="1" applyBorder="1" applyAlignment="1" applyProtection="1">
      <alignment horizontal="left" vertical="center" wrapText="1"/>
      <protection locked="0"/>
    </xf>
    <xf numFmtId="0" fontId="117" fillId="0" borderId="102" xfId="0" applyFont="1" applyFill="1" applyBorder="1" applyAlignment="1">
      <alignment horizontal="center" vertical="center" wrapText="1"/>
    </xf>
    <xf numFmtId="0" fontId="117" fillId="0" borderId="7" xfId="0" applyFont="1" applyFill="1" applyBorder="1"/>
    <xf numFmtId="49" fontId="117" fillId="0" borderId="102" xfId="0" applyNumberFormat="1" applyFont="1" applyFill="1" applyBorder="1" applyAlignment="1">
      <alignment horizontal="center" vertical="center" wrapText="1"/>
    </xf>
    <xf numFmtId="10" fontId="8" fillId="83" borderId="26" xfId="0" applyNumberFormat="1" applyFont="1" applyFill="1" applyBorder="1" applyAlignment="1" applyProtection="1">
      <alignment vertical="center"/>
      <protection locked="0"/>
    </xf>
    <xf numFmtId="193" fontId="8" fillId="0" borderId="102" xfId="7" applyNumberFormat="1" applyFont="1" applyFill="1" applyBorder="1" applyAlignment="1" applyProtection="1">
      <alignment horizontal="right"/>
    </xf>
    <xf numFmtId="193" fontId="8" fillId="36" borderId="102" xfId="7" applyNumberFormat="1" applyFont="1" applyFill="1" applyBorder="1" applyAlignment="1" applyProtection="1">
      <alignment horizontal="right"/>
    </xf>
    <xf numFmtId="193" fontId="8" fillId="0" borderId="102" xfId="7" applyNumberFormat="1" applyFont="1" applyFill="1" applyBorder="1" applyAlignment="1" applyProtection="1">
      <alignment horizontal="right"/>
      <protection locked="0"/>
    </xf>
    <xf numFmtId="193" fontId="18" fillId="0" borderId="102" xfId="0" applyNumberFormat="1" applyFont="1" applyFill="1" applyBorder="1" applyAlignment="1" applyProtection="1">
      <alignment horizontal="right"/>
      <protection locked="0"/>
    </xf>
    <xf numFmtId="193" fontId="18" fillId="36" borderId="102" xfId="0" applyNumberFormat="1" applyFont="1" applyFill="1" applyBorder="1" applyAlignment="1">
      <alignment horizontal="right"/>
    </xf>
    <xf numFmtId="193" fontId="19" fillId="0" borderId="102" xfId="0" applyNumberFormat="1" applyFont="1" applyFill="1" applyBorder="1" applyAlignment="1">
      <alignment horizontal="center"/>
    </xf>
    <xf numFmtId="193" fontId="18" fillId="36" borderId="102" xfId="0" applyNumberFormat="1" applyFont="1" applyFill="1" applyBorder="1" applyAlignment="1" applyProtection="1">
      <alignment horizontal="right"/>
    </xf>
    <xf numFmtId="193" fontId="18" fillId="0" borderId="102" xfId="0" applyNumberFormat="1" applyFont="1" applyFill="1" applyBorder="1" applyAlignment="1" applyProtection="1">
      <alignment horizontal="right" vertical="center"/>
      <protection locked="0"/>
    </xf>
    <xf numFmtId="193" fontId="4" fillId="0" borderId="102" xfId="0" applyNumberFormat="1" applyFont="1" applyBorder="1" applyAlignment="1">
      <alignment horizontal="center" vertical="center"/>
    </xf>
    <xf numFmtId="193" fontId="4" fillId="0" borderId="112" xfId="0" applyNumberFormat="1" applyFont="1" applyBorder="1" applyAlignment="1">
      <alignment horizontal="center" vertical="center"/>
    </xf>
    <xf numFmtId="3" fontId="0" fillId="0" borderId="112" xfId="0" applyNumberFormat="1" applyBorder="1" applyAlignment="1"/>
    <xf numFmtId="3" fontId="0" fillId="0" borderId="112" xfId="0" applyNumberFormat="1" applyBorder="1" applyAlignment="1">
      <alignment wrapText="1"/>
    </xf>
    <xf numFmtId="193" fontId="0" fillId="36" borderId="112" xfId="0" applyNumberFormat="1" applyFill="1" applyBorder="1" applyAlignment="1">
      <alignment horizontal="center" vertical="center" wrapText="1"/>
    </xf>
    <xf numFmtId="193" fontId="6" fillId="36" borderId="112" xfId="2" applyNumberFormat="1" applyFont="1" applyFill="1" applyBorder="1" applyAlignment="1" applyProtection="1">
      <alignment vertical="top"/>
    </xf>
    <xf numFmtId="3" fontId="0" fillId="0" borderId="0" xfId="0" applyNumberFormat="1"/>
    <xf numFmtId="193" fontId="6" fillId="3" borderId="112" xfId="2" applyNumberFormat="1" applyFont="1" applyFill="1" applyBorder="1" applyAlignment="1" applyProtection="1">
      <alignment vertical="top"/>
      <protection locked="0"/>
    </xf>
    <xf numFmtId="193" fontId="6" fillId="36" borderId="112" xfId="2" applyNumberFormat="1" applyFont="1" applyFill="1" applyBorder="1" applyAlignment="1" applyProtection="1">
      <alignment vertical="top" wrapText="1"/>
    </xf>
    <xf numFmtId="194" fontId="0" fillId="0" borderId="0" xfId="0" applyNumberFormat="1" applyAlignment="1">
      <alignment wrapText="1"/>
    </xf>
    <xf numFmtId="193" fontId="6" fillId="3" borderId="112" xfId="2" applyNumberFormat="1" applyFont="1" applyFill="1" applyBorder="1" applyAlignment="1" applyProtection="1">
      <alignment vertical="top" wrapText="1"/>
      <protection locked="0"/>
    </xf>
    <xf numFmtId="193" fontId="0" fillId="0" borderId="0" xfId="0" applyNumberFormat="1" applyAlignment="1">
      <alignment wrapText="1"/>
    </xf>
    <xf numFmtId="193" fontId="6" fillId="36" borderId="112" xfId="2" applyNumberFormat="1" applyFont="1" applyFill="1" applyBorder="1" applyAlignment="1" applyProtection="1">
      <alignment vertical="top" wrapText="1"/>
      <protection locked="0"/>
    </xf>
    <xf numFmtId="10" fontId="4" fillId="0" borderId="0" xfId="0" applyNumberFormat="1" applyFont="1" applyFill="1" applyAlignment="1">
      <alignment horizontal="left" vertical="center"/>
    </xf>
    <xf numFmtId="3" fontId="4" fillId="0" borderId="0" xfId="0" applyNumberFormat="1" applyFont="1" applyFill="1" applyAlignment="1">
      <alignment horizontal="left" vertical="center"/>
    </xf>
    <xf numFmtId="0" fontId="8" fillId="0" borderId="0" xfId="0" applyFont="1" applyAlignment="1">
      <alignment horizontal="left"/>
    </xf>
    <xf numFmtId="0" fontId="9" fillId="0" borderId="0" xfId="11" applyFont="1" applyFill="1" applyBorder="1" applyAlignment="1" applyProtection="1">
      <alignment horizontal="left"/>
    </xf>
    <xf numFmtId="0" fontId="4" fillId="0" borderId="5" xfId="0" applyFont="1" applyFill="1" applyBorder="1" applyAlignment="1">
      <alignment horizontal="left" vertical="center" wrapText="1"/>
    </xf>
    <xf numFmtId="0" fontId="23" fillId="0" borderId="114" xfId="0" applyFont="1" applyBorder="1" applyAlignment="1">
      <alignment horizontal="center"/>
    </xf>
    <xf numFmtId="0" fontId="23" fillId="0" borderId="132" xfId="0" applyFont="1" applyBorder="1" applyAlignment="1">
      <alignment horizontal="left" wrapText="1"/>
    </xf>
    <xf numFmtId="193" fontId="23" fillId="0" borderId="133" xfId="0" applyNumberFormat="1" applyFont="1" applyBorder="1" applyAlignment="1">
      <alignment vertical="center"/>
    </xf>
    <xf numFmtId="167" fontId="23" fillId="0" borderId="134" xfId="0" applyNumberFormat="1" applyFont="1" applyBorder="1" applyAlignment="1">
      <alignment horizontal="center"/>
    </xf>
    <xf numFmtId="0" fontId="23" fillId="0" borderId="12" xfId="0" applyFont="1" applyBorder="1" applyAlignment="1">
      <alignment horizontal="left" wrapText="1"/>
    </xf>
    <xf numFmtId="0" fontId="17" fillId="0" borderId="12" xfId="0" applyFont="1" applyBorder="1" applyAlignment="1">
      <alignment horizontal="left" wrapText="1"/>
    </xf>
    <xf numFmtId="0" fontId="23" fillId="0" borderId="13" xfId="0" applyFont="1" applyBorder="1" applyAlignment="1">
      <alignment horizontal="left" wrapText="1"/>
    </xf>
    <xf numFmtId="0" fontId="23" fillId="0" borderId="135" xfId="0" applyFont="1" applyBorder="1" applyAlignment="1">
      <alignment horizontal="left" wrapText="1"/>
    </xf>
    <xf numFmtId="193" fontId="23" fillId="0" borderId="136" xfId="0" applyNumberFormat="1" applyFont="1" applyBorder="1" applyAlignment="1">
      <alignment vertical="center"/>
    </xf>
    <xf numFmtId="0" fontId="22" fillId="36" borderId="16" xfId="0" applyFont="1" applyFill="1" applyBorder="1" applyAlignment="1">
      <alignment horizontal="left" wrapText="1"/>
    </xf>
    <xf numFmtId="0" fontId="17" fillId="0" borderId="13" xfId="0" applyFont="1" applyBorder="1" applyAlignment="1">
      <alignment horizontal="left" wrapText="1"/>
    </xf>
    <xf numFmtId="193" fontId="17" fillId="0" borderId="136" xfId="0" applyNumberFormat="1" applyFont="1" applyBorder="1" applyAlignment="1">
      <alignment vertical="center"/>
    </xf>
    <xf numFmtId="0" fontId="22" fillId="36" borderId="59" xfId="0" applyFont="1" applyFill="1" applyBorder="1" applyAlignment="1">
      <alignment horizontal="left" wrapText="1"/>
    </xf>
    <xf numFmtId="0" fontId="23" fillId="0" borderId="0" xfId="0" applyFont="1" applyAlignment="1">
      <alignment horizontal="left"/>
    </xf>
    <xf numFmtId="193" fontId="4" fillId="0" borderId="102" xfId="0" applyNumberFormat="1" applyFont="1" applyBorder="1" applyAlignment="1"/>
    <xf numFmtId="193" fontId="4" fillId="0" borderId="114" xfId="0" applyNumberFormat="1" applyFont="1" applyBorder="1" applyAlignment="1"/>
    <xf numFmtId="193" fontId="8" fillId="36" borderId="102" xfId="5" applyNumberFormat="1" applyFont="1" applyFill="1" applyBorder="1" applyProtection="1">
      <protection locked="0"/>
    </xf>
    <xf numFmtId="0" fontId="8" fillId="3" borderId="102" xfId="5" applyFont="1" applyFill="1" applyBorder="1" applyProtection="1">
      <protection locked="0"/>
    </xf>
    <xf numFmtId="193" fontId="8" fillId="36" borderId="102" xfId="1" applyNumberFormat="1" applyFont="1" applyFill="1" applyBorder="1" applyProtection="1">
      <protection locked="0"/>
    </xf>
    <xf numFmtId="3" fontId="8" fillId="36" borderId="112" xfId="5" applyNumberFormat="1" applyFont="1" applyFill="1" applyBorder="1" applyProtection="1">
      <protection locked="0"/>
    </xf>
    <xf numFmtId="193" fontId="8" fillId="3" borderId="102" xfId="5" applyNumberFormat="1" applyFont="1" applyFill="1" applyBorder="1" applyProtection="1">
      <protection locked="0"/>
    </xf>
    <xf numFmtId="165" fontId="8" fillId="3" borderId="102" xfId="8" applyNumberFormat="1" applyFont="1" applyFill="1" applyBorder="1" applyAlignment="1" applyProtection="1">
      <alignment horizontal="right" wrapText="1"/>
      <protection locked="0"/>
    </xf>
    <xf numFmtId="165" fontId="8" fillId="4" borderId="102" xfId="8" applyNumberFormat="1" applyFont="1" applyFill="1" applyBorder="1" applyAlignment="1" applyProtection="1">
      <alignment horizontal="right" wrapText="1"/>
      <protection locked="0"/>
    </xf>
    <xf numFmtId="193" fontId="8" fillId="0" borderId="102" xfId="1" applyNumberFormat="1" applyFont="1" applyFill="1" applyBorder="1" applyProtection="1">
      <protection locked="0"/>
    </xf>
    <xf numFmtId="10" fontId="113" fillId="80" borderId="102" xfId="20961" applyNumberFormat="1" applyFont="1" applyFill="1" applyBorder="1" applyAlignment="1" applyProtection="1">
      <alignment horizontal="right" vertical="center"/>
    </xf>
    <xf numFmtId="0" fontId="5" fillId="0" borderId="0" xfId="0" applyFont="1" applyBorder="1" applyAlignment="1">
      <alignment horizontal="center"/>
    </xf>
    <xf numFmtId="0" fontId="16" fillId="0" borderId="0" xfId="0" applyFont="1" applyFill="1" applyBorder="1" applyAlignment="1">
      <alignment horizontal="center"/>
    </xf>
    <xf numFmtId="0" fontId="4" fillId="0" borderId="19" xfId="0" applyFont="1" applyBorder="1" applyAlignment="1">
      <alignment vertical="center" wrapText="1"/>
    </xf>
    <xf numFmtId="0" fontId="5" fillId="0" borderId="20" xfId="0" applyFont="1" applyBorder="1" applyAlignment="1">
      <alignment vertical="center" wrapText="1"/>
    </xf>
    <xf numFmtId="3" fontId="117" fillId="0" borderId="102" xfId="0" applyNumberFormat="1" applyFont="1" applyFill="1" applyBorder="1"/>
    <xf numFmtId="3" fontId="117" fillId="0" borderId="102" xfId="0" applyNumberFormat="1" applyFont="1" applyBorder="1"/>
    <xf numFmtId="3" fontId="23" fillId="0" borderId="102" xfId="0" applyNumberFormat="1" applyFont="1" applyBorder="1"/>
    <xf numFmtId="196" fontId="117" fillId="0" borderId="0" xfId="0" applyNumberFormat="1" applyFont="1"/>
    <xf numFmtId="3" fontId="23" fillId="0" borderId="0" xfId="0" applyNumberFormat="1" applyFont="1"/>
    <xf numFmtId="195" fontId="22" fillId="0" borderId="102" xfId="0" applyNumberFormat="1" applyFont="1" applyBorder="1"/>
    <xf numFmtId="4" fontId="120" fillId="0" borderId="102" xfId="0" applyNumberFormat="1" applyFont="1" applyBorder="1"/>
    <xf numFmtId="4" fontId="22" fillId="0" borderId="102" xfId="0" applyNumberFormat="1" applyFont="1" applyBorder="1"/>
    <xf numFmtId="4" fontId="120" fillId="0" borderId="102" xfId="0" applyNumberFormat="1" applyFont="1" applyFill="1" applyBorder="1" applyAlignment="1">
      <alignment horizontal="center" vertical="center" wrapText="1"/>
    </xf>
    <xf numFmtId="4" fontId="120" fillId="0" borderId="102" xfId="0" applyNumberFormat="1" applyFont="1" applyBorder="1" applyAlignment="1">
      <alignment horizontal="center" vertical="center" wrapText="1"/>
    </xf>
    <xf numFmtId="4" fontId="117" fillId="0" borderId="0" xfId="0" applyNumberFormat="1" applyFont="1"/>
    <xf numFmtId="3" fontId="4" fillId="36" borderId="27" xfId="0" applyNumberFormat="1" applyFont="1" applyFill="1" applyBorder="1"/>
    <xf numFmtId="3" fontId="4" fillId="36" borderId="26" xfId="0" applyNumberFormat="1" applyFont="1" applyFill="1" applyBorder="1"/>
    <xf numFmtId="3" fontId="4" fillId="0" borderId="112" xfId="0" applyNumberFormat="1" applyFont="1" applyBorder="1" applyAlignment="1"/>
    <xf numFmtId="3" fontId="4" fillId="0" borderId="103" xfId="0" applyNumberFormat="1" applyFont="1" applyBorder="1" applyAlignment="1"/>
    <xf numFmtId="3" fontId="4" fillId="0" borderId="102" xfId="0" applyNumberFormat="1" applyFont="1" applyBorder="1" applyAlignment="1"/>
    <xf numFmtId="3" fontId="107" fillId="0" borderId="3" xfId="0" applyNumberFormat="1" applyFont="1" applyFill="1" applyBorder="1" applyAlignment="1">
      <alignment horizontal="center" vertical="center"/>
    </xf>
    <xf numFmtId="3" fontId="4" fillId="0" borderId="21" xfId="0" applyNumberFormat="1" applyFont="1" applyBorder="1" applyAlignment="1">
      <alignment horizontal="center" vertical="center"/>
    </xf>
    <xf numFmtId="3" fontId="4" fillId="0" borderId="29" xfId="0" applyNumberFormat="1" applyFont="1" applyBorder="1" applyAlignment="1">
      <alignment horizontal="center" vertical="center"/>
    </xf>
    <xf numFmtId="3" fontId="4" fillId="0" borderId="20" xfId="0" applyNumberFormat="1" applyFont="1" applyBorder="1" applyAlignment="1">
      <alignment horizontal="center" vertical="center"/>
    </xf>
    <xf numFmtId="4" fontId="6" fillId="0" borderId="27" xfId="1" applyNumberFormat="1" applyFont="1" applyFill="1" applyBorder="1" applyAlignment="1" applyProtection="1">
      <alignment horizontal="right" vertical="center"/>
    </xf>
    <xf numFmtId="4" fontId="5" fillId="36" borderId="112" xfId="0" applyNumberFormat="1" applyFont="1" applyFill="1" applyBorder="1" applyAlignment="1">
      <alignment horizontal="center" vertical="center" wrapText="1"/>
    </xf>
    <xf numFmtId="4" fontId="109" fillId="0" borderId="112" xfId="0" applyNumberFormat="1" applyFont="1" applyFill="1" applyBorder="1" applyAlignment="1">
      <alignment horizontal="right" vertical="center" wrapText="1"/>
    </xf>
    <xf numFmtId="4" fontId="5" fillId="36" borderId="112" xfId="0" applyNumberFormat="1" applyFont="1" applyFill="1" applyBorder="1" applyAlignment="1">
      <alignment horizontal="right" vertical="center" wrapText="1"/>
    </xf>
    <xf numFmtId="4" fontId="4" fillId="0" borderId="112" xfId="0" applyNumberFormat="1" applyFont="1" applyFill="1" applyBorder="1" applyAlignment="1">
      <alignment horizontal="right" vertical="center" wrapText="1"/>
    </xf>
    <xf numFmtId="4" fontId="5" fillId="36" borderId="112" xfId="0" applyNumberFormat="1" applyFont="1" applyFill="1" applyBorder="1" applyAlignment="1">
      <alignment horizontal="left" vertical="center" wrapText="1"/>
    </xf>
    <xf numFmtId="4" fontId="5" fillId="36" borderId="21" xfId="0" applyNumberFormat="1" applyFont="1" applyFill="1" applyBorder="1" applyAlignment="1">
      <alignment horizontal="center" vertical="center" wrapText="1"/>
    </xf>
    <xf numFmtId="4" fontId="8" fillId="0" borderId="0" xfId="11" applyNumberFormat="1" applyFont="1" applyFill="1" applyBorder="1" applyAlignment="1" applyProtection="1"/>
    <xf numFmtId="4" fontId="4" fillId="0" borderId="0" xfId="0" applyNumberFormat="1" applyFont="1"/>
    <xf numFmtId="0" fontId="9" fillId="0" borderId="20" xfId="0" applyFont="1" applyBorder="1" applyAlignment="1">
      <alignment horizontal="center" wrapText="1"/>
    </xf>
    <xf numFmtId="164" fontId="0" fillId="0" borderId="0" xfId="7" applyNumberFormat="1" applyFont="1"/>
    <xf numFmtId="193" fontId="0" fillId="0" borderId="0" xfId="0" applyNumberFormat="1" applyFill="1"/>
    <xf numFmtId="0" fontId="0" fillId="0" borderId="0" xfId="0"/>
    <xf numFmtId="167" fontId="0" fillId="0" borderId="0" xfId="0" applyNumberFormat="1"/>
    <xf numFmtId="0" fontId="8" fillId="0" borderId="19" xfId="0" applyFont="1" applyBorder="1"/>
    <xf numFmtId="0" fontId="8" fillId="0" borderId="114" xfId="0" applyFont="1" applyBorder="1" applyAlignment="1">
      <alignment vertical="center"/>
    </xf>
    <xf numFmtId="0" fontId="23" fillId="0" borderId="0" xfId="0" applyFont="1"/>
    <xf numFmtId="0" fontId="102" fillId="0" borderId="102" xfId="0" applyFont="1" applyBorder="1"/>
    <xf numFmtId="0" fontId="8" fillId="0" borderId="0" xfId="0" applyFont="1" applyFill="1" applyAlignment="1">
      <alignment horizontal="center"/>
    </xf>
    <xf numFmtId="0" fontId="16" fillId="0" borderId="0" xfId="0" applyFont="1" applyFill="1" applyAlignment="1">
      <alignment horizontal="center"/>
    </xf>
    <xf numFmtId="193" fontId="8" fillId="0" borderId="26" xfId="0" applyNumberFormat="1" applyFont="1" applyFill="1" applyBorder="1" applyAlignment="1" applyProtection="1">
      <alignment horizontal="right"/>
    </xf>
    <xf numFmtId="193" fontId="4" fillId="36" borderId="26" xfId="0" applyNumberFormat="1" applyFont="1" applyFill="1" applyBorder="1"/>
    <xf numFmtId="10" fontId="6" fillId="0" borderId="102" xfId="20961" applyNumberFormat="1" applyFont="1" applyFill="1" applyBorder="1" applyAlignment="1">
      <alignment horizontal="left" vertical="center" wrapText="1"/>
    </xf>
    <xf numFmtId="0" fontId="9" fillId="0" borderId="21" xfId="0" applyFont="1" applyBorder="1" applyAlignment="1">
      <alignment horizontal="center"/>
    </xf>
    <xf numFmtId="3" fontId="4" fillId="0" borderId="0" xfId="0" applyNumberFormat="1" applyFont="1"/>
    <xf numFmtId="3" fontId="117" fillId="0" borderId="0" xfId="0" applyNumberFormat="1" applyFont="1"/>
    <xf numFmtId="3" fontId="117" fillId="0" borderId="102" xfId="0" applyNumberFormat="1" applyFont="1" applyBorder="1" applyAlignment="1">
      <alignment horizontal="center" vertical="center"/>
    </xf>
    <xf numFmtId="3" fontId="117" fillId="0" borderId="97" xfId="0" applyNumberFormat="1" applyFont="1" applyFill="1" applyBorder="1" applyAlignment="1">
      <alignment horizontal="center" vertical="center" wrapText="1"/>
    </xf>
    <xf numFmtId="3" fontId="117" fillId="0" borderId="0" xfId="0" applyNumberFormat="1" applyFont="1" applyFill="1"/>
    <xf numFmtId="3" fontId="120" fillId="0" borderId="102" xfId="0" applyNumberFormat="1" applyFont="1" applyBorder="1"/>
    <xf numFmtId="3" fontId="117" fillId="0" borderId="0" xfId="0" applyNumberFormat="1" applyFont="1" applyBorder="1"/>
    <xf numFmtId="3" fontId="116" fillId="0" borderId="102" xfId="0" applyNumberFormat="1" applyFont="1" applyFill="1" applyBorder="1" applyAlignment="1">
      <alignment horizontal="left" vertical="center" wrapText="1"/>
    </xf>
    <xf numFmtId="3" fontId="120" fillId="0" borderId="7" xfId="0" applyNumberFormat="1" applyFont="1" applyBorder="1"/>
    <xf numFmtId="3" fontId="23" fillId="82" borderId="102" xfId="0" applyNumberFormat="1" applyFont="1" applyFill="1" applyBorder="1"/>
    <xf numFmtId="3" fontId="23" fillId="0" borderId="102" xfId="0" applyNumberFormat="1" applyFont="1" applyFill="1" applyBorder="1"/>
    <xf numFmtId="3" fontId="120" fillId="0" borderId="102" xfId="0" applyNumberFormat="1" applyFont="1" applyFill="1" applyBorder="1" applyAlignment="1">
      <alignment horizontal="center" vertical="center" wrapText="1"/>
    </xf>
    <xf numFmtId="3" fontId="117" fillId="0" borderId="102" xfId="0" applyNumberFormat="1" applyFont="1" applyBorder="1" applyAlignment="1">
      <alignment horizontal="center" vertical="center" wrapText="1"/>
    </xf>
    <xf numFmtId="3" fontId="117" fillId="0" borderId="7" xfId="0" applyNumberFormat="1" applyFont="1" applyBorder="1" applyAlignment="1">
      <alignment horizontal="center" vertical="center" wrapText="1"/>
    </xf>
    <xf numFmtId="38" fontId="117" fillId="0" borderId="0" xfId="0" applyNumberFormat="1" applyFont="1" applyFill="1"/>
    <xf numFmtId="3" fontId="117" fillId="0" borderId="0" xfId="0" applyNumberFormat="1" applyFont="1" applyAlignment="1">
      <alignment wrapText="1"/>
    </xf>
    <xf numFmtId="3" fontId="117" fillId="0" borderId="0" xfId="0" applyNumberFormat="1" applyFont="1" applyFill="1" applyBorder="1" applyAlignment="1">
      <alignment horizontal="center" vertical="center" wrapText="1"/>
    </xf>
    <xf numFmtId="3" fontId="117" fillId="0" borderId="7" xfId="0" applyNumberFormat="1" applyFont="1" applyBorder="1" applyAlignment="1">
      <alignment wrapText="1"/>
    </xf>
    <xf numFmtId="3" fontId="117" fillId="0" borderId="102" xfId="0" applyNumberFormat="1" applyFont="1" applyFill="1" applyBorder="1" applyAlignment="1">
      <alignment horizontal="center" vertical="center" wrapText="1"/>
    </xf>
    <xf numFmtId="193" fontId="8" fillId="0" borderId="146" xfId="0" applyNumberFormat="1" applyFont="1" applyBorder="1" applyAlignment="1">
      <alignment horizontal="right"/>
    </xf>
    <xf numFmtId="193" fontId="8" fillId="85" borderId="146" xfId="0" applyNumberFormat="1" applyFont="1" applyFill="1" applyBorder="1" applyAlignment="1">
      <alignment horizontal="right"/>
    </xf>
    <xf numFmtId="193" fontId="8" fillId="0" borderId="7" xfId="0" applyNumberFormat="1" applyFont="1" applyBorder="1" applyAlignment="1">
      <alignment horizontal="right"/>
    </xf>
    <xf numFmtId="193" fontId="8" fillId="0" borderId="11" xfId="0" applyNumberFormat="1" applyFont="1" applyBorder="1" applyAlignment="1">
      <alignment horizontal="right"/>
    </xf>
    <xf numFmtId="193" fontId="8" fillId="85" borderId="7" xfId="0" applyNumberFormat="1" applyFont="1" applyFill="1" applyBorder="1" applyAlignment="1">
      <alignment horizontal="right"/>
    </xf>
    <xf numFmtId="193" fontId="8" fillId="85" borderId="11" xfId="0" applyNumberFormat="1" applyFont="1" applyFill="1" applyBorder="1" applyAlignment="1">
      <alignment horizontal="right"/>
    </xf>
    <xf numFmtId="193" fontId="8" fillId="0" borderId="7" xfId="0" applyNumberFormat="1" applyFont="1" applyBorder="1" applyAlignment="1" applyProtection="1">
      <alignment horizontal="right"/>
      <protection locked="0"/>
    </xf>
    <xf numFmtId="193" fontId="8" fillId="0" borderId="11" xfId="0" applyNumberFormat="1" applyFont="1" applyBorder="1" applyAlignment="1" applyProtection="1">
      <alignment horizontal="right"/>
      <protection locked="0"/>
    </xf>
    <xf numFmtId="193" fontId="8" fillId="85" borderId="26" xfId="0" applyNumberFormat="1" applyFont="1" applyFill="1" applyBorder="1" applyAlignment="1">
      <alignment horizontal="right"/>
    </xf>
    <xf numFmtId="193" fontId="8" fillId="85" borderId="115" xfId="0" applyNumberFormat="1" applyFont="1" applyFill="1" applyBorder="1" applyAlignment="1">
      <alignment horizontal="right"/>
    </xf>
    <xf numFmtId="193" fontId="8" fillId="85" borderId="148" xfId="0" applyNumberFormat="1" applyFont="1" applyFill="1" applyBorder="1" applyAlignment="1">
      <alignment horizontal="right"/>
    </xf>
    <xf numFmtId="193" fontId="18" fillId="0" borderId="146" xfId="0" applyNumberFormat="1" applyFont="1" applyBorder="1" applyAlignment="1" applyProtection="1">
      <alignment horizontal="right"/>
      <protection locked="0"/>
    </xf>
    <xf numFmtId="193" fontId="18" fillId="0" borderId="147" xfId="0" applyNumberFormat="1" applyFont="1" applyBorder="1" applyAlignment="1" applyProtection="1">
      <alignment horizontal="right"/>
      <protection locked="0"/>
    </xf>
    <xf numFmtId="193" fontId="18" fillId="85" borderId="7" xfId="0" applyNumberFormat="1" applyFont="1" applyFill="1" applyBorder="1" applyAlignment="1">
      <alignment horizontal="right"/>
    </xf>
    <xf numFmtId="193" fontId="18" fillId="85" borderId="11" xfId="0" applyNumberFormat="1" applyFont="1" applyFill="1" applyBorder="1" applyAlignment="1">
      <alignment horizontal="right"/>
    </xf>
    <xf numFmtId="193" fontId="18" fillId="0" borderId="7" xfId="0" applyNumberFormat="1" applyFont="1" applyBorder="1" applyAlignment="1" applyProtection="1">
      <alignment horizontal="right"/>
      <protection locked="0"/>
    </xf>
    <xf numFmtId="193" fontId="18" fillId="0" borderId="11" xfId="0" applyNumberFormat="1" applyFont="1" applyBorder="1" applyAlignment="1" applyProtection="1">
      <alignment horizontal="right"/>
      <protection locked="0"/>
    </xf>
    <xf numFmtId="193" fontId="19" fillId="0" borderId="7" xfId="0" applyNumberFormat="1" applyFont="1" applyBorder="1" applyAlignment="1">
      <alignment horizontal="center"/>
    </xf>
    <xf numFmtId="193" fontId="19" fillId="0" borderId="11" xfId="0" applyNumberFormat="1" applyFont="1" applyBorder="1" applyAlignment="1">
      <alignment horizontal="center"/>
    </xf>
    <xf numFmtId="193" fontId="8" fillId="85" borderId="7" xfId="0" applyNumberFormat="1" applyFont="1" applyFill="1" applyBorder="1"/>
    <xf numFmtId="193" fontId="18" fillId="0" borderId="7" xfId="0" applyNumberFormat="1" applyFont="1" applyBorder="1" applyAlignment="1" applyProtection="1">
      <alignment horizontal="right" vertical="center"/>
      <protection locked="0"/>
    </xf>
    <xf numFmtId="193" fontId="18" fillId="0" borderId="11" xfId="0" applyNumberFormat="1" applyFont="1" applyBorder="1" applyAlignment="1" applyProtection="1">
      <alignment horizontal="right" vertical="center"/>
      <protection locked="0"/>
    </xf>
    <xf numFmtId="193" fontId="18" fillId="85" borderId="26" xfId="0" applyNumberFormat="1" applyFont="1" applyFill="1" applyBorder="1" applyAlignment="1">
      <alignment horizontal="right"/>
    </xf>
    <xf numFmtId="193" fontId="18" fillId="85" borderId="115" xfId="0" applyNumberFormat="1" applyFont="1" applyFill="1" applyBorder="1" applyAlignment="1">
      <alignment horizontal="right"/>
    </xf>
    <xf numFmtId="0" fontId="13" fillId="3" borderId="149" xfId="0" applyFont="1" applyFill="1" applyBorder="1" applyAlignment="1">
      <alignment horizontal="left"/>
    </xf>
    <xf numFmtId="0" fontId="5" fillId="3" borderId="152" xfId="0" applyFont="1" applyFill="1" applyBorder="1" applyAlignment="1">
      <alignment vertical="center"/>
    </xf>
    <xf numFmtId="0" fontId="4" fillId="3" borderId="153" xfId="0" applyFont="1" applyFill="1" applyBorder="1" applyAlignment="1">
      <alignment vertical="center"/>
    </xf>
    <xf numFmtId="0" fontId="4" fillId="0" borderId="150" xfId="0" applyFont="1" applyFill="1" applyBorder="1" applyAlignment="1">
      <alignment vertical="center"/>
    </xf>
    <xf numFmtId="0" fontId="5" fillId="0" borderId="150" xfId="0" applyFont="1" applyFill="1" applyBorder="1" applyAlignment="1">
      <alignment vertical="center"/>
    </xf>
    <xf numFmtId="0" fontId="4" fillId="0" borderId="156" xfId="0" applyFont="1" applyFill="1" applyBorder="1" applyAlignment="1">
      <alignment horizontal="center" vertical="center"/>
    </xf>
    <xf numFmtId="0" fontId="4" fillId="0" borderId="157" xfId="0" applyFont="1" applyFill="1" applyBorder="1" applyAlignment="1">
      <alignment vertical="center"/>
    </xf>
    <xf numFmtId="0" fontId="125" fillId="0" borderId="150" xfId="0" applyFont="1" applyBorder="1" applyAlignment="1">
      <alignment horizontal="left" indent="2"/>
    </xf>
    <xf numFmtId="0" fontId="133" fillId="0" borderId="160" xfId="0" applyNumberFormat="1" applyFont="1" applyFill="1" applyBorder="1" applyAlignment="1">
      <alignment vertical="center" wrapText="1" readingOrder="1"/>
    </xf>
    <xf numFmtId="164" fontId="125" fillId="0" borderId="150" xfId="7" applyNumberFormat="1" applyFont="1" applyBorder="1"/>
    <xf numFmtId="0" fontId="125" fillId="0" borderId="150" xfId="0" applyFont="1" applyBorder="1"/>
    <xf numFmtId="0" fontId="133" fillId="0" borderId="161" xfId="0" applyNumberFormat="1" applyFont="1" applyFill="1" applyBorder="1" applyAlignment="1">
      <alignment vertical="center" wrapText="1" readingOrder="1"/>
    </xf>
    <xf numFmtId="0" fontId="133" fillId="0" borderId="161" xfId="0" applyNumberFormat="1" applyFont="1" applyFill="1" applyBorder="1" applyAlignment="1">
      <alignment horizontal="left" vertical="center" wrapText="1" indent="1" readingOrder="1"/>
    </xf>
    <xf numFmtId="0" fontId="125" fillId="0" borderId="157" xfId="0" applyFont="1" applyBorder="1" applyAlignment="1">
      <alignment horizontal="left" indent="2"/>
    </xf>
    <xf numFmtId="0" fontId="133" fillId="0" borderId="162" xfId="0" applyNumberFormat="1" applyFont="1" applyFill="1" applyBorder="1" applyAlignment="1">
      <alignment vertical="center" wrapText="1" readingOrder="1"/>
    </xf>
    <xf numFmtId="0" fontId="125" fillId="0" borderId="150" xfId="0" applyFont="1" applyFill="1" applyBorder="1" applyAlignment="1">
      <alignment horizontal="left" indent="2"/>
    </xf>
    <xf numFmtId="0" fontId="134" fillId="0" borderId="150" xfId="0" applyNumberFormat="1" applyFont="1" applyFill="1" applyBorder="1" applyAlignment="1">
      <alignment vertical="center" wrapText="1" readingOrder="1"/>
    </xf>
    <xf numFmtId="0" fontId="8" fillId="0" borderId="0" xfId="0" applyFont="1" applyBorder="1"/>
    <xf numFmtId="0" fontId="9" fillId="0" borderId="0" xfId="0" applyFont="1" applyBorder="1" applyAlignment="1">
      <alignment horizontal="center"/>
    </xf>
    <xf numFmtId="0" fontId="14" fillId="0" borderId="0" xfId="0" applyFont="1" applyBorder="1" applyAlignment="1">
      <alignment horizontal="center" vertical="center"/>
    </xf>
    <xf numFmtId="0" fontId="2" fillId="0" borderId="21" xfId="0" applyNumberFormat="1" applyFont="1" applyFill="1" applyBorder="1" applyAlignment="1">
      <alignment horizontal="left" vertical="center" wrapText="1" indent="1"/>
    </xf>
    <xf numFmtId="166" fontId="117" fillId="0" borderId="0" xfId="0" applyNumberFormat="1" applyFont="1" applyBorder="1"/>
    <xf numFmtId="195" fontId="0" fillId="0" borderId="0" xfId="0" applyNumberFormat="1"/>
    <xf numFmtId="3" fontId="4" fillId="0" borderId="0" xfId="0" applyNumberFormat="1" applyFont="1" applyBorder="1" applyAlignment="1">
      <alignment horizontal="center" vertical="center" wrapText="1"/>
    </xf>
    <xf numFmtId="193" fontId="4" fillId="0" borderId="0" xfId="0" applyNumberFormat="1" applyFont="1"/>
    <xf numFmtId="0" fontId="8" fillId="0" borderId="150" xfId="0" applyFont="1" applyFill="1" applyBorder="1" applyAlignment="1" applyProtection="1">
      <alignment horizontal="center" vertical="center" wrapText="1"/>
    </xf>
    <xf numFmtId="0" fontId="14" fillId="0" borderId="150" xfId="0" applyNumberFormat="1" applyFont="1" applyFill="1" applyBorder="1" applyAlignment="1">
      <alignment vertical="center" wrapText="1"/>
    </xf>
    <xf numFmtId="193" fontId="8" fillId="0" borderId="150" xfId="0" applyNumberFormat="1" applyFont="1" applyFill="1" applyBorder="1" applyAlignment="1" applyProtection="1">
      <alignment horizontal="right"/>
    </xf>
    <xf numFmtId="193" fontId="8" fillId="36" borderId="150" xfId="0" applyNumberFormat="1" applyFont="1" applyFill="1" applyBorder="1" applyAlignment="1" applyProtection="1">
      <alignment horizontal="right"/>
    </xf>
    <xf numFmtId="0" fontId="6" fillId="0" borderId="150" xfId="0" applyNumberFormat="1" applyFont="1" applyFill="1" applyBorder="1" applyAlignment="1">
      <alignment horizontal="left" vertical="center" wrapText="1"/>
    </xf>
    <xf numFmtId="0" fontId="16" fillId="0" borderId="150" xfId="0" applyFont="1" applyFill="1" applyBorder="1" applyAlignment="1" applyProtection="1">
      <alignment horizontal="left" vertical="center" indent="1"/>
      <protection locked="0"/>
    </xf>
    <xf numFmtId="0" fontId="16" fillId="0" borderId="150" xfId="0" applyFont="1" applyFill="1" applyBorder="1" applyAlignment="1" applyProtection="1">
      <alignment horizontal="left" vertical="center"/>
      <protection locked="0"/>
    </xf>
    <xf numFmtId="0" fontId="8" fillId="0" borderId="151" xfId="0" applyFont="1" applyFill="1" applyBorder="1" applyAlignment="1" applyProtection="1">
      <alignment horizontal="center" vertical="center" wrapText="1"/>
    </xf>
    <xf numFmtId="193" fontId="8" fillId="36" borderId="151" xfId="0" applyNumberFormat="1" applyFont="1" applyFill="1" applyBorder="1" applyAlignment="1" applyProtection="1">
      <alignment horizontal="right"/>
    </xf>
    <xf numFmtId="0" fontId="14" fillId="0" borderId="26" xfId="0" applyNumberFormat="1" applyFont="1" applyFill="1" applyBorder="1" applyAlignment="1">
      <alignment vertical="center" wrapText="1"/>
    </xf>
    <xf numFmtId="193" fontId="8" fillId="36" borderId="26" xfId="0" applyNumberFormat="1" applyFont="1" applyFill="1" applyBorder="1" applyAlignment="1" applyProtection="1">
      <alignment horizontal="right"/>
    </xf>
    <xf numFmtId="0" fontId="4" fillId="3" borderId="19" xfId="0" applyFont="1" applyFill="1" applyBorder="1"/>
    <xf numFmtId="0" fontId="4" fillId="3" borderId="20" xfId="0" applyFont="1" applyFill="1" applyBorder="1" applyAlignment="1">
      <alignment wrapText="1"/>
    </xf>
    <xf numFmtId="0" fontId="4" fillId="3" borderId="114" xfId="0" applyFont="1" applyFill="1" applyBorder="1"/>
    <xf numFmtId="0" fontId="3" fillId="3" borderId="114" xfId="0" applyFont="1" applyFill="1" applyBorder="1" applyAlignment="1">
      <alignment horizontal="left"/>
    </xf>
    <xf numFmtId="169" fontId="26" fillId="37" borderId="26" xfId="20" applyBorder="1"/>
    <xf numFmtId="10" fontId="4" fillId="0" borderId="96" xfId="20961" applyNumberFormat="1" applyFont="1" applyFill="1" applyBorder="1" applyAlignment="1">
      <alignment vertical="center"/>
    </xf>
    <xf numFmtId="3" fontId="23" fillId="0" borderId="150" xfId="0" applyNumberFormat="1" applyFont="1" applyBorder="1"/>
    <xf numFmtId="3" fontId="120" fillId="0" borderId="150" xfId="0" applyNumberFormat="1" applyFont="1" applyBorder="1"/>
    <xf numFmtId="197" fontId="117" fillId="0" borderId="102" xfId="0" applyNumberFormat="1" applyFont="1" applyFill="1" applyBorder="1"/>
    <xf numFmtId="3" fontId="4" fillId="0" borderId="0" xfId="0" applyNumberFormat="1" applyFont="1" applyFill="1"/>
    <xf numFmtId="3" fontId="4" fillId="0" borderId="150" xfId="0" applyNumberFormat="1" applyFont="1" applyFill="1" applyBorder="1" applyAlignment="1">
      <alignment horizontal="center" vertical="center" wrapText="1"/>
    </xf>
    <xf numFmtId="3" fontId="4" fillId="0" borderId="151" xfId="0" applyNumberFormat="1" applyFont="1" applyFill="1" applyBorder="1" applyAlignment="1">
      <alignment horizontal="center" vertical="center" wrapText="1"/>
    </xf>
    <xf numFmtId="3" fontId="4" fillId="3" borderId="153" xfId="0" applyNumberFormat="1" applyFont="1" applyFill="1" applyBorder="1" applyAlignment="1">
      <alignment vertical="center"/>
    </xf>
    <xf numFmtId="3" fontId="4" fillId="3" borderId="154" xfId="0" applyNumberFormat="1" applyFont="1" applyFill="1" applyBorder="1" applyAlignment="1">
      <alignment vertical="center"/>
    </xf>
    <xf numFmtId="3" fontId="26" fillId="37" borderId="0" xfId="20" applyNumberFormat="1" applyBorder="1"/>
    <xf numFmtId="3" fontId="4" fillId="0" borderId="55" xfId="0" applyNumberFormat="1" applyFont="1" applyFill="1" applyBorder="1" applyAlignment="1">
      <alignment vertical="center"/>
    </xf>
    <xf numFmtId="3" fontId="4" fillId="0" borderId="68" xfId="0" applyNumberFormat="1" applyFont="1" applyFill="1" applyBorder="1" applyAlignment="1">
      <alignment vertical="center"/>
    </xf>
    <xf numFmtId="3" fontId="4" fillId="0" borderId="150" xfId="0" applyNumberFormat="1" applyFont="1" applyFill="1" applyBorder="1" applyAlignment="1">
      <alignment vertical="center"/>
    </xf>
    <xf numFmtId="3" fontId="4" fillId="0" borderId="155" xfId="0" applyNumberFormat="1" applyFont="1" applyFill="1" applyBorder="1" applyAlignment="1">
      <alignment vertical="center"/>
    </xf>
    <xf numFmtId="3" fontId="4" fillId="0" borderId="151" xfId="0" applyNumberFormat="1" applyFont="1" applyFill="1" applyBorder="1" applyAlignment="1">
      <alignment vertical="center"/>
    </xf>
    <xf numFmtId="3" fontId="4" fillId="0" borderId="26" xfId="0" applyNumberFormat="1" applyFont="1" applyFill="1" applyBorder="1" applyAlignment="1">
      <alignment vertical="center"/>
    </xf>
    <xf numFmtId="3" fontId="4" fillId="0" borderId="28" xfId="0" applyNumberFormat="1" applyFont="1" applyFill="1" applyBorder="1" applyAlignment="1">
      <alignment vertical="center"/>
    </xf>
    <xf numFmtId="3" fontId="4" fillId="0" borderId="27" xfId="0" applyNumberFormat="1" applyFont="1" applyFill="1" applyBorder="1" applyAlignment="1">
      <alignment vertical="center"/>
    </xf>
    <xf numFmtId="3" fontId="4" fillId="3" borderId="0" xfId="0" applyNumberFormat="1" applyFont="1" applyFill="1" applyBorder="1" applyAlignment="1">
      <alignment vertical="center"/>
    </xf>
    <xf numFmtId="3" fontId="26" fillId="37" borderId="57" xfId="20" applyNumberFormat="1" applyBorder="1"/>
    <xf numFmtId="3" fontId="4" fillId="0" borderId="29" xfId="0" applyNumberFormat="1" applyFont="1" applyFill="1" applyBorder="1" applyAlignment="1">
      <alignment vertical="center"/>
    </xf>
    <xf numFmtId="3" fontId="4" fillId="0" borderId="21" xfId="0" applyNumberFormat="1" applyFont="1" applyFill="1" applyBorder="1" applyAlignment="1">
      <alignment vertical="center"/>
    </xf>
    <xf numFmtId="3" fontId="26" fillId="37" borderId="28" xfId="20" applyNumberFormat="1" applyBorder="1"/>
    <xf numFmtId="3" fontId="26" fillId="37" borderId="110" xfId="20" applyNumberFormat="1" applyBorder="1"/>
    <xf numFmtId="3" fontId="26" fillId="37" borderId="115" xfId="20" applyNumberFormat="1" applyBorder="1"/>
    <xf numFmtId="3" fontId="4" fillId="0" borderId="158" xfId="0" applyNumberFormat="1" applyFont="1" applyFill="1" applyBorder="1" applyAlignment="1">
      <alignment vertical="center"/>
    </xf>
    <xf numFmtId="3" fontId="4" fillId="0" borderId="159" xfId="0" applyNumberFormat="1" applyFont="1" applyFill="1" applyBorder="1" applyAlignment="1">
      <alignment vertical="center"/>
    </xf>
    <xf numFmtId="3" fontId="26" fillId="37" borderId="33" xfId="20" applyNumberFormat="1" applyBorder="1"/>
    <xf numFmtId="164" fontId="0" fillId="0" borderId="7" xfId="7" applyNumberFormat="1" applyFont="1" applyBorder="1"/>
    <xf numFmtId="164" fontId="117" fillId="0" borderId="157" xfId="7" applyNumberFormat="1" applyFont="1" applyFill="1" applyBorder="1" applyAlignment="1">
      <alignment horizontal="center" vertical="center" wrapText="1"/>
    </xf>
    <xf numFmtId="10" fontId="125" fillId="0" borderId="150" xfId="20961" applyNumberFormat="1" applyFont="1" applyBorder="1"/>
    <xf numFmtId="43" fontId="125" fillId="0" borderId="150" xfId="7" applyFont="1" applyBorder="1"/>
    <xf numFmtId="10" fontId="125" fillId="0" borderId="150" xfId="20961" applyNumberFormat="1" applyFont="1" applyFill="1" applyBorder="1"/>
    <xf numFmtId="164" fontId="135" fillId="0" borderId="150" xfId="7" applyNumberFormat="1" applyFont="1" applyBorder="1"/>
    <xf numFmtId="0" fontId="125" fillId="0" borderId="150" xfId="0" applyFont="1" applyBorder="1" applyAlignment="1">
      <alignment horizontal="left" indent="3"/>
    </xf>
    <xf numFmtId="14" fontId="8" fillId="3" borderId="3" xfId="20960" applyNumberFormat="1" applyFont="1" applyFill="1" applyBorder="1" applyAlignment="1" applyProtection="1">
      <alignment horizontal="left" wrapText="1" indent="1"/>
    </xf>
    <xf numFmtId="193" fontId="8" fillId="0" borderId="163" xfId="0" applyNumberFormat="1" applyFont="1" applyBorder="1" applyAlignment="1">
      <alignment horizontal="right"/>
    </xf>
    <xf numFmtId="193" fontId="6" fillId="0" borderId="146" xfId="0" applyNumberFormat="1" applyFont="1" applyBorder="1" applyAlignment="1" applyProtection="1">
      <alignment vertical="center" wrapText="1"/>
      <protection locked="0"/>
    </xf>
    <xf numFmtId="3" fontId="136" fillId="0" borderId="146" xfId="0" applyNumberFormat="1" applyFont="1" applyBorder="1" applyAlignment="1">
      <alignment vertical="center" wrapText="1"/>
    </xf>
    <xf numFmtId="3" fontId="136" fillId="0" borderId="163" xfId="0" applyNumberFormat="1" applyFont="1" applyBorder="1" applyAlignment="1">
      <alignment vertical="center" wrapText="1"/>
    </xf>
    <xf numFmtId="3" fontId="136" fillId="0" borderId="7" xfId="0" applyNumberFormat="1" applyFont="1" applyBorder="1" applyAlignment="1">
      <alignment vertical="center" wrapText="1"/>
    </xf>
    <xf numFmtId="3" fontId="136" fillId="0" borderId="11" xfId="0" applyNumberFormat="1" applyFont="1" applyBorder="1" applyAlignment="1">
      <alignment vertical="center" wrapText="1"/>
    </xf>
    <xf numFmtId="0" fontId="102" fillId="0" borderId="146" xfId="0" applyFont="1" applyFill="1" applyBorder="1" applyAlignment="1">
      <alignment horizontal="left" vertical="center" wrapText="1"/>
    </xf>
    <xf numFmtId="0" fontId="12" fillId="0" borderId="146" xfId="0" applyFont="1" applyBorder="1" applyAlignment="1">
      <alignment wrapText="1"/>
    </xf>
    <xf numFmtId="0" fontId="9" fillId="0" borderId="146" xfId="0" applyFont="1" applyBorder="1" applyAlignment="1">
      <alignment horizontal="center" vertical="center" wrapText="1"/>
    </xf>
    <xf numFmtId="0" fontId="8" fillId="0" borderId="146" xfId="0" applyFont="1" applyBorder="1" applyAlignment="1">
      <alignment wrapText="1"/>
    </xf>
    <xf numFmtId="0" fontId="8" fillId="0" borderId="146" xfId="11" applyFont="1" applyFill="1" applyBorder="1" applyAlignment="1" applyProtection="1">
      <alignment horizontal="left"/>
      <protection locked="0"/>
    </xf>
    <xf numFmtId="0" fontId="18" fillId="0" borderId="146" xfId="0" applyFont="1" applyFill="1" applyBorder="1" applyAlignment="1" applyProtection="1">
      <alignment horizontal="left"/>
      <protection locked="0"/>
    </xf>
    <xf numFmtId="0" fontId="8" fillId="0" borderId="114" xfId="0" applyFont="1" applyBorder="1"/>
    <xf numFmtId="0" fontId="102" fillId="0" borderId="112" xfId="0" applyFont="1" applyFill="1" applyBorder="1" applyAlignment="1">
      <alignment horizontal="left" vertical="center" wrapText="1"/>
    </xf>
    <xf numFmtId="0" fontId="4" fillId="0" borderId="112" xfId="0" applyFont="1" applyBorder="1" applyAlignment="1"/>
    <xf numFmtId="0" fontId="9" fillId="0" borderId="112" xfId="0" applyFont="1" applyBorder="1" applyAlignment="1">
      <alignment horizontal="center" vertical="center" wrapText="1"/>
    </xf>
    <xf numFmtId="0" fontId="8" fillId="0" borderId="112" xfId="0" applyFont="1" applyBorder="1" applyAlignment="1">
      <alignment wrapText="1"/>
    </xf>
    <xf numFmtId="10" fontId="130" fillId="0" borderId="112" xfId="0" applyNumberFormat="1" applyFont="1" applyBorder="1" applyAlignment="1">
      <alignment horizontal="right" vertical="center"/>
    </xf>
    <xf numFmtId="0" fontId="8" fillId="0" borderId="25" xfId="0" applyFont="1" applyBorder="1" applyAlignment="1">
      <alignment vertical="center"/>
    </xf>
    <xf numFmtId="0" fontId="8" fillId="0" borderId="26" xfId="0" applyFont="1" applyBorder="1" applyAlignment="1">
      <alignment horizontal="left" vertical="center" wrapText="1"/>
    </xf>
    <xf numFmtId="10" fontId="130" fillId="0" borderId="27" xfId="0" applyNumberFormat="1" applyFont="1" applyBorder="1" applyAlignment="1">
      <alignment horizontal="right" vertical="center"/>
    </xf>
    <xf numFmtId="0" fontId="102" fillId="0" borderId="146" xfId="0" applyFont="1" applyFill="1" applyBorder="1" applyAlignment="1">
      <alignment horizontal="left" vertical="center"/>
    </xf>
    <xf numFmtId="0" fontId="137" fillId="0" borderId="146" xfId="0" applyFont="1" applyFill="1" applyBorder="1" applyAlignment="1">
      <alignment horizontal="left" vertical="center"/>
    </xf>
    <xf numFmtId="0" fontId="102" fillId="0" borderId="146" xfId="0" applyFont="1" applyBorder="1" applyAlignment="1">
      <alignment horizontal="left" vertical="center" wrapText="1"/>
    </xf>
    <xf numFmtId="0" fontId="102" fillId="0" borderId="112" xfId="0" applyFont="1" applyFill="1" applyBorder="1" applyAlignment="1">
      <alignment horizontal="left" vertical="center"/>
    </xf>
    <xf numFmtId="0" fontId="137" fillId="0" borderId="112" xfId="0" applyFont="1" applyFill="1" applyBorder="1" applyAlignment="1">
      <alignment horizontal="left" vertical="center"/>
    </xf>
    <xf numFmtId="0" fontId="6" fillId="0" borderId="146" xfId="0" applyFont="1" applyFill="1" applyBorder="1" applyAlignment="1">
      <alignment vertical="center" wrapText="1"/>
    </xf>
    <xf numFmtId="0" fontId="14" fillId="0" borderId="146" xfId="0" applyFont="1" applyFill="1" applyBorder="1" applyAlignment="1">
      <alignment horizontal="center" vertical="center" wrapText="1"/>
    </xf>
    <xf numFmtId="169" fontId="26" fillId="37" borderId="146" xfId="20" applyBorder="1"/>
    <xf numFmtId="0" fontId="15" fillId="0" borderId="146" xfId="0" applyFont="1" applyFill="1" applyBorder="1" applyAlignment="1">
      <alignment horizontal="left" vertical="center" wrapText="1"/>
    </xf>
    <xf numFmtId="169" fontId="26" fillId="84" borderId="146" xfId="0" applyNumberFormat="1" applyFont="1" applyFill="1" applyBorder="1"/>
    <xf numFmtId="193" fontId="6" fillId="0" borderId="146" xfId="0" applyNumberFormat="1" applyFont="1" applyBorder="1" applyAlignment="1" applyProtection="1">
      <alignment horizontal="right" vertical="center" wrapText="1"/>
      <protection locked="0"/>
    </xf>
    <xf numFmtId="0" fontId="6" fillId="0" borderId="146" xfId="0" applyFont="1" applyBorder="1" applyAlignment="1">
      <alignment vertical="center" wrapText="1"/>
    </xf>
    <xf numFmtId="10" fontId="131" fillId="0" borderId="146" xfId="0" applyNumberFormat="1" applyFont="1" applyBorder="1" applyAlignment="1" applyProtection="1">
      <alignment horizontal="right" vertical="center" wrapText="1"/>
      <protection locked="0"/>
    </xf>
    <xf numFmtId="165" fontId="131" fillId="0" borderId="146" xfId="0" applyNumberFormat="1" applyFont="1" applyBorder="1" applyAlignment="1" applyProtection="1">
      <alignment horizontal="right" vertical="center" wrapText="1"/>
      <protection locked="0"/>
    </xf>
    <xf numFmtId="0" fontId="8" fillId="2" borderId="146" xfId="0" applyFont="1" applyFill="1" applyBorder="1" applyAlignment="1">
      <alignment vertical="center"/>
    </xf>
    <xf numFmtId="10" fontId="8" fillId="83" borderId="146" xfId="0" applyNumberFormat="1" applyFont="1" applyFill="1" applyBorder="1" applyAlignment="1" applyProtection="1">
      <alignment vertical="center"/>
      <protection locked="0"/>
    </xf>
    <xf numFmtId="193" fontId="8" fillId="2" borderId="146" xfId="0" applyNumberFormat="1" applyFont="1" applyFill="1" applyBorder="1" applyAlignment="1" applyProtection="1">
      <alignment vertical="center"/>
      <protection locked="0"/>
    </xf>
    <xf numFmtId="0" fontId="8" fillId="0" borderId="146" xfId="0" applyFont="1" applyFill="1" applyBorder="1" applyAlignment="1">
      <alignment horizontal="left" vertical="center" wrapText="1"/>
    </xf>
    <xf numFmtId="3" fontId="8" fillId="83" borderId="146" xfId="0" applyNumberFormat="1" applyFont="1" applyFill="1" applyBorder="1" applyAlignment="1" applyProtection="1">
      <alignment vertical="center"/>
      <protection locked="0"/>
    </xf>
    <xf numFmtId="169" fontId="26" fillId="37" borderId="112" xfId="20" applyBorder="1"/>
    <xf numFmtId="193" fontId="6" fillId="0" borderId="112" xfId="0" applyNumberFormat="1" applyFont="1" applyBorder="1" applyAlignment="1" applyProtection="1">
      <alignment vertical="center" wrapText="1"/>
      <protection locked="0"/>
    </xf>
    <xf numFmtId="169" fontId="26" fillId="84" borderId="112" xfId="0" applyNumberFormat="1" applyFont="1" applyFill="1" applyBorder="1"/>
    <xf numFmtId="193" fontId="6" fillId="0" borderId="112" xfId="0" applyNumberFormat="1" applyFont="1" applyBorder="1" applyAlignment="1" applyProtection="1">
      <alignment horizontal="right" vertical="center" wrapText="1"/>
      <protection locked="0"/>
    </xf>
    <xf numFmtId="10" fontId="131" fillId="0" borderId="112" xfId="0" applyNumberFormat="1" applyFont="1" applyBorder="1" applyAlignment="1" applyProtection="1">
      <alignment horizontal="right" vertical="center" wrapText="1"/>
      <protection locked="0"/>
    </xf>
    <xf numFmtId="165" fontId="131" fillId="0" borderId="112" xfId="0" applyNumberFormat="1" applyFont="1" applyBorder="1" applyAlignment="1" applyProtection="1">
      <alignment horizontal="right" vertical="center" wrapText="1"/>
      <protection locked="0"/>
    </xf>
    <xf numFmtId="10" fontId="8" fillId="83" borderId="112" xfId="0" applyNumberFormat="1" applyFont="1" applyFill="1" applyBorder="1" applyAlignment="1" applyProtection="1">
      <alignment vertical="center"/>
      <protection locked="0"/>
    </xf>
    <xf numFmtId="3" fontId="8" fillId="83" borderId="112" xfId="0" applyNumberFormat="1" applyFont="1" applyFill="1" applyBorder="1" applyAlignment="1" applyProtection="1">
      <alignment vertical="center"/>
      <protection locked="0"/>
    </xf>
    <xf numFmtId="10" fontId="8" fillId="83" borderId="27" xfId="0" applyNumberFormat="1" applyFont="1" applyFill="1" applyBorder="1" applyAlignment="1" applyProtection="1">
      <alignment vertical="center"/>
      <protection locked="0"/>
    </xf>
    <xf numFmtId="179" fontId="4" fillId="0" borderId="0" xfId="0" applyNumberFormat="1" applyFont="1" applyAlignment="1">
      <alignment horizontal="left"/>
    </xf>
    <xf numFmtId="14" fontId="6" fillId="0" borderId="0" xfId="0" applyNumberFormat="1" applyFont="1" applyAlignment="1">
      <alignment horizontal="left"/>
    </xf>
    <xf numFmtId="164" fontId="4" fillId="0" borderId="112" xfId="7" applyNumberFormat="1" applyFont="1" applyBorder="1"/>
    <xf numFmtId="164" fontId="4" fillId="0" borderId="146" xfId="7" applyNumberFormat="1" applyFont="1" applyBorder="1"/>
    <xf numFmtId="164" fontId="4" fillId="0" borderId="146" xfId="7" applyNumberFormat="1" applyFont="1" applyBorder="1" applyAlignment="1">
      <alignment vertical="center"/>
    </xf>
    <xf numFmtId="164" fontId="4" fillId="0" borderId="0" xfId="0" applyNumberFormat="1" applyFont="1"/>
    <xf numFmtId="43" fontId="4" fillId="0" borderId="0" xfId="0" applyNumberFormat="1" applyFont="1"/>
    <xf numFmtId="49" fontId="106" fillId="0" borderId="146" xfId="0" applyNumberFormat="1" applyFont="1" applyFill="1" applyBorder="1" applyAlignment="1">
      <alignment horizontal="right" vertical="center"/>
    </xf>
    <xf numFmtId="0" fontId="106" fillId="0" borderId="146" xfId="0" applyFont="1" applyFill="1" applyBorder="1" applyAlignment="1">
      <alignment horizontal="left" vertical="center" wrapText="1"/>
    </xf>
    <xf numFmtId="0" fontId="106" fillId="3" borderId="146" xfId="5" applyNumberFormat="1" applyFont="1" applyFill="1" applyBorder="1" applyAlignment="1" applyProtection="1">
      <alignment horizontal="right" vertical="center"/>
      <protection locked="0"/>
    </xf>
    <xf numFmtId="0" fontId="106" fillId="0" borderId="146" xfId="0" applyNumberFormat="1" applyFont="1" applyFill="1" applyBorder="1" applyAlignment="1">
      <alignment vertical="center" wrapText="1"/>
    </xf>
    <xf numFmtId="0" fontId="106" fillId="0" borderId="146" xfId="0" applyNumberFormat="1" applyFont="1" applyFill="1" applyBorder="1" applyAlignment="1">
      <alignment horizontal="left" vertical="center" wrapText="1"/>
    </xf>
    <xf numFmtId="0" fontId="126" fillId="0" borderId="146" xfId="0" applyNumberFormat="1" applyFont="1" applyFill="1" applyBorder="1" applyAlignment="1">
      <alignment horizontal="left" vertical="center" wrapText="1"/>
    </xf>
    <xf numFmtId="0" fontId="106" fillId="0" borderId="146" xfId="0" applyNumberFormat="1" applyFont="1" applyFill="1" applyBorder="1" applyAlignment="1">
      <alignment vertical="center"/>
    </xf>
    <xf numFmtId="0" fontId="126" fillId="0" borderId="146" xfId="0" applyNumberFormat="1" applyFont="1" applyFill="1" applyBorder="1" applyAlignment="1">
      <alignment vertical="center" wrapText="1"/>
    </xf>
    <xf numFmtId="2" fontId="106" fillId="3" borderId="146" xfId="5" applyNumberFormat="1" applyFont="1" applyFill="1" applyBorder="1" applyAlignment="1" applyProtection="1">
      <alignment horizontal="right" vertical="center"/>
      <protection locked="0"/>
    </xf>
    <xf numFmtId="0" fontId="106" fillId="0" borderId="163" xfId="0" applyNumberFormat="1" applyFont="1" applyFill="1" applyBorder="1" applyAlignment="1">
      <alignment horizontal="left" vertical="center" wrapText="1"/>
    </xf>
    <xf numFmtId="0" fontId="106" fillId="0" borderId="146" xfId="0" applyNumberFormat="1" applyFont="1" applyFill="1" applyBorder="1" applyAlignment="1">
      <alignment horizontal="right" vertical="center"/>
    </xf>
    <xf numFmtId="0" fontId="106" fillId="0" borderId="146" xfId="12672" applyFont="1" applyFill="1" applyBorder="1" applyAlignment="1">
      <alignment horizontal="left" vertical="center" wrapText="1"/>
    </xf>
    <xf numFmtId="0" fontId="106" fillId="0" borderId="157" xfId="0" applyNumberFormat="1" applyFont="1" applyFill="1" applyBorder="1" applyAlignment="1">
      <alignment horizontal="left" vertical="top" wrapText="1"/>
    </xf>
    <xf numFmtId="0" fontId="128" fillId="0" borderId="146" xfId="0" applyFont="1" applyBorder="1"/>
    <xf numFmtId="0" fontId="126" fillId="0" borderId="146" xfId="0" applyFont="1" applyBorder="1" applyAlignment="1">
      <alignment horizontal="left" vertical="top" wrapText="1"/>
    </xf>
    <xf numFmtId="0" fontId="126" fillId="0" borderId="146" xfId="0" applyFont="1" applyBorder="1"/>
    <xf numFmtId="0" fontId="126" fillId="0" borderId="146" xfId="0" applyFont="1" applyBorder="1" applyAlignment="1">
      <alignment horizontal="left" wrapText="1" indent="2"/>
    </xf>
    <xf numFmtId="0" fontId="106" fillId="0" borderId="146" xfId="12672" applyFont="1" applyFill="1" applyBorder="1" applyAlignment="1">
      <alignment horizontal="left" vertical="center" wrapText="1" indent="2"/>
    </xf>
    <xf numFmtId="0" fontId="126" fillId="0" borderId="146" xfId="0" applyFont="1" applyBorder="1" applyAlignment="1">
      <alignment horizontal="left" vertical="center" wrapText="1" indent="2"/>
    </xf>
    <xf numFmtId="0" fontId="126" fillId="0" borderId="146" xfId="0" applyFont="1" applyBorder="1" applyAlignment="1">
      <alignment horizontal="left" vertical="top" wrapText="1" indent="2"/>
    </xf>
    <xf numFmtId="49" fontId="105" fillId="0" borderId="146" xfId="0" applyNumberFormat="1" applyFont="1" applyFill="1" applyBorder="1" applyAlignment="1">
      <alignment horizontal="right" vertical="center"/>
    </xf>
    <xf numFmtId="0" fontId="126" fillId="0" borderId="146" xfId="0" applyFont="1" applyFill="1" applyBorder="1" applyAlignment="1">
      <alignment horizontal="left" wrapText="1" indent="2"/>
    </xf>
    <xf numFmtId="0" fontId="126" fillId="0" borderId="146" xfId="0" applyFont="1" applyBorder="1" applyAlignment="1">
      <alignment horizontal="left" indent="1"/>
    </xf>
    <xf numFmtId="0" fontId="126" fillId="0" borderId="146" xfId="0" applyFont="1" applyBorder="1" applyAlignment="1">
      <alignment horizontal="left" indent="2"/>
    </xf>
    <xf numFmtId="49" fontId="126" fillId="0" borderId="146" xfId="0" applyNumberFormat="1" applyFont="1" applyFill="1" applyBorder="1" applyAlignment="1">
      <alignment horizontal="left" indent="3"/>
    </xf>
    <xf numFmtId="49" fontId="126" fillId="0" borderId="146" xfId="0" applyNumberFormat="1" applyFont="1" applyFill="1" applyBorder="1" applyAlignment="1">
      <alignment horizontal="left" vertical="center" indent="1"/>
    </xf>
    <xf numFmtId="0" fontId="106" fillId="0" borderId="146" xfId="0" applyFont="1" applyFill="1" applyBorder="1" applyAlignment="1">
      <alignment vertical="center" wrapText="1"/>
    </xf>
    <xf numFmtId="49" fontId="126" fillId="0" borderId="146" xfId="0" applyNumberFormat="1" applyFont="1" applyFill="1" applyBorder="1" applyAlignment="1">
      <alignment horizontal="left" vertical="top" wrapText="1" indent="2"/>
    </xf>
    <xf numFmtId="49" fontId="126" fillId="0" borderId="146" xfId="0" applyNumberFormat="1" applyFont="1" applyFill="1" applyBorder="1" applyAlignment="1">
      <alignment horizontal="left" vertical="top" wrapText="1"/>
    </xf>
    <xf numFmtId="49" fontId="126" fillId="0" borderId="146" xfId="0" applyNumberFormat="1" applyFont="1" applyFill="1" applyBorder="1" applyAlignment="1">
      <alignment horizontal="left" wrapText="1" indent="3"/>
    </xf>
    <xf numFmtId="49" fontId="126" fillId="0" borderId="146" xfId="0" applyNumberFormat="1" applyFont="1" applyFill="1" applyBorder="1" applyAlignment="1">
      <alignment horizontal="left" wrapText="1" indent="2"/>
    </xf>
    <xf numFmtId="49" fontId="126" fillId="0" borderId="146" xfId="0" applyNumberFormat="1" applyFont="1" applyFill="1" applyBorder="1" applyAlignment="1">
      <alignment horizontal="left" vertical="center" wrapText="1" indent="3"/>
    </xf>
    <xf numFmtId="49" fontId="126" fillId="0" borderId="146" xfId="0" applyNumberFormat="1" applyFont="1" applyFill="1" applyBorder="1" applyAlignment="1">
      <alignment vertical="top" wrapText="1"/>
    </xf>
    <xf numFmtId="0" fontId="125" fillId="0" borderId="146" xfId="0" applyFont="1" applyBorder="1" applyAlignment="1">
      <alignment horizontal="left" indent="2"/>
    </xf>
    <xf numFmtId="0" fontId="116" fillId="0" borderId="146" xfId="0" applyNumberFormat="1" applyFont="1" applyFill="1" applyBorder="1" applyAlignment="1">
      <alignment vertical="center" wrapText="1"/>
    </xf>
    <xf numFmtId="0" fontId="116" fillId="0" borderId="146" xfId="0" applyFont="1" applyFill="1" applyBorder="1" applyAlignment="1">
      <alignment vertical="center" wrapText="1"/>
    </xf>
    <xf numFmtId="0" fontId="116" fillId="0" borderId="146" xfId="0" applyNumberFormat="1" applyFont="1" applyFill="1" applyBorder="1" applyAlignment="1">
      <alignment horizontal="left" vertical="center" wrapText="1" indent="1"/>
    </xf>
    <xf numFmtId="0" fontId="116" fillId="0" borderId="146" xfId="0" applyNumberFormat="1" applyFont="1" applyFill="1" applyBorder="1" applyAlignment="1">
      <alignment horizontal="left" vertical="center" indent="1"/>
    </xf>
    <xf numFmtId="0" fontId="133" fillId="0" borderId="161" xfId="0" applyNumberFormat="1" applyFont="1" applyFill="1" applyBorder="1" applyAlignment="1">
      <alignment horizontal="left" vertical="center" wrapText="1" readingOrder="1"/>
    </xf>
    <xf numFmtId="0" fontId="125" fillId="0" borderId="146" xfId="0" applyFont="1" applyBorder="1" applyAlignment="1">
      <alignment horizontal="left" vertical="center" wrapText="1"/>
    </xf>
    <xf numFmtId="0" fontId="116" fillId="0" borderId="146" xfId="0" applyFont="1" applyFill="1" applyBorder="1" applyAlignment="1">
      <alignment horizontal="left" vertical="center" wrapText="1"/>
    </xf>
    <xf numFmtId="0" fontId="6" fillId="3" borderId="146" xfId="20960" applyFont="1" applyFill="1" applyBorder="1" applyAlignment="1" applyProtection="1"/>
    <xf numFmtId="0" fontId="103" fillId="0" borderId="146" xfId="20960" applyFont="1" applyFill="1" applyBorder="1" applyAlignment="1" applyProtection="1">
      <alignment horizontal="center" vertical="center"/>
    </xf>
    <xf numFmtId="0" fontId="4" fillId="0" borderId="146" xfId="0" applyFont="1" applyBorder="1"/>
    <xf numFmtId="0" fontId="10" fillId="0" borderId="146" xfId="17" applyFill="1" applyBorder="1" applyAlignment="1" applyProtection="1"/>
    <xf numFmtId="0" fontId="10" fillId="0" borderId="146" xfId="17" applyFill="1" applyBorder="1" applyAlignment="1" applyProtection="1">
      <alignment horizontal="left" vertical="center" wrapText="1"/>
    </xf>
    <xf numFmtId="49" fontId="109" fillId="0" borderId="146" xfId="0" applyNumberFormat="1" applyFont="1" applyFill="1" applyBorder="1" applyAlignment="1">
      <alignment horizontal="right" vertical="center" wrapText="1"/>
    </xf>
    <xf numFmtId="0" fontId="10" fillId="0" borderId="146" xfId="17" applyFill="1" applyBorder="1" applyAlignment="1" applyProtection="1">
      <alignment horizontal="left" vertical="center"/>
    </xf>
    <xf numFmtId="0" fontId="10" fillId="0" borderId="146" xfId="17" applyBorder="1" applyAlignment="1" applyProtection="1"/>
    <xf numFmtId="0" fontId="4" fillId="0" borderId="146" xfId="0" applyFont="1" applyFill="1" applyBorder="1"/>
    <xf numFmtId="0" fontId="10" fillId="0" borderId="146" xfId="17" applyFill="1" applyBorder="1" applyAlignment="1" applyProtection="1">
      <alignment wrapText="1"/>
    </xf>
    <xf numFmtId="10" fontId="4" fillId="0" borderId="0" xfId="20961" applyNumberFormat="1" applyFont="1"/>
    <xf numFmtId="193" fontId="0" fillId="0" borderId="0" xfId="0" applyNumberFormat="1"/>
    <xf numFmtId="0" fontId="4" fillId="0" borderId="146" xfId="0" applyFont="1" applyBorder="1" applyAlignment="1">
      <alignment wrapText="1"/>
    </xf>
    <xf numFmtId="0" fontId="4" fillId="0" borderId="146" xfId="0" applyFont="1" applyFill="1" applyBorder="1" applyAlignment="1">
      <alignment horizontal="center" vertical="center" wrapText="1"/>
    </xf>
    <xf numFmtId="0" fontId="6" fillId="3" borderId="146" xfId="13" applyFont="1" applyFill="1" applyBorder="1" applyAlignment="1" applyProtection="1">
      <alignment horizontal="left" vertical="center" wrapText="1"/>
      <protection locked="0"/>
    </xf>
    <xf numFmtId="193" fontId="4" fillId="0" borderId="146" xfId="0" applyNumberFormat="1" applyFont="1" applyBorder="1"/>
    <xf numFmtId="193" fontId="4" fillId="0" borderId="146" xfId="0" applyNumberFormat="1" applyFont="1" applyFill="1" applyBorder="1"/>
    <xf numFmtId="193" fontId="4" fillId="36" borderId="146" xfId="0" applyNumberFormat="1" applyFont="1" applyFill="1" applyBorder="1"/>
    <xf numFmtId="9" fontId="4" fillId="0" borderId="112" xfId="20961" applyFont="1" applyBorder="1"/>
    <xf numFmtId="0" fontId="4" fillId="3" borderId="146" xfId="0" applyFont="1" applyFill="1" applyBorder="1"/>
    <xf numFmtId="0" fontId="4" fillId="3" borderId="146" xfId="0" applyFont="1" applyFill="1" applyBorder="1" applyAlignment="1">
      <alignment wrapText="1"/>
    </xf>
    <xf numFmtId="0" fontId="5" fillId="3" borderId="146" xfId="0" applyFont="1" applyFill="1" applyBorder="1" applyAlignment="1">
      <alignment horizontal="center" wrapText="1"/>
    </xf>
    <xf numFmtId="0" fontId="4" fillId="0" borderId="146" xfId="0" applyFont="1" applyFill="1" applyBorder="1" applyAlignment="1">
      <alignment horizontal="center"/>
    </xf>
    <xf numFmtId="0" fontId="4" fillId="0" borderId="146" xfId="0" applyFont="1" applyBorder="1" applyAlignment="1">
      <alignment horizontal="center"/>
    </xf>
    <xf numFmtId="0" fontId="4" fillId="3" borderId="146" xfId="0" applyFont="1" applyFill="1" applyBorder="1" applyAlignment="1">
      <alignment horizontal="center"/>
    </xf>
    <xf numFmtId="0" fontId="13" fillId="0" borderId="146" xfId="0" applyFont="1" applyBorder="1" applyAlignment="1">
      <alignment horizontal="left" wrapText="1" indent="2"/>
    </xf>
    <xf numFmtId="0" fontId="5" fillId="0" borderId="146" xfId="0" applyFont="1" applyBorder="1" applyAlignment="1">
      <alignment wrapText="1"/>
    </xf>
    <xf numFmtId="164" fontId="5" fillId="0" borderId="112" xfId="7" applyNumberFormat="1" applyFont="1" applyBorder="1"/>
    <xf numFmtId="0" fontId="5" fillId="3" borderId="146" xfId="0" applyFont="1" applyFill="1" applyBorder="1" applyAlignment="1">
      <alignment horizontal="center"/>
    </xf>
    <xf numFmtId="164" fontId="4" fillId="3" borderId="146" xfId="7" applyNumberFormat="1" applyFont="1" applyFill="1" applyBorder="1"/>
    <xf numFmtId="164" fontId="4" fillId="3" borderId="146" xfId="7" applyNumberFormat="1" applyFont="1" applyFill="1" applyBorder="1" applyAlignment="1">
      <alignment vertical="center"/>
    </xf>
    <xf numFmtId="164" fontId="4" fillId="0" borderId="146" xfId="7" applyNumberFormat="1" applyFont="1" applyFill="1" applyBorder="1"/>
    <xf numFmtId="164" fontId="4" fillId="0" borderId="146" xfId="7" applyNumberFormat="1" applyFont="1" applyFill="1" applyBorder="1" applyAlignment="1">
      <alignment vertical="center"/>
    </xf>
    <xf numFmtId="0" fontId="13" fillId="0" borderId="146" xfId="0" applyFont="1" applyBorder="1" applyAlignment="1">
      <alignment horizontal="left" wrapText="1" indent="4"/>
    </xf>
    <xf numFmtId="0" fontId="4" fillId="3" borderId="112" xfId="0" applyFont="1" applyFill="1" applyBorder="1" applyAlignment="1">
      <alignment horizontal="center" vertical="center" wrapText="1"/>
    </xf>
    <xf numFmtId="164" fontId="4" fillId="3" borderId="112" xfId="7" applyNumberFormat="1" applyFont="1" applyFill="1" applyBorder="1"/>
    <xf numFmtId="0" fontId="4" fillId="3" borderId="112" xfId="0" applyFont="1" applyFill="1" applyBorder="1"/>
    <xf numFmtId="0" fontId="4" fillId="0" borderId="130" xfId="0" applyFont="1" applyBorder="1"/>
    <xf numFmtId="0" fontId="4" fillId="0" borderId="1" xfId="0" applyFont="1" applyBorder="1" applyAlignment="1">
      <alignment wrapText="1"/>
    </xf>
    <xf numFmtId="0" fontId="4" fillId="0" borderId="1" xfId="0" applyFont="1" applyBorder="1"/>
    <xf numFmtId="0" fontId="4" fillId="0" borderId="131" xfId="0" applyFont="1" applyBorder="1"/>
    <xf numFmtId="43" fontId="117" fillId="0" borderId="0" xfId="0" applyNumberFormat="1" applyFont="1" applyBorder="1"/>
    <xf numFmtId="0" fontId="104" fillId="0" borderId="70" xfId="0" applyFont="1" applyBorder="1" applyAlignment="1">
      <alignment horizontal="left" vertical="center" wrapText="1"/>
    </xf>
    <xf numFmtId="0" fontId="104" fillId="0" borderId="69" xfId="0" applyFont="1" applyBorder="1" applyAlignment="1">
      <alignment horizontal="left" vertical="center" wrapText="1"/>
    </xf>
    <xf numFmtId="0" fontId="8" fillId="0" borderId="29" xfId="0" applyFont="1" applyFill="1" applyBorder="1" applyAlignment="1" applyProtection="1">
      <alignment horizontal="center"/>
    </xf>
    <xf numFmtId="0" fontId="8" fillId="0" borderId="30" xfId="0" applyFont="1" applyFill="1" applyBorder="1" applyAlignment="1" applyProtection="1">
      <alignment horizontal="center"/>
    </xf>
    <xf numFmtId="0" fontId="8" fillId="0" borderId="32" xfId="0" applyFont="1" applyFill="1" applyBorder="1" applyAlignment="1" applyProtection="1">
      <alignment horizontal="center"/>
    </xf>
    <xf numFmtId="0" fontId="8" fillId="0" borderId="31" xfId="0" applyFont="1" applyFill="1" applyBorder="1" applyAlignment="1" applyProtection="1">
      <alignment horizontal="center"/>
    </xf>
    <xf numFmtId="0" fontId="5" fillId="0" borderId="19" xfId="0" applyFont="1" applyBorder="1" applyAlignment="1">
      <alignment horizontal="center" vertical="center"/>
    </xf>
    <xf numFmtId="0" fontId="5" fillId="0" borderId="114" xfId="0" applyFont="1" applyBorder="1" applyAlignment="1">
      <alignment horizontal="center" vertical="center"/>
    </xf>
    <xf numFmtId="0" fontId="9" fillId="0" borderId="20" xfId="0" applyFont="1" applyFill="1" applyBorder="1" applyAlignment="1">
      <alignment horizontal="center" vertical="center"/>
    </xf>
    <xf numFmtId="0" fontId="9" fillId="0" borderId="150" xfId="0" applyFont="1" applyFill="1" applyBorder="1" applyAlignment="1">
      <alignment horizontal="center" vertical="center"/>
    </xf>
    <xf numFmtId="0" fontId="9" fillId="0" borderId="20" xfId="0" applyFont="1" applyFill="1" applyBorder="1" applyAlignment="1" applyProtection="1">
      <alignment horizontal="center"/>
    </xf>
    <xf numFmtId="0" fontId="9" fillId="0" borderId="21" xfId="0" applyFont="1" applyFill="1" applyBorder="1" applyAlignment="1" applyProtection="1">
      <alignment horizontal="center"/>
    </xf>
    <xf numFmtId="0" fontId="12" fillId="0" borderId="146" xfId="0" applyFont="1" applyBorder="1" applyAlignment="1">
      <alignment wrapText="1"/>
    </xf>
    <xf numFmtId="0" fontId="4" fillId="0" borderId="112" xfId="0" applyFont="1" applyBorder="1" applyAlignment="1"/>
    <xf numFmtId="0" fontId="9" fillId="0" borderId="146" xfId="0" applyFont="1" applyBorder="1" applyAlignment="1">
      <alignment horizontal="center" vertical="center" wrapText="1"/>
    </xf>
    <xf numFmtId="0" fontId="9" fillId="0" borderId="112" xfId="0" applyFont="1" applyBorder="1" applyAlignment="1">
      <alignment horizontal="center" vertical="center" wrapText="1"/>
    </xf>
    <xf numFmtId="0" fontId="9" fillId="0" borderId="146" xfId="0" applyFont="1" applyBorder="1" applyAlignment="1">
      <alignment horizontal="left" vertical="center" wrapText="1"/>
    </xf>
    <xf numFmtId="0" fontId="9" fillId="0" borderId="112" xfId="0" applyFont="1" applyBorder="1" applyAlignment="1">
      <alignment horizontal="left" vertical="center" wrapText="1"/>
    </xf>
    <xf numFmtId="0" fontId="4" fillId="0" borderId="102" xfId="0" applyFont="1" applyFill="1" applyBorder="1" applyAlignment="1">
      <alignment horizontal="center" vertical="center" wrapText="1"/>
    </xf>
    <xf numFmtId="0" fontId="4" fillId="0" borderId="103" xfId="0" applyFont="1" applyFill="1" applyBorder="1" applyAlignment="1">
      <alignment horizontal="center"/>
    </xf>
    <xf numFmtId="0" fontId="4" fillId="0" borderId="24" xfId="0" applyFont="1" applyFill="1" applyBorder="1" applyAlignment="1">
      <alignment horizontal="center"/>
    </xf>
    <xf numFmtId="0" fontId="5" fillId="36" borderId="116" xfId="0" applyFont="1" applyFill="1" applyBorder="1" applyAlignment="1">
      <alignment horizontal="center" vertical="center" wrapText="1"/>
    </xf>
    <xf numFmtId="0" fontId="5" fillId="36" borderId="32" xfId="0" applyFont="1" applyFill="1" applyBorder="1" applyAlignment="1">
      <alignment horizontal="center" vertical="center" wrapText="1"/>
    </xf>
    <xf numFmtId="0" fontId="5" fillId="36" borderId="113" xfId="0" applyFont="1" applyFill="1" applyBorder="1" applyAlignment="1">
      <alignment horizontal="center" vertical="center" wrapText="1"/>
    </xf>
    <xf numFmtId="0" fontId="5" fillId="36" borderId="101" xfId="0" applyFont="1" applyFill="1" applyBorder="1" applyAlignment="1">
      <alignment horizontal="center" vertical="center" wrapText="1"/>
    </xf>
    <xf numFmtId="3" fontId="101" fillId="3" borderId="71" xfId="13" applyNumberFormat="1" applyFont="1" applyFill="1" applyBorder="1" applyAlignment="1" applyProtection="1">
      <alignment horizontal="center" vertical="center" wrapText="1"/>
      <protection locked="0"/>
    </xf>
    <xf numFmtId="3" fontId="101" fillId="3" borderId="68" xfId="13" applyNumberFormat="1" applyFont="1" applyFill="1" applyBorder="1" applyAlignment="1" applyProtection="1">
      <alignment horizontal="center" vertical="center" wrapText="1"/>
      <protection locked="0"/>
    </xf>
    <xf numFmtId="3" fontId="4" fillId="0" borderId="8" xfId="0" applyNumberFormat="1" applyFont="1" applyBorder="1" applyAlignment="1">
      <alignment horizontal="center" vertical="center"/>
    </xf>
    <xf numFmtId="3"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46" xfId="0" applyFont="1" applyFill="1" applyBorder="1" applyAlignment="1">
      <alignment horizontal="center" vertical="center" wrapText="1"/>
    </xf>
    <xf numFmtId="0" fontId="4" fillId="0" borderId="112" xfId="0" applyFont="1" applyFill="1" applyBorder="1" applyAlignment="1">
      <alignment horizontal="center" vertical="center" wrapText="1"/>
    </xf>
    <xf numFmtId="0" fontId="4" fillId="0" borderId="146" xfId="0" applyFont="1" applyFill="1" applyBorder="1" applyAlignment="1">
      <alignment horizontal="center" wrapText="1"/>
    </xf>
    <xf numFmtId="164" fontId="14" fillId="3" borderId="19" xfId="1" applyNumberFormat="1" applyFont="1" applyFill="1" applyBorder="1" applyAlignment="1" applyProtection="1">
      <alignment horizontal="center"/>
      <protection locked="0"/>
    </xf>
    <xf numFmtId="164" fontId="14" fillId="3" borderId="20" xfId="1" applyNumberFormat="1" applyFont="1" applyFill="1" applyBorder="1" applyAlignment="1" applyProtection="1">
      <alignment horizontal="center"/>
      <protection locked="0"/>
    </xf>
    <xf numFmtId="164" fontId="14" fillId="3" borderId="21" xfId="1" applyNumberFormat="1" applyFont="1" applyFill="1" applyBorder="1" applyAlignment="1" applyProtection="1">
      <alignment horizontal="center"/>
      <protection locked="0"/>
    </xf>
    <xf numFmtId="0" fontId="5" fillId="0" borderId="52" xfId="0" applyFont="1" applyBorder="1" applyAlignment="1">
      <alignment horizontal="center" vertical="center" wrapText="1"/>
    </xf>
    <xf numFmtId="0" fontId="5" fillId="0" borderId="53" xfId="0" applyFont="1" applyBorder="1" applyAlignment="1">
      <alignment horizontal="center" vertical="center" wrapText="1"/>
    </xf>
    <xf numFmtId="164" fontId="14" fillId="0" borderId="94" xfId="1" applyNumberFormat="1" applyFont="1" applyFill="1" applyBorder="1" applyAlignment="1" applyProtection="1">
      <alignment horizontal="center" vertical="center" wrapText="1"/>
      <protection locked="0"/>
    </xf>
    <xf numFmtId="164" fontId="14" fillId="0" borderId="95" xfId="1" applyNumberFormat="1" applyFont="1" applyFill="1" applyBorder="1" applyAlignment="1" applyProtection="1">
      <alignment horizontal="center" vertical="center" wrapText="1"/>
      <protection locked="0"/>
    </xf>
    <xf numFmtId="0" fontId="13" fillId="0" borderId="56" xfId="0" applyFont="1" applyFill="1" applyBorder="1" applyAlignment="1">
      <alignment horizontal="left" vertical="center"/>
    </xf>
    <xf numFmtId="0" fontId="13" fillId="0" borderId="57" xfId="0" applyFont="1" applyFill="1" applyBorder="1" applyAlignment="1">
      <alignment horizontal="left" vertical="center"/>
    </xf>
    <xf numFmtId="3" fontId="4" fillId="0" borderId="57" xfId="0" applyNumberFormat="1" applyFont="1" applyFill="1" applyBorder="1" applyAlignment="1">
      <alignment horizontal="center" vertical="center" wrapText="1"/>
    </xf>
    <xf numFmtId="3" fontId="4" fillId="0" borderId="108" xfId="0" applyNumberFormat="1" applyFont="1" applyFill="1" applyBorder="1" applyAlignment="1">
      <alignment horizontal="center" vertical="center" wrapText="1"/>
    </xf>
    <xf numFmtId="3" fontId="4" fillId="0" borderId="64" xfId="0" applyNumberFormat="1" applyFont="1" applyFill="1" applyBorder="1" applyAlignment="1">
      <alignment horizontal="center" vertical="center" wrapText="1"/>
    </xf>
    <xf numFmtId="0" fontId="4" fillId="0" borderId="20" xfId="0" applyFont="1" applyBorder="1" applyAlignment="1">
      <alignment horizontal="center"/>
    </xf>
    <xf numFmtId="0" fontId="4" fillId="0" borderId="21" xfId="0" applyFont="1" applyBorder="1" applyAlignment="1">
      <alignment horizontal="center" vertical="center" wrapText="1"/>
    </xf>
    <xf numFmtId="0" fontId="4" fillId="0" borderId="112" xfId="0" applyFont="1" applyBorder="1" applyAlignment="1">
      <alignment horizontal="center" vertical="center" wrapText="1"/>
    </xf>
    <xf numFmtId="0" fontId="119" fillId="0" borderId="117" xfId="0" applyNumberFormat="1" applyFont="1" applyFill="1" applyBorder="1" applyAlignment="1">
      <alignment horizontal="left" vertical="center" wrapText="1"/>
    </xf>
    <xf numFmtId="0" fontId="119" fillId="0" borderId="118" xfId="0" applyNumberFormat="1" applyFont="1" applyFill="1" applyBorder="1" applyAlignment="1">
      <alignment horizontal="left" vertical="center" wrapText="1"/>
    </xf>
    <xf numFmtId="0" fontId="119" fillId="0" borderId="120" xfId="0" applyNumberFormat="1" applyFont="1" applyFill="1" applyBorder="1" applyAlignment="1">
      <alignment horizontal="left" vertical="center" wrapText="1"/>
    </xf>
    <xf numFmtId="0" fontId="119" fillId="0" borderId="121" xfId="0" applyNumberFormat="1" applyFont="1" applyFill="1" applyBorder="1" applyAlignment="1">
      <alignment horizontal="left" vertical="center" wrapText="1"/>
    </xf>
    <xf numFmtId="0" fontId="119" fillId="0" borderId="123" xfId="0" applyNumberFormat="1" applyFont="1" applyFill="1" applyBorder="1" applyAlignment="1">
      <alignment horizontal="left" vertical="center" wrapText="1"/>
    </xf>
    <xf numFmtId="0" fontId="119" fillId="0" borderId="124" xfId="0" applyNumberFormat="1" applyFont="1" applyFill="1" applyBorder="1" applyAlignment="1">
      <alignment horizontal="left" vertical="center" wrapText="1"/>
    </xf>
    <xf numFmtId="4" fontId="120" fillId="0" borderId="98" xfId="0" applyNumberFormat="1" applyFont="1" applyFill="1" applyBorder="1" applyAlignment="1">
      <alignment horizontal="center" vertical="center" wrapText="1"/>
    </xf>
    <xf numFmtId="4" fontId="120" fillId="0" borderId="111" xfId="0" applyNumberFormat="1" applyFont="1" applyFill="1" applyBorder="1" applyAlignment="1">
      <alignment horizontal="center" vertical="center" wrapText="1"/>
    </xf>
    <xf numFmtId="4" fontId="120" fillId="0" borderId="119" xfId="0" applyNumberFormat="1" applyFont="1" applyFill="1" applyBorder="1" applyAlignment="1">
      <alignment horizontal="center" vertical="center" wrapText="1"/>
    </xf>
    <xf numFmtId="4" fontId="120" fillId="0" borderId="55" xfId="0" applyNumberFormat="1" applyFont="1" applyFill="1" applyBorder="1" applyAlignment="1">
      <alignment horizontal="center" vertical="center" wrapText="1"/>
    </xf>
    <xf numFmtId="4" fontId="120" fillId="0" borderId="122" xfId="0" applyNumberFormat="1" applyFont="1" applyFill="1" applyBorder="1" applyAlignment="1">
      <alignment horizontal="center" vertical="center" wrapText="1"/>
    </xf>
    <xf numFmtId="4" fontId="120" fillId="0" borderId="11" xfId="0" applyNumberFormat="1" applyFont="1" applyFill="1" applyBorder="1" applyAlignment="1">
      <alignment horizontal="center" vertical="center" wrapText="1"/>
    </xf>
    <xf numFmtId="3" fontId="117" fillId="0" borderId="102" xfId="0" applyNumberFormat="1" applyFont="1" applyBorder="1" applyAlignment="1">
      <alignment horizontal="center" vertical="center" wrapText="1"/>
    </xf>
    <xf numFmtId="3" fontId="117" fillId="0" borderId="97" xfId="0" applyNumberFormat="1" applyFont="1" applyBorder="1" applyAlignment="1">
      <alignment horizontal="center" vertical="center" wrapText="1"/>
    </xf>
    <xf numFmtId="3" fontId="117" fillId="0" borderId="7" xfId="0" applyNumberFormat="1" applyFont="1" applyBorder="1" applyAlignment="1">
      <alignment horizontal="center" vertical="center" wrapText="1"/>
    </xf>
    <xf numFmtId="0" fontId="124" fillId="0" borderId="102" xfId="0" applyFont="1" applyFill="1" applyBorder="1" applyAlignment="1">
      <alignment horizontal="center" vertical="center"/>
    </xf>
    <xf numFmtId="0" fontId="124" fillId="0" borderId="98" xfId="0" applyFont="1" applyFill="1" applyBorder="1" applyAlignment="1">
      <alignment horizontal="center" vertical="center"/>
    </xf>
    <xf numFmtId="0" fontId="124" fillId="0" borderId="119" xfId="0" applyFont="1" applyFill="1" applyBorder="1" applyAlignment="1">
      <alignment horizontal="center" vertical="center"/>
    </xf>
    <xf numFmtId="0" fontId="124" fillId="0" borderId="55" xfId="0" applyFont="1" applyFill="1" applyBorder="1" applyAlignment="1">
      <alignment horizontal="center" vertical="center"/>
    </xf>
    <xf numFmtId="0" fontId="124" fillId="0" borderId="11" xfId="0" applyFont="1" applyFill="1" applyBorder="1" applyAlignment="1">
      <alignment horizontal="center" vertical="center"/>
    </xf>
    <xf numFmtId="0" fontId="120" fillId="0" borderId="98" xfId="0" applyFont="1" applyFill="1" applyBorder="1" applyAlignment="1">
      <alignment horizontal="center" vertical="center" wrapText="1"/>
    </xf>
    <xf numFmtId="0" fontId="120" fillId="0" borderId="55" xfId="0" applyFont="1" applyFill="1" applyBorder="1" applyAlignment="1">
      <alignment horizontal="center" vertical="center" wrapText="1"/>
    </xf>
    <xf numFmtId="0" fontId="120" fillId="0" borderId="102" xfId="0" applyFont="1" applyFill="1" applyBorder="1" applyAlignment="1">
      <alignment horizontal="center" vertical="center" wrapText="1"/>
    </xf>
    <xf numFmtId="0" fontId="120" fillId="0" borderId="119" xfId="0" applyFont="1" applyFill="1" applyBorder="1" applyAlignment="1">
      <alignment horizontal="center" vertical="center" wrapText="1"/>
    </xf>
    <xf numFmtId="0" fontId="120" fillId="0" borderId="125" xfId="0" applyFont="1" applyFill="1" applyBorder="1" applyAlignment="1">
      <alignment horizontal="center" vertical="center" wrapText="1"/>
    </xf>
    <xf numFmtId="0" fontId="120" fillId="0" borderId="126" xfId="0" applyFont="1" applyFill="1" applyBorder="1" applyAlignment="1">
      <alignment horizontal="center" vertical="center" wrapText="1"/>
    </xf>
    <xf numFmtId="0" fontId="120" fillId="0" borderId="11" xfId="0" applyFont="1" applyFill="1" applyBorder="1" applyAlignment="1">
      <alignment horizontal="center" vertical="center" wrapText="1"/>
    </xf>
    <xf numFmtId="3" fontId="117" fillId="0" borderId="103" xfId="0" applyNumberFormat="1" applyFont="1" applyFill="1" applyBorder="1" applyAlignment="1">
      <alignment horizontal="center" vertical="center" wrapText="1"/>
    </xf>
    <xf numFmtId="3" fontId="117" fillId="0" borderId="100" xfId="0" applyNumberFormat="1" applyFont="1" applyFill="1" applyBorder="1" applyAlignment="1">
      <alignment horizontal="center" vertical="center" wrapText="1"/>
    </xf>
    <xf numFmtId="3" fontId="117" fillId="0" borderId="101" xfId="0" applyNumberFormat="1" applyFont="1" applyFill="1" applyBorder="1" applyAlignment="1">
      <alignment horizontal="center" vertical="center" wrapText="1"/>
    </xf>
    <xf numFmtId="3" fontId="120" fillId="0" borderId="127" xfId="0" applyNumberFormat="1" applyFont="1" applyFill="1" applyBorder="1" applyAlignment="1">
      <alignment horizontal="center" vertical="center" wrapText="1"/>
    </xf>
    <xf numFmtId="3" fontId="120" fillId="0" borderId="7" xfId="0" applyNumberFormat="1" applyFont="1" applyFill="1" applyBorder="1" applyAlignment="1">
      <alignment horizontal="center" vertical="center" wrapText="1"/>
    </xf>
    <xf numFmtId="3" fontId="117" fillId="0" borderId="127" xfId="0" applyNumberFormat="1" applyFont="1" applyFill="1" applyBorder="1" applyAlignment="1">
      <alignment horizontal="center" vertical="center" wrapText="1"/>
    </xf>
    <xf numFmtId="3" fontId="117" fillId="0" borderId="7" xfId="0" applyNumberFormat="1" applyFont="1" applyFill="1" applyBorder="1" applyAlignment="1">
      <alignment horizontal="center" vertical="center" wrapText="1"/>
    </xf>
    <xf numFmtId="3" fontId="117" fillId="0" borderId="125" xfId="0" applyNumberFormat="1" applyFont="1" applyFill="1" applyBorder="1" applyAlignment="1">
      <alignment horizontal="center" vertical="center" wrapText="1"/>
    </xf>
    <xf numFmtId="3" fontId="117" fillId="0" borderId="0" xfId="0" applyNumberFormat="1" applyFont="1" applyFill="1" applyBorder="1" applyAlignment="1">
      <alignment horizontal="center" vertical="center" wrapText="1"/>
    </xf>
    <xf numFmtId="3" fontId="117" fillId="0" borderId="126" xfId="0" applyNumberFormat="1" applyFont="1" applyFill="1" applyBorder="1" applyAlignment="1">
      <alignment horizontal="center" vertical="center" wrapText="1"/>
    </xf>
    <xf numFmtId="3" fontId="117" fillId="0" borderId="11" xfId="0" applyNumberFormat="1" applyFont="1" applyBorder="1" applyAlignment="1">
      <alignment horizontal="center" vertical="center" wrapText="1"/>
    </xf>
    <xf numFmtId="0" fontId="119" fillId="0" borderId="98" xfId="0" applyNumberFormat="1" applyFont="1" applyFill="1" applyBorder="1" applyAlignment="1">
      <alignment horizontal="left" vertical="top" wrapText="1"/>
    </xf>
    <xf numFmtId="0" fontId="119" fillId="0" borderId="119" xfId="0" applyNumberFormat="1" applyFont="1" applyFill="1" applyBorder="1" applyAlignment="1">
      <alignment horizontal="left" vertical="top" wrapText="1"/>
    </xf>
    <xf numFmtId="0" fontId="119" fillId="0" borderId="125" xfId="0" applyNumberFormat="1" applyFont="1" applyFill="1" applyBorder="1" applyAlignment="1">
      <alignment horizontal="left" vertical="top" wrapText="1"/>
    </xf>
    <xf numFmtId="0" fontId="119" fillId="0" borderId="126" xfId="0" applyNumberFormat="1" applyFont="1" applyFill="1" applyBorder="1" applyAlignment="1">
      <alignment horizontal="left" vertical="top" wrapText="1"/>
    </xf>
    <xf numFmtId="0" fontId="119" fillId="0" borderId="55" xfId="0" applyNumberFormat="1" applyFont="1" applyFill="1" applyBorder="1" applyAlignment="1">
      <alignment horizontal="left" vertical="top" wrapText="1"/>
    </xf>
    <xf numFmtId="0" fontId="119" fillId="0" borderId="11" xfId="0" applyNumberFormat="1" applyFont="1" applyFill="1" applyBorder="1" applyAlignment="1">
      <alignment horizontal="left" vertical="top" wrapText="1"/>
    </xf>
    <xf numFmtId="0" fontId="117" fillId="0" borderId="98" xfId="0" applyFont="1" applyFill="1" applyBorder="1" applyAlignment="1">
      <alignment horizontal="center" vertical="center"/>
    </xf>
    <xf numFmtId="0" fontId="117" fillId="0" borderId="111" xfId="0" applyFont="1" applyFill="1" applyBorder="1" applyAlignment="1">
      <alignment horizontal="center" vertical="center"/>
    </xf>
    <xf numFmtId="0" fontId="117" fillId="0" borderId="119" xfId="0" applyFont="1" applyFill="1" applyBorder="1" applyAlignment="1">
      <alignment horizontal="center" vertical="center"/>
    </xf>
    <xf numFmtId="0" fontId="117" fillId="0" borderId="98" xfId="0" applyFont="1" applyFill="1" applyBorder="1" applyAlignment="1">
      <alignment horizontal="center" vertical="center" wrapText="1"/>
    </xf>
    <xf numFmtId="0" fontId="117" fillId="0" borderId="111" xfId="0" applyFont="1" applyFill="1" applyBorder="1" applyAlignment="1">
      <alignment horizontal="center" vertical="center" wrapText="1"/>
    </xf>
    <xf numFmtId="0" fontId="117" fillId="0" borderId="119" xfId="0" applyFont="1" applyFill="1" applyBorder="1" applyAlignment="1">
      <alignment horizontal="center" vertical="center" wrapText="1"/>
    </xf>
    <xf numFmtId="0" fontId="117" fillId="0" borderId="98" xfId="0" applyFont="1" applyBorder="1" applyAlignment="1">
      <alignment horizontal="center" vertical="top" wrapText="1"/>
    </xf>
    <xf numFmtId="0" fontId="117" fillId="0" borderId="111" xfId="0" applyFont="1" applyBorder="1" applyAlignment="1">
      <alignment horizontal="center" vertical="top" wrapText="1"/>
    </xf>
    <xf numFmtId="0" fontId="117" fillId="0" borderId="119" xfId="0" applyFont="1" applyBorder="1" applyAlignment="1">
      <alignment horizontal="center" vertical="top" wrapText="1"/>
    </xf>
    <xf numFmtId="0" fontId="117" fillId="0" borderId="98" xfId="0" applyFont="1" applyFill="1" applyBorder="1" applyAlignment="1">
      <alignment horizontal="center" vertical="top" wrapText="1"/>
    </xf>
    <xf numFmtId="0" fontId="117" fillId="0" borderId="100" xfId="0" applyFont="1" applyFill="1" applyBorder="1" applyAlignment="1">
      <alignment horizontal="center" vertical="top" wrapText="1"/>
    </xf>
    <xf numFmtId="0" fontId="117" fillId="0" borderId="101" xfId="0" applyFont="1" applyFill="1" applyBorder="1" applyAlignment="1">
      <alignment horizontal="center" vertical="top" wrapText="1"/>
    </xf>
    <xf numFmtId="0" fontId="117" fillId="0" borderId="97" xfId="0" applyFont="1" applyBorder="1" applyAlignment="1">
      <alignment horizontal="center" vertical="top" wrapText="1"/>
    </xf>
    <xf numFmtId="0" fontId="117" fillId="0" borderId="7" xfId="0" applyFont="1" applyBorder="1" applyAlignment="1">
      <alignment horizontal="center" vertical="top" wrapText="1"/>
    </xf>
    <xf numFmtId="0" fontId="119" fillId="0" borderId="128" xfId="0" applyNumberFormat="1" applyFont="1" applyFill="1" applyBorder="1" applyAlignment="1">
      <alignment horizontal="left" vertical="top" wrapText="1"/>
    </xf>
    <xf numFmtId="0" fontId="119" fillId="0" borderId="129" xfId="0" applyNumberFormat="1" applyFont="1" applyFill="1" applyBorder="1" applyAlignment="1">
      <alignment horizontal="left" vertical="top" wrapText="1"/>
    </xf>
    <xf numFmtId="0" fontId="125" fillId="0" borderId="150" xfId="0" applyFont="1" applyBorder="1" applyAlignment="1">
      <alignment horizontal="center" vertical="center" wrapText="1"/>
    </xf>
    <xf numFmtId="0" fontId="132" fillId="0" borderId="150" xfId="0" applyFont="1" applyBorder="1" applyAlignment="1">
      <alignment horizontal="center" vertical="center"/>
    </xf>
    <xf numFmtId="164" fontId="125" fillId="0" borderId="157" xfId="7" applyNumberFormat="1" applyFont="1" applyBorder="1" applyAlignment="1">
      <alignment horizontal="center" vertical="center" wrapText="1"/>
    </xf>
    <xf numFmtId="164" fontId="125" fillId="0" borderId="150" xfId="7" applyNumberFormat="1" applyFont="1" applyBorder="1" applyAlignment="1">
      <alignment horizontal="center" vertical="center" wrapText="1"/>
    </xf>
    <xf numFmtId="0" fontId="105" fillId="76" borderId="146" xfId="0" applyFont="1" applyFill="1" applyBorder="1" applyAlignment="1">
      <alignment horizontal="center" vertical="center" wrapText="1"/>
    </xf>
    <xf numFmtId="49" fontId="106" fillId="0" borderId="157" xfId="0" applyNumberFormat="1" applyFont="1" applyFill="1" applyBorder="1" applyAlignment="1">
      <alignment horizontal="center" vertical="center"/>
    </xf>
    <xf numFmtId="49" fontId="106" fillId="0" borderId="127" xfId="0" applyNumberFormat="1" applyFont="1" applyFill="1" applyBorder="1" applyAlignment="1">
      <alignment horizontal="center" vertical="center"/>
    </xf>
    <xf numFmtId="49" fontId="106" fillId="0" borderId="7" xfId="0" applyNumberFormat="1" applyFont="1" applyFill="1" applyBorder="1" applyAlignment="1">
      <alignment horizontal="center" vertical="center"/>
    </xf>
    <xf numFmtId="0" fontId="106" fillId="0" borderId="155" xfId="0" applyFont="1" applyFill="1" applyBorder="1" applyAlignment="1">
      <alignment horizontal="left" vertical="center" wrapText="1"/>
    </xf>
    <xf numFmtId="0" fontId="106" fillId="0" borderId="163" xfId="0" applyFont="1" applyFill="1" applyBorder="1" applyAlignment="1">
      <alignment horizontal="left" vertical="center" wrapText="1"/>
    </xf>
    <xf numFmtId="0" fontId="106" fillId="0" borderId="155" xfId="0" applyFont="1" applyFill="1" applyBorder="1" applyAlignment="1">
      <alignment horizontal="left"/>
    </xf>
    <xf numFmtId="0" fontId="106" fillId="0" borderId="163" xfId="0" applyFont="1" applyFill="1" applyBorder="1" applyAlignment="1">
      <alignment horizontal="left"/>
    </xf>
    <xf numFmtId="0" fontId="106" fillId="3" borderId="155" xfId="0" applyFont="1" applyFill="1" applyBorder="1" applyAlignment="1">
      <alignment vertical="center" wrapText="1"/>
    </xf>
    <xf numFmtId="0" fontId="106" fillId="3" borderId="163" xfId="0" applyFont="1" applyFill="1" applyBorder="1" applyAlignment="1">
      <alignment vertical="center" wrapText="1"/>
    </xf>
    <xf numFmtId="0" fontId="105" fillId="0" borderId="74" xfId="0" applyFont="1" applyFill="1" applyBorder="1" applyAlignment="1">
      <alignment horizontal="center" vertical="center"/>
    </xf>
    <xf numFmtId="0" fontId="105" fillId="0" borderId="75" xfId="0" applyFont="1" applyFill="1" applyBorder="1" applyAlignment="1">
      <alignment horizontal="center" vertical="center"/>
    </xf>
    <xf numFmtId="0" fontId="105" fillId="0" borderId="76" xfId="0" applyFont="1" applyFill="1" applyBorder="1" applyAlignment="1">
      <alignment horizontal="center" vertical="center"/>
    </xf>
    <xf numFmtId="0" fontId="106" fillId="0" borderId="146" xfId="0" applyFont="1" applyFill="1" applyBorder="1" applyAlignment="1">
      <alignment horizontal="left" vertical="center" wrapText="1"/>
    </xf>
    <xf numFmtId="0" fontId="105" fillId="76" borderId="77" xfId="0" applyFont="1" applyFill="1" applyBorder="1" applyAlignment="1">
      <alignment horizontal="center" vertical="center" wrapText="1"/>
    </xf>
    <xf numFmtId="0" fontId="105" fillId="76" borderId="78" xfId="0" applyFont="1" applyFill="1" applyBorder="1" applyAlignment="1">
      <alignment horizontal="center" vertical="center" wrapText="1"/>
    </xf>
    <xf numFmtId="0" fontId="105" fillId="76" borderId="79" xfId="0" applyFont="1" applyFill="1" applyBorder="1" applyAlignment="1">
      <alignment horizontal="center" vertical="center" wrapText="1"/>
    </xf>
    <xf numFmtId="0" fontId="106" fillId="0" borderId="55" xfId="0" applyFont="1" applyFill="1" applyBorder="1" applyAlignment="1">
      <alignment horizontal="left" vertical="center" wrapText="1"/>
    </xf>
    <xf numFmtId="0" fontId="106" fillId="0" borderId="11" xfId="0" applyFont="1" applyFill="1" applyBorder="1" applyAlignment="1">
      <alignment horizontal="left" vertical="center" wrapText="1"/>
    </xf>
    <xf numFmtId="0" fontId="106" fillId="0" borderId="155" xfId="0" applyFont="1" applyFill="1" applyBorder="1" applyAlignment="1">
      <alignment vertical="center" wrapText="1"/>
    </xf>
    <xf numFmtId="0" fontId="106" fillId="0" borderId="163" xfId="0" applyFont="1" applyFill="1" applyBorder="1" applyAlignment="1">
      <alignment vertical="center" wrapText="1"/>
    </xf>
    <xf numFmtId="0" fontId="106" fillId="3" borderId="81" xfId="0" applyFont="1" applyFill="1" applyBorder="1" applyAlignment="1">
      <alignment horizontal="left" vertical="center" wrapText="1"/>
    </xf>
    <xf numFmtId="0" fontId="106" fillId="3" borderId="82" xfId="0" applyFont="1" applyFill="1" applyBorder="1" applyAlignment="1">
      <alignment horizontal="left" vertical="center" wrapText="1"/>
    </xf>
    <xf numFmtId="0" fontId="106" fillId="0" borderId="84" xfId="0" applyFont="1" applyFill="1" applyBorder="1" applyAlignment="1">
      <alignment horizontal="left" vertical="center" wrapText="1"/>
    </xf>
    <xf numFmtId="0" fontId="106" fillId="0" borderId="85" xfId="0" applyFont="1" applyFill="1" applyBorder="1" applyAlignment="1">
      <alignment horizontal="left" vertical="center" wrapText="1"/>
    </xf>
    <xf numFmtId="0" fontId="106" fillId="0" borderId="55" xfId="0" applyFont="1" applyFill="1" applyBorder="1" applyAlignment="1">
      <alignment vertical="center" wrapText="1"/>
    </xf>
    <xf numFmtId="0" fontId="106" fillId="0" borderId="11" xfId="0" applyFont="1" applyFill="1" applyBorder="1" applyAlignment="1">
      <alignment vertical="center" wrapText="1"/>
    </xf>
    <xf numFmtId="0" fontId="106" fillId="0" borderId="81" xfId="0" applyFont="1" applyFill="1" applyBorder="1" applyAlignment="1">
      <alignment horizontal="left" vertical="center" wrapText="1"/>
    </xf>
    <xf numFmtId="0" fontId="106" fillId="0" borderId="82" xfId="0" applyFont="1" applyFill="1" applyBorder="1" applyAlignment="1">
      <alignment horizontal="left" vertical="center" wrapText="1"/>
    </xf>
    <xf numFmtId="0" fontId="106" fillId="0" borderId="81" xfId="0" applyFont="1" applyFill="1" applyBorder="1" applyAlignment="1">
      <alignment vertical="center" wrapText="1"/>
    </xf>
    <xf numFmtId="0" fontId="106" fillId="0" borderId="82" xfId="0" applyFont="1" applyFill="1" applyBorder="1" applyAlignment="1">
      <alignment vertical="center" wrapText="1"/>
    </xf>
    <xf numFmtId="0" fontId="106" fillId="3" borderId="155" xfId="0" applyFont="1" applyFill="1" applyBorder="1" applyAlignment="1">
      <alignment horizontal="left" vertical="center" wrapText="1"/>
    </xf>
    <xf numFmtId="0" fontId="106" fillId="3" borderId="163" xfId="0" applyFont="1" applyFill="1" applyBorder="1" applyAlignment="1">
      <alignment horizontal="left" vertical="center" wrapText="1"/>
    </xf>
    <xf numFmtId="0" fontId="105" fillId="76" borderId="86" xfId="0" applyFont="1" applyFill="1" applyBorder="1" applyAlignment="1">
      <alignment horizontal="center" vertical="center" wrapText="1"/>
    </xf>
    <xf numFmtId="0" fontId="105" fillId="76" borderId="0" xfId="0" applyFont="1" applyFill="1" applyBorder="1" applyAlignment="1">
      <alignment horizontal="center" vertical="center" wrapText="1"/>
    </xf>
    <xf numFmtId="0" fontId="105" fillId="76" borderId="87" xfId="0" applyFont="1" applyFill="1" applyBorder="1" applyAlignment="1">
      <alignment horizontal="center" vertical="center" wrapText="1"/>
    </xf>
    <xf numFmtId="0" fontId="106" fillId="78" borderId="155" xfId="0" applyFont="1" applyFill="1" applyBorder="1" applyAlignment="1">
      <alignment vertical="center" wrapText="1"/>
    </xf>
    <xf numFmtId="0" fontId="106" fillId="78" borderId="163" xfId="0" applyFont="1" applyFill="1" applyBorder="1" applyAlignment="1">
      <alignment vertical="center" wrapText="1"/>
    </xf>
    <xf numFmtId="0" fontId="105" fillId="76" borderId="91" xfId="0" applyFont="1" applyFill="1" applyBorder="1" applyAlignment="1">
      <alignment horizontal="center" vertical="center"/>
    </xf>
    <xf numFmtId="0" fontId="105" fillId="76" borderId="92" xfId="0" applyFont="1" applyFill="1" applyBorder="1" applyAlignment="1">
      <alignment horizontal="center" vertical="center"/>
    </xf>
    <xf numFmtId="0" fontId="105" fillId="76" borderId="93" xfId="0" applyFont="1" applyFill="1" applyBorder="1" applyAlignment="1">
      <alignment horizontal="center" vertical="center"/>
    </xf>
    <xf numFmtId="0" fontId="105" fillId="0" borderId="146" xfId="0" applyFont="1" applyFill="1" applyBorder="1" applyAlignment="1">
      <alignment horizontal="center" vertical="center"/>
    </xf>
    <xf numFmtId="0" fontId="106" fillId="0" borderId="155" xfId="13" applyFont="1" applyFill="1" applyBorder="1" applyAlignment="1" applyProtection="1">
      <alignment horizontal="left" vertical="top" wrapText="1"/>
      <protection locked="0"/>
    </xf>
    <xf numFmtId="0" fontId="106" fillId="0" borderId="163" xfId="13" applyFont="1" applyFill="1" applyBorder="1" applyAlignment="1" applyProtection="1">
      <alignment horizontal="left" vertical="top" wrapText="1"/>
      <protection locked="0"/>
    </xf>
    <xf numFmtId="0" fontId="106" fillId="3" borderId="155" xfId="13" applyFont="1" applyFill="1" applyBorder="1" applyAlignment="1" applyProtection="1">
      <alignment horizontal="left" vertical="top" wrapText="1"/>
      <protection locked="0"/>
    </xf>
    <xf numFmtId="0" fontId="106" fillId="3" borderId="163" xfId="13" applyFont="1" applyFill="1" applyBorder="1" applyAlignment="1" applyProtection="1">
      <alignment horizontal="left" vertical="top" wrapText="1"/>
      <protection locked="0"/>
    </xf>
    <xf numFmtId="0" fontId="105" fillId="0" borderId="89" xfId="0" applyFont="1" applyFill="1" applyBorder="1" applyAlignment="1">
      <alignment horizontal="center" vertical="center"/>
    </xf>
    <xf numFmtId="0" fontId="106" fillId="0" borderId="155" xfId="0" applyNumberFormat="1" applyFont="1" applyFill="1" applyBorder="1" applyAlignment="1">
      <alignment horizontal="left" vertical="center" wrapText="1"/>
    </xf>
    <xf numFmtId="0" fontId="106" fillId="0" borderId="163" xfId="0" applyNumberFormat="1" applyFont="1" applyFill="1" applyBorder="1" applyAlignment="1">
      <alignment horizontal="left" vertical="center" wrapText="1"/>
    </xf>
    <xf numFmtId="0" fontId="105" fillId="76" borderId="155" xfId="0" applyFont="1" applyFill="1" applyBorder="1" applyAlignment="1">
      <alignment horizontal="center" vertical="center" wrapText="1"/>
    </xf>
    <xf numFmtId="0" fontId="105" fillId="76" borderId="163" xfId="0" applyFont="1" applyFill="1" applyBorder="1" applyAlignment="1">
      <alignment horizontal="center" vertical="center" wrapText="1"/>
    </xf>
    <xf numFmtId="0" fontId="106" fillId="0" borderId="155" xfId="0" applyNumberFormat="1" applyFont="1" applyFill="1" applyBorder="1" applyAlignment="1">
      <alignment horizontal="left" vertical="top" wrapText="1"/>
    </xf>
    <xf numFmtId="0" fontId="106" fillId="0" borderId="163" xfId="0" applyNumberFormat="1" applyFont="1" applyFill="1" applyBorder="1" applyAlignment="1">
      <alignment horizontal="left" vertical="top" wrapText="1"/>
    </xf>
    <xf numFmtId="0" fontId="106" fillId="0" borderId="157" xfId="12672" applyFont="1" applyFill="1" applyBorder="1" applyAlignment="1">
      <alignment horizontal="left" vertical="center" wrapText="1"/>
    </xf>
    <xf numFmtId="0" fontId="106" fillId="0" borderId="127" xfId="12672" applyFont="1" applyFill="1" applyBorder="1" applyAlignment="1">
      <alignment horizontal="left" vertical="center" wrapText="1"/>
    </xf>
    <xf numFmtId="0" fontId="106" fillId="0" borderId="7" xfId="12672" applyFont="1" applyFill="1" applyBorder="1" applyAlignment="1">
      <alignment horizontal="left" vertical="center" wrapText="1"/>
    </xf>
    <xf numFmtId="0" fontId="106" fillId="0" borderId="146" xfId="0" applyFont="1" applyFill="1" applyBorder="1" applyAlignment="1">
      <alignment horizontal="left" vertical="top" wrapText="1"/>
    </xf>
    <xf numFmtId="0" fontId="106" fillId="0" borderId="146" xfId="0" applyNumberFormat="1" applyFont="1" applyFill="1" applyBorder="1" applyAlignment="1">
      <alignment horizontal="left" vertical="top" wrapText="1"/>
    </xf>
    <xf numFmtId="0" fontId="106" fillId="0" borderId="155" xfId="0" applyFont="1" applyFill="1" applyBorder="1" applyAlignment="1">
      <alignment horizontal="left" vertical="top" wrapText="1"/>
    </xf>
  </cellXfs>
  <cellStyles count="22269">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2 2 2" xfId="22267"/>
    <cellStyle name="Calculation 2 10 2 3" xfId="21415"/>
    <cellStyle name="Calculation 2 10 3" xfId="724"/>
    <cellStyle name="Calculation 2 10 3 2" xfId="21407"/>
    <cellStyle name="Calculation 2 10 3 2 2" xfId="22266"/>
    <cellStyle name="Calculation 2 10 3 3" xfId="21416"/>
    <cellStyle name="Calculation 2 10 4" xfId="725"/>
    <cellStyle name="Calculation 2 10 4 2" xfId="21406"/>
    <cellStyle name="Calculation 2 10 4 2 2" xfId="22265"/>
    <cellStyle name="Calculation 2 10 4 3" xfId="21417"/>
    <cellStyle name="Calculation 2 10 5" xfId="726"/>
    <cellStyle name="Calculation 2 10 5 2" xfId="21405"/>
    <cellStyle name="Calculation 2 10 5 2 2" xfId="22264"/>
    <cellStyle name="Calculation 2 10 5 3" xfId="21418"/>
    <cellStyle name="Calculation 2 11" xfId="727"/>
    <cellStyle name="Calculation 2 11 2" xfId="728"/>
    <cellStyle name="Calculation 2 11 2 2" xfId="21403"/>
    <cellStyle name="Calculation 2 11 2 2 2" xfId="22262"/>
    <cellStyle name="Calculation 2 11 2 3" xfId="21420"/>
    <cellStyle name="Calculation 2 11 3" xfId="729"/>
    <cellStyle name="Calculation 2 11 3 2" xfId="21402"/>
    <cellStyle name="Calculation 2 11 3 2 2" xfId="22261"/>
    <cellStyle name="Calculation 2 11 3 3" xfId="21421"/>
    <cellStyle name="Calculation 2 11 4" xfId="730"/>
    <cellStyle name="Calculation 2 11 4 2" xfId="21401"/>
    <cellStyle name="Calculation 2 11 4 2 2" xfId="22260"/>
    <cellStyle name="Calculation 2 11 4 3" xfId="21422"/>
    <cellStyle name="Calculation 2 11 5" xfId="731"/>
    <cellStyle name="Calculation 2 11 5 2" xfId="21400"/>
    <cellStyle name="Calculation 2 11 5 2 2" xfId="22259"/>
    <cellStyle name="Calculation 2 11 5 3" xfId="21423"/>
    <cellStyle name="Calculation 2 11 6" xfId="21404"/>
    <cellStyle name="Calculation 2 11 6 2" xfId="22263"/>
    <cellStyle name="Calculation 2 11 7" xfId="21419"/>
    <cellStyle name="Calculation 2 12" xfId="732"/>
    <cellStyle name="Calculation 2 12 2" xfId="733"/>
    <cellStyle name="Calculation 2 12 2 2" xfId="21398"/>
    <cellStyle name="Calculation 2 12 2 2 2" xfId="22257"/>
    <cellStyle name="Calculation 2 12 2 3" xfId="21425"/>
    <cellStyle name="Calculation 2 12 3" xfId="734"/>
    <cellStyle name="Calculation 2 12 3 2" xfId="21397"/>
    <cellStyle name="Calculation 2 12 3 2 2" xfId="22256"/>
    <cellStyle name="Calculation 2 12 3 3" xfId="21426"/>
    <cellStyle name="Calculation 2 12 4" xfId="735"/>
    <cellStyle name="Calculation 2 12 4 2" xfId="21396"/>
    <cellStyle name="Calculation 2 12 4 2 2" xfId="22255"/>
    <cellStyle name="Calculation 2 12 4 3" xfId="21427"/>
    <cellStyle name="Calculation 2 12 5" xfId="736"/>
    <cellStyle name="Calculation 2 12 5 2" xfId="21395"/>
    <cellStyle name="Calculation 2 12 5 2 2" xfId="22254"/>
    <cellStyle name="Calculation 2 12 5 3" xfId="21428"/>
    <cellStyle name="Calculation 2 12 6" xfId="21399"/>
    <cellStyle name="Calculation 2 12 6 2" xfId="22258"/>
    <cellStyle name="Calculation 2 12 7" xfId="21424"/>
    <cellStyle name="Calculation 2 13" xfId="737"/>
    <cellStyle name="Calculation 2 13 2" xfId="738"/>
    <cellStyle name="Calculation 2 13 2 2" xfId="21393"/>
    <cellStyle name="Calculation 2 13 2 2 2" xfId="22252"/>
    <cellStyle name="Calculation 2 13 2 3" xfId="21430"/>
    <cellStyle name="Calculation 2 13 3" xfId="739"/>
    <cellStyle name="Calculation 2 13 3 2" xfId="21392"/>
    <cellStyle name="Calculation 2 13 3 2 2" xfId="22251"/>
    <cellStyle name="Calculation 2 13 3 3" xfId="21431"/>
    <cellStyle name="Calculation 2 13 4" xfId="740"/>
    <cellStyle name="Calculation 2 13 4 2" xfId="21391"/>
    <cellStyle name="Calculation 2 13 4 2 2" xfId="22250"/>
    <cellStyle name="Calculation 2 13 4 3" xfId="21432"/>
    <cellStyle name="Calculation 2 13 5" xfId="21394"/>
    <cellStyle name="Calculation 2 13 5 2" xfId="22253"/>
    <cellStyle name="Calculation 2 13 6" xfId="21429"/>
    <cellStyle name="Calculation 2 14" xfId="741"/>
    <cellStyle name="Calculation 2 14 2" xfId="21390"/>
    <cellStyle name="Calculation 2 14 2 2" xfId="22249"/>
    <cellStyle name="Calculation 2 14 3" xfId="21433"/>
    <cellStyle name="Calculation 2 15" xfId="742"/>
    <cellStyle name="Calculation 2 15 2" xfId="21389"/>
    <cellStyle name="Calculation 2 15 2 2" xfId="22248"/>
    <cellStyle name="Calculation 2 15 3" xfId="21434"/>
    <cellStyle name="Calculation 2 16" xfId="743"/>
    <cellStyle name="Calculation 2 16 2" xfId="21388"/>
    <cellStyle name="Calculation 2 16 2 2" xfId="22247"/>
    <cellStyle name="Calculation 2 16 3" xfId="21435"/>
    <cellStyle name="Calculation 2 17" xfId="21409"/>
    <cellStyle name="Calculation 2 17 2" xfId="22268"/>
    <cellStyle name="Calculation 2 18" xfId="21414"/>
    <cellStyle name="Calculation 2 2" xfId="744"/>
    <cellStyle name="Calculation 2 2 10" xfId="21387"/>
    <cellStyle name="Calculation 2 2 10 2" xfId="22246"/>
    <cellStyle name="Calculation 2 2 11" xfId="21436"/>
    <cellStyle name="Calculation 2 2 2" xfId="745"/>
    <cellStyle name="Calculation 2 2 2 2" xfId="746"/>
    <cellStyle name="Calculation 2 2 2 2 2" xfId="21385"/>
    <cellStyle name="Calculation 2 2 2 2 2 2" xfId="22244"/>
    <cellStyle name="Calculation 2 2 2 2 3" xfId="21438"/>
    <cellStyle name="Calculation 2 2 2 3" xfId="747"/>
    <cellStyle name="Calculation 2 2 2 3 2" xfId="21384"/>
    <cellStyle name="Calculation 2 2 2 3 2 2" xfId="22243"/>
    <cellStyle name="Calculation 2 2 2 3 3" xfId="21439"/>
    <cellStyle name="Calculation 2 2 2 4" xfId="748"/>
    <cellStyle name="Calculation 2 2 2 4 2" xfId="21383"/>
    <cellStyle name="Calculation 2 2 2 4 2 2" xfId="22242"/>
    <cellStyle name="Calculation 2 2 2 4 3" xfId="21440"/>
    <cellStyle name="Calculation 2 2 2 5" xfId="21386"/>
    <cellStyle name="Calculation 2 2 2 5 2" xfId="22245"/>
    <cellStyle name="Calculation 2 2 2 6" xfId="21437"/>
    <cellStyle name="Calculation 2 2 3" xfId="749"/>
    <cellStyle name="Calculation 2 2 3 2" xfId="750"/>
    <cellStyle name="Calculation 2 2 3 2 2" xfId="21381"/>
    <cellStyle name="Calculation 2 2 3 2 2 2" xfId="22240"/>
    <cellStyle name="Calculation 2 2 3 2 3" xfId="21442"/>
    <cellStyle name="Calculation 2 2 3 3" xfId="751"/>
    <cellStyle name="Calculation 2 2 3 3 2" xfId="21380"/>
    <cellStyle name="Calculation 2 2 3 3 2 2" xfId="22239"/>
    <cellStyle name="Calculation 2 2 3 3 3" xfId="21443"/>
    <cellStyle name="Calculation 2 2 3 4" xfId="752"/>
    <cellStyle name="Calculation 2 2 3 4 2" xfId="21379"/>
    <cellStyle name="Calculation 2 2 3 4 2 2" xfId="22238"/>
    <cellStyle name="Calculation 2 2 3 4 3" xfId="21444"/>
    <cellStyle name="Calculation 2 2 3 5" xfId="21382"/>
    <cellStyle name="Calculation 2 2 3 5 2" xfId="22241"/>
    <cellStyle name="Calculation 2 2 3 6" xfId="21441"/>
    <cellStyle name="Calculation 2 2 4" xfId="753"/>
    <cellStyle name="Calculation 2 2 4 2" xfId="754"/>
    <cellStyle name="Calculation 2 2 4 2 2" xfId="21377"/>
    <cellStyle name="Calculation 2 2 4 2 2 2" xfId="22236"/>
    <cellStyle name="Calculation 2 2 4 2 3" xfId="21446"/>
    <cellStyle name="Calculation 2 2 4 3" xfId="755"/>
    <cellStyle name="Calculation 2 2 4 3 2" xfId="21376"/>
    <cellStyle name="Calculation 2 2 4 3 2 2" xfId="22235"/>
    <cellStyle name="Calculation 2 2 4 3 3" xfId="21447"/>
    <cellStyle name="Calculation 2 2 4 4" xfId="756"/>
    <cellStyle name="Calculation 2 2 4 4 2" xfId="21375"/>
    <cellStyle name="Calculation 2 2 4 4 2 2" xfId="22234"/>
    <cellStyle name="Calculation 2 2 4 4 3" xfId="21448"/>
    <cellStyle name="Calculation 2 2 4 5" xfId="21378"/>
    <cellStyle name="Calculation 2 2 4 5 2" xfId="22237"/>
    <cellStyle name="Calculation 2 2 4 6" xfId="21445"/>
    <cellStyle name="Calculation 2 2 5" xfId="757"/>
    <cellStyle name="Calculation 2 2 5 2" xfId="758"/>
    <cellStyle name="Calculation 2 2 5 2 2" xfId="21373"/>
    <cellStyle name="Calculation 2 2 5 2 2 2" xfId="22232"/>
    <cellStyle name="Calculation 2 2 5 2 3" xfId="21450"/>
    <cellStyle name="Calculation 2 2 5 3" xfId="759"/>
    <cellStyle name="Calculation 2 2 5 3 2" xfId="21372"/>
    <cellStyle name="Calculation 2 2 5 3 2 2" xfId="22231"/>
    <cellStyle name="Calculation 2 2 5 3 3" xfId="21451"/>
    <cellStyle name="Calculation 2 2 5 4" xfId="760"/>
    <cellStyle name="Calculation 2 2 5 4 2" xfId="21371"/>
    <cellStyle name="Calculation 2 2 5 4 2 2" xfId="22230"/>
    <cellStyle name="Calculation 2 2 5 4 3" xfId="21452"/>
    <cellStyle name="Calculation 2 2 5 5" xfId="21374"/>
    <cellStyle name="Calculation 2 2 5 5 2" xfId="22233"/>
    <cellStyle name="Calculation 2 2 5 6" xfId="21449"/>
    <cellStyle name="Calculation 2 2 6" xfId="761"/>
    <cellStyle name="Calculation 2 2 6 2" xfId="21370"/>
    <cellStyle name="Calculation 2 2 6 2 2" xfId="22229"/>
    <cellStyle name="Calculation 2 2 6 3" xfId="21453"/>
    <cellStyle name="Calculation 2 2 7" xfId="762"/>
    <cellStyle name="Calculation 2 2 7 2" xfId="21369"/>
    <cellStyle name="Calculation 2 2 7 2 2" xfId="22228"/>
    <cellStyle name="Calculation 2 2 7 3" xfId="21454"/>
    <cellStyle name="Calculation 2 2 8" xfId="763"/>
    <cellStyle name="Calculation 2 2 8 2" xfId="21368"/>
    <cellStyle name="Calculation 2 2 8 2 2" xfId="22227"/>
    <cellStyle name="Calculation 2 2 8 3" xfId="21455"/>
    <cellStyle name="Calculation 2 2 9" xfId="764"/>
    <cellStyle name="Calculation 2 2 9 2" xfId="21367"/>
    <cellStyle name="Calculation 2 2 9 2 2" xfId="22226"/>
    <cellStyle name="Calculation 2 2 9 3" xfId="21456"/>
    <cellStyle name="Calculation 2 3" xfId="765"/>
    <cellStyle name="Calculation 2 3 2" xfId="766"/>
    <cellStyle name="Calculation 2 3 2 2" xfId="21366"/>
    <cellStyle name="Calculation 2 3 2 2 2" xfId="22225"/>
    <cellStyle name="Calculation 2 3 2 3" xfId="21457"/>
    <cellStyle name="Calculation 2 3 3" xfId="767"/>
    <cellStyle name="Calculation 2 3 3 2" xfId="21365"/>
    <cellStyle name="Calculation 2 3 3 2 2" xfId="22224"/>
    <cellStyle name="Calculation 2 3 3 3" xfId="21458"/>
    <cellStyle name="Calculation 2 3 4" xfId="768"/>
    <cellStyle name="Calculation 2 3 4 2" xfId="21364"/>
    <cellStyle name="Calculation 2 3 4 2 2" xfId="22223"/>
    <cellStyle name="Calculation 2 3 4 3" xfId="21459"/>
    <cellStyle name="Calculation 2 3 5" xfId="769"/>
    <cellStyle name="Calculation 2 3 5 2" xfId="21363"/>
    <cellStyle name="Calculation 2 3 5 2 2" xfId="22222"/>
    <cellStyle name="Calculation 2 3 5 3" xfId="21460"/>
    <cellStyle name="Calculation 2 4" xfId="770"/>
    <cellStyle name="Calculation 2 4 2" xfId="771"/>
    <cellStyle name="Calculation 2 4 2 2" xfId="21362"/>
    <cellStyle name="Calculation 2 4 2 2 2" xfId="22221"/>
    <cellStyle name="Calculation 2 4 2 3" xfId="21461"/>
    <cellStyle name="Calculation 2 4 3" xfId="772"/>
    <cellStyle name="Calculation 2 4 3 2" xfId="21361"/>
    <cellStyle name="Calculation 2 4 3 2 2" xfId="22220"/>
    <cellStyle name="Calculation 2 4 3 3" xfId="21462"/>
    <cellStyle name="Calculation 2 4 4" xfId="773"/>
    <cellStyle name="Calculation 2 4 4 2" xfId="21360"/>
    <cellStyle name="Calculation 2 4 4 2 2" xfId="22219"/>
    <cellStyle name="Calculation 2 4 4 3" xfId="21463"/>
    <cellStyle name="Calculation 2 4 5" xfId="774"/>
    <cellStyle name="Calculation 2 4 5 2" xfId="21359"/>
    <cellStyle name="Calculation 2 4 5 2 2" xfId="22218"/>
    <cellStyle name="Calculation 2 4 5 3" xfId="21464"/>
    <cellStyle name="Calculation 2 5" xfId="775"/>
    <cellStyle name="Calculation 2 5 2" xfId="776"/>
    <cellStyle name="Calculation 2 5 2 2" xfId="21358"/>
    <cellStyle name="Calculation 2 5 2 2 2" xfId="22217"/>
    <cellStyle name="Calculation 2 5 2 3" xfId="21465"/>
    <cellStyle name="Calculation 2 5 3" xfId="777"/>
    <cellStyle name="Calculation 2 5 3 2" xfId="21357"/>
    <cellStyle name="Calculation 2 5 3 2 2" xfId="22216"/>
    <cellStyle name="Calculation 2 5 3 3" xfId="21466"/>
    <cellStyle name="Calculation 2 5 4" xfId="778"/>
    <cellStyle name="Calculation 2 5 4 2" xfId="21356"/>
    <cellStyle name="Calculation 2 5 4 2 2" xfId="22215"/>
    <cellStyle name="Calculation 2 5 4 3" xfId="21467"/>
    <cellStyle name="Calculation 2 5 5" xfId="779"/>
    <cellStyle name="Calculation 2 5 5 2" xfId="21355"/>
    <cellStyle name="Calculation 2 5 5 2 2" xfId="22214"/>
    <cellStyle name="Calculation 2 5 5 3" xfId="21468"/>
    <cellStyle name="Calculation 2 6" xfId="780"/>
    <cellStyle name="Calculation 2 6 2" xfId="781"/>
    <cellStyle name="Calculation 2 6 2 2" xfId="21354"/>
    <cellStyle name="Calculation 2 6 2 2 2" xfId="22213"/>
    <cellStyle name="Calculation 2 6 2 3" xfId="21469"/>
    <cellStyle name="Calculation 2 6 3" xfId="782"/>
    <cellStyle name="Calculation 2 6 3 2" xfId="21353"/>
    <cellStyle name="Calculation 2 6 3 2 2" xfId="22212"/>
    <cellStyle name="Calculation 2 6 3 3" xfId="21470"/>
    <cellStyle name="Calculation 2 6 4" xfId="783"/>
    <cellStyle name="Calculation 2 6 4 2" xfId="21352"/>
    <cellStyle name="Calculation 2 6 4 2 2" xfId="22211"/>
    <cellStyle name="Calculation 2 6 4 3" xfId="21471"/>
    <cellStyle name="Calculation 2 6 5" xfId="784"/>
    <cellStyle name="Calculation 2 6 5 2" xfId="21351"/>
    <cellStyle name="Calculation 2 6 5 2 2" xfId="22210"/>
    <cellStyle name="Calculation 2 6 5 3" xfId="21472"/>
    <cellStyle name="Calculation 2 7" xfId="785"/>
    <cellStyle name="Calculation 2 7 2" xfId="786"/>
    <cellStyle name="Calculation 2 7 2 2" xfId="21350"/>
    <cellStyle name="Calculation 2 7 2 2 2" xfId="22209"/>
    <cellStyle name="Calculation 2 7 2 3" xfId="21473"/>
    <cellStyle name="Calculation 2 7 3" xfId="787"/>
    <cellStyle name="Calculation 2 7 3 2" xfId="21349"/>
    <cellStyle name="Calculation 2 7 3 2 2" xfId="22208"/>
    <cellStyle name="Calculation 2 7 3 3" xfId="21474"/>
    <cellStyle name="Calculation 2 7 4" xfId="788"/>
    <cellStyle name="Calculation 2 7 4 2" xfId="21348"/>
    <cellStyle name="Calculation 2 7 4 2 2" xfId="22207"/>
    <cellStyle name="Calculation 2 7 4 3" xfId="21475"/>
    <cellStyle name="Calculation 2 7 5" xfId="789"/>
    <cellStyle name="Calculation 2 7 5 2" xfId="21347"/>
    <cellStyle name="Calculation 2 7 5 2 2" xfId="22206"/>
    <cellStyle name="Calculation 2 7 5 3" xfId="21476"/>
    <cellStyle name="Calculation 2 8" xfId="790"/>
    <cellStyle name="Calculation 2 8 2" xfId="791"/>
    <cellStyle name="Calculation 2 8 2 2" xfId="21346"/>
    <cellStyle name="Calculation 2 8 2 2 2" xfId="22205"/>
    <cellStyle name="Calculation 2 8 2 3" xfId="21477"/>
    <cellStyle name="Calculation 2 8 3" xfId="792"/>
    <cellStyle name="Calculation 2 8 3 2" xfId="21345"/>
    <cellStyle name="Calculation 2 8 3 2 2" xfId="22204"/>
    <cellStyle name="Calculation 2 8 3 3" xfId="21478"/>
    <cellStyle name="Calculation 2 8 4" xfId="793"/>
    <cellStyle name="Calculation 2 8 4 2" xfId="21344"/>
    <cellStyle name="Calculation 2 8 4 2 2" xfId="22203"/>
    <cellStyle name="Calculation 2 8 4 3" xfId="21479"/>
    <cellStyle name="Calculation 2 8 5" xfId="794"/>
    <cellStyle name="Calculation 2 8 5 2" xfId="21343"/>
    <cellStyle name="Calculation 2 8 5 2 2" xfId="22202"/>
    <cellStyle name="Calculation 2 8 5 3" xfId="21480"/>
    <cellStyle name="Calculation 2 9" xfId="795"/>
    <cellStyle name="Calculation 2 9 2" xfId="796"/>
    <cellStyle name="Calculation 2 9 2 2" xfId="21342"/>
    <cellStyle name="Calculation 2 9 2 2 2" xfId="22201"/>
    <cellStyle name="Calculation 2 9 2 3" xfId="21481"/>
    <cellStyle name="Calculation 2 9 3" xfId="797"/>
    <cellStyle name="Calculation 2 9 3 2" xfId="21341"/>
    <cellStyle name="Calculation 2 9 3 2 2" xfId="22200"/>
    <cellStyle name="Calculation 2 9 3 3" xfId="21482"/>
    <cellStyle name="Calculation 2 9 4" xfId="798"/>
    <cellStyle name="Calculation 2 9 4 2" xfId="21340"/>
    <cellStyle name="Calculation 2 9 4 2 2" xfId="22199"/>
    <cellStyle name="Calculation 2 9 4 3" xfId="21483"/>
    <cellStyle name="Calculation 2 9 5" xfId="799"/>
    <cellStyle name="Calculation 2 9 5 2" xfId="21339"/>
    <cellStyle name="Calculation 2 9 5 2 2" xfId="22198"/>
    <cellStyle name="Calculation 2 9 5 3" xfId="21484"/>
    <cellStyle name="Calculation 3" xfId="800"/>
    <cellStyle name="Calculation 3 2" xfId="801"/>
    <cellStyle name="Calculation 3 2 2" xfId="21337"/>
    <cellStyle name="Calculation 3 2 2 2" xfId="22196"/>
    <cellStyle name="Calculation 3 2 3" xfId="21486"/>
    <cellStyle name="Calculation 3 3" xfId="802"/>
    <cellStyle name="Calculation 3 3 2" xfId="21336"/>
    <cellStyle name="Calculation 3 3 2 2" xfId="22195"/>
    <cellStyle name="Calculation 3 3 3" xfId="21487"/>
    <cellStyle name="Calculation 3 4" xfId="21338"/>
    <cellStyle name="Calculation 3 4 2" xfId="22197"/>
    <cellStyle name="Calculation 3 5" xfId="21485"/>
    <cellStyle name="Calculation 4" xfId="803"/>
    <cellStyle name="Calculation 4 2" xfId="804"/>
    <cellStyle name="Calculation 4 2 2" xfId="21334"/>
    <cellStyle name="Calculation 4 2 2 2" xfId="22193"/>
    <cellStyle name="Calculation 4 2 3" xfId="21489"/>
    <cellStyle name="Calculation 4 3" xfId="805"/>
    <cellStyle name="Calculation 4 3 2" xfId="21333"/>
    <cellStyle name="Calculation 4 3 2 2" xfId="22192"/>
    <cellStyle name="Calculation 4 3 3" xfId="21490"/>
    <cellStyle name="Calculation 4 4" xfId="21335"/>
    <cellStyle name="Calculation 4 4 2" xfId="22194"/>
    <cellStyle name="Calculation 4 5" xfId="21488"/>
    <cellStyle name="Calculation 5" xfId="806"/>
    <cellStyle name="Calculation 5 2" xfId="807"/>
    <cellStyle name="Calculation 5 2 2" xfId="21331"/>
    <cellStyle name="Calculation 5 2 2 2" xfId="22190"/>
    <cellStyle name="Calculation 5 2 3" xfId="21492"/>
    <cellStyle name="Calculation 5 3" xfId="808"/>
    <cellStyle name="Calculation 5 3 2" xfId="21330"/>
    <cellStyle name="Calculation 5 3 2 2" xfId="22189"/>
    <cellStyle name="Calculation 5 3 3" xfId="21493"/>
    <cellStyle name="Calculation 5 4" xfId="21332"/>
    <cellStyle name="Calculation 5 4 2" xfId="22191"/>
    <cellStyle name="Calculation 5 5" xfId="21491"/>
    <cellStyle name="Calculation 6" xfId="809"/>
    <cellStyle name="Calculation 6 2" xfId="810"/>
    <cellStyle name="Calculation 6 2 2" xfId="21328"/>
    <cellStyle name="Calculation 6 2 2 2" xfId="22187"/>
    <cellStyle name="Calculation 6 2 3" xfId="21495"/>
    <cellStyle name="Calculation 6 3" xfId="811"/>
    <cellStyle name="Calculation 6 3 2" xfId="21327"/>
    <cellStyle name="Calculation 6 3 2 2" xfId="22186"/>
    <cellStyle name="Calculation 6 3 3" xfId="21496"/>
    <cellStyle name="Calculation 6 4" xfId="21329"/>
    <cellStyle name="Calculation 6 4 2" xfId="22188"/>
    <cellStyle name="Calculation 6 5" xfId="21494"/>
    <cellStyle name="Calculation 7" xfId="812"/>
    <cellStyle name="Calculation 7 2" xfId="21326"/>
    <cellStyle name="Calculation 7 2 2" xfId="22185"/>
    <cellStyle name="Calculation 7 3" xfId="21497"/>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1413"/>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2 2 2" xfId="22183"/>
    <cellStyle name="Header2 3" xfId="9227"/>
    <cellStyle name="Header2 3 2" xfId="21312"/>
    <cellStyle name="Header2 3 2 2" xfId="22182"/>
    <cellStyle name="Header2 4" xfId="21314"/>
    <cellStyle name="Header2 4 2" xfId="2218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2 2 2" xfId="22180"/>
    <cellStyle name="Input 2 10 2 3" xfId="21499"/>
    <cellStyle name="Input 2 10 3" xfId="9336"/>
    <cellStyle name="Input 2 10 3 2" xfId="21305"/>
    <cellStyle name="Input 2 10 3 2 2" xfId="22179"/>
    <cellStyle name="Input 2 10 3 3" xfId="21500"/>
    <cellStyle name="Input 2 10 4" xfId="9337"/>
    <cellStyle name="Input 2 10 4 2" xfId="21304"/>
    <cellStyle name="Input 2 10 4 2 2" xfId="22178"/>
    <cellStyle name="Input 2 10 4 3" xfId="21501"/>
    <cellStyle name="Input 2 10 5" xfId="9338"/>
    <cellStyle name="Input 2 10 5 2" xfId="21303"/>
    <cellStyle name="Input 2 10 5 2 2" xfId="22177"/>
    <cellStyle name="Input 2 10 5 3" xfId="21502"/>
    <cellStyle name="Input 2 11" xfId="9339"/>
    <cellStyle name="Input 2 11 2" xfId="9340"/>
    <cellStyle name="Input 2 11 2 2" xfId="21301"/>
    <cellStyle name="Input 2 11 2 2 2" xfId="22175"/>
    <cellStyle name="Input 2 11 2 3" xfId="21504"/>
    <cellStyle name="Input 2 11 3" xfId="9341"/>
    <cellStyle name="Input 2 11 3 2" xfId="21300"/>
    <cellStyle name="Input 2 11 3 2 2" xfId="22174"/>
    <cellStyle name="Input 2 11 3 3" xfId="21505"/>
    <cellStyle name="Input 2 11 4" xfId="9342"/>
    <cellStyle name="Input 2 11 4 2" xfId="21299"/>
    <cellStyle name="Input 2 11 4 2 2" xfId="22173"/>
    <cellStyle name="Input 2 11 4 3" xfId="21506"/>
    <cellStyle name="Input 2 11 5" xfId="9343"/>
    <cellStyle name="Input 2 11 5 2" xfId="21298"/>
    <cellStyle name="Input 2 11 5 2 2" xfId="22172"/>
    <cellStyle name="Input 2 11 5 3" xfId="21507"/>
    <cellStyle name="Input 2 11 6" xfId="21302"/>
    <cellStyle name="Input 2 11 6 2" xfId="22176"/>
    <cellStyle name="Input 2 11 7" xfId="21503"/>
    <cellStyle name="Input 2 12" xfId="9344"/>
    <cellStyle name="Input 2 12 2" xfId="9345"/>
    <cellStyle name="Input 2 12 2 2" xfId="21296"/>
    <cellStyle name="Input 2 12 2 2 2" xfId="22170"/>
    <cellStyle name="Input 2 12 2 3" xfId="21509"/>
    <cellStyle name="Input 2 12 3" xfId="9346"/>
    <cellStyle name="Input 2 12 3 2" xfId="21295"/>
    <cellStyle name="Input 2 12 3 2 2" xfId="22169"/>
    <cellStyle name="Input 2 12 3 3" xfId="21510"/>
    <cellStyle name="Input 2 12 4" xfId="9347"/>
    <cellStyle name="Input 2 12 4 2" xfId="21294"/>
    <cellStyle name="Input 2 12 4 2 2" xfId="22168"/>
    <cellStyle name="Input 2 12 4 3" xfId="21511"/>
    <cellStyle name="Input 2 12 5" xfId="9348"/>
    <cellStyle name="Input 2 12 5 2" xfId="21293"/>
    <cellStyle name="Input 2 12 5 2 2" xfId="22167"/>
    <cellStyle name="Input 2 12 5 3" xfId="21512"/>
    <cellStyle name="Input 2 12 6" xfId="21297"/>
    <cellStyle name="Input 2 12 6 2" xfId="22171"/>
    <cellStyle name="Input 2 12 7" xfId="21508"/>
    <cellStyle name="Input 2 13" xfId="9349"/>
    <cellStyle name="Input 2 13 2" xfId="9350"/>
    <cellStyle name="Input 2 13 2 2" xfId="21291"/>
    <cellStyle name="Input 2 13 2 2 2" xfId="22165"/>
    <cellStyle name="Input 2 13 2 3" xfId="21514"/>
    <cellStyle name="Input 2 13 3" xfId="9351"/>
    <cellStyle name="Input 2 13 3 2" xfId="21290"/>
    <cellStyle name="Input 2 13 3 2 2" xfId="22164"/>
    <cellStyle name="Input 2 13 3 3" xfId="21515"/>
    <cellStyle name="Input 2 13 4" xfId="9352"/>
    <cellStyle name="Input 2 13 4 2" xfId="21289"/>
    <cellStyle name="Input 2 13 4 2 2" xfId="22163"/>
    <cellStyle name="Input 2 13 4 3" xfId="21516"/>
    <cellStyle name="Input 2 13 5" xfId="21292"/>
    <cellStyle name="Input 2 13 5 2" xfId="22166"/>
    <cellStyle name="Input 2 13 6" xfId="21513"/>
    <cellStyle name="Input 2 14" xfId="9353"/>
    <cellStyle name="Input 2 14 2" xfId="21288"/>
    <cellStyle name="Input 2 14 2 2" xfId="22162"/>
    <cellStyle name="Input 2 14 3" xfId="21517"/>
    <cellStyle name="Input 2 15" xfId="9354"/>
    <cellStyle name="Input 2 15 2" xfId="21287"/>
    <cellStyle name="Input 2 15 2 2" xfId="22161"/>
    <cellStyle name="Input 2 15 3" xfId="21518"/>
    <cellStyle name="Input 2 16" xfId="9355"/>
    <cellStyle name="Input 2 16 2" xfId="21286"/>
    <cellStyle name="Input 2 16 2 2" xfId="22160"/>
    <cellStyle name="Input 2 16 3" xfId="21519"/>
    <cellStyle name="Input 2 17" xfId="21307"/>
    <cellStyle name="Input 2 17 2" xfId="22181"/>
    <cellStyle name="Input 2 18" xfId="21498"/>
    <cellStyle name="Input 2 2" xfId="9356"/>
    <cellStyle name="Input 2 2 10" xfId="21285"/>
    <cellStyle name="Input 2 2 10 2" xfId="22159"/>
    <cellStyle name="Input 2 2 11" xfId="21520"/>
    <cellStyle name="Input 2 2 2" xfId="9357"/>
    <cellStyle name="Input 2 2 2 2" xfId="9358"/>
    <cellStyle name="Input 2 2 2 2 2" xfId="21283"/>
    <cellStyle name="Input 2 2 2 2 2 2" xfId="22157"/>
    <cellStyle name="Input 2 2 2 2 3" xfId="21522"/>
    <cellStyle name="Input 2 2 2 3" xfId="9359"/>
    <cellStyle name="Input 2 2 2 3 2" xfId="21282"/>
    <cellStyle name="Input 2 2 2 3 2 2" xfId="22156"/>
    <cellStyle name="Input 2 2 2 3 3" xfId="21523"/>
    <cellStyle name="Input 2 2 2 4" xfId="9360"/>
    <cellStyle name="Input 2 2 2 4 2" xfId="21281"/>
    <cellStyle name="Input 2 2 2 4 2 2" xfId="22155"/>
    <cellStyle name="Input 2 2 2 4 3" xfId="21524"/>
    <cellStyle name="Input 2 2 2 5" xfId="21284"/>
    <cellStyle name="Input 2 2 2 5 2" xfId="22158"/>
    <cellStyle name="Input 2 2 2 6" xfId="21521"/>
    <cellStyle name="Input 2 2 3" xfId="9361"/>
    <cellStyle name="Input 2 2 3 2" xfId="9362"/>
    <cellStyle name="Input 2 2 3 2 2" xfId="21279"/>
    <cellStyle name="Input 2 2 3 2 2 2" xfId="22153"/>
    <cellStyle name="Input 2 2 3 2 3" xfId="21526"/>
    <cellStyle name="Input 2 2 3 3" xfId="9363"/>
    <cellStyle name="Input 2 2 3 3 2" xfId="21278"/>
    <cellStyle name="Input 2 2 3 3 2 2" xfId="22152"/>
    <cellStyle name="Input 2 2 3 3 3" xfId="21527"/>
    <cellStyle name="Input 2 2 3 4" xfId="9364"/>
    <cellStyle name="Input 2 2 3 4 2" xfId="21277"/>
    <cellStyle name="Input 2 2 3 4 2 2" xfId="22151"/>
    <cellStyle name="Input 2 2 3 4 3" xfId="21528"/>
    <cellStyle name="Input 2 2 3 5" xfId="21280"/>
    <cellStyle name="Input 2 2 3 5 2" xfId="22154"/>
    <cellStyle name="Input 2 2 3 6" xfId="21525"/>
    <cellStyle name="Input 2 2 4" xfId="9365"/>
    <cellStyle name="Input 2 2 4 2" xfId="9366"/>
    <cellStyle name="Input 2 2 4 2 2" xfId="21275"/>
    <cellStyle name="Input 2 2 4 2 2 2" xfId="22149"/>
    <cellStyle name="Input 2 2 4 2 3" xfId="21530"/>
    <cellStyle name="Input 2 2 4 3" xfId="9367"/>
    <cellStyle name="Input 2 2 4 3 2" xfId="21274"/>
    <cellStyle name="Input 2 2 4 3 2 2" xfId="22148"/>
    <cellStyle name="Input 2 2 4 3 3" xfId="21531"/>
    <cellStyle name="Input 2 2 4 4" xfId="9368"/>
    <cellStyle name="Input 2 2 4 4 2" xfId="21273"/>
    <cellStyle name="Input 2 2 4 4 2 2" xfId="22147"/>
    <cellStyle name="Input 2 2 4 4 3" xfId="21532"/>
    <cellStyle name="Input 2 2 4 5" xfId="21276"/>
    <cellStyle name="Input 2 2 4 5 2" xfId="22150"/>
    <cellStyle name="Input 2 2 4 6" xfId="21529"/>
    <cellStyle name="Input 2 2 5" xfId="9369"/>
    <cellStyle name="Input 2 2 5 2" xfId="9370"/>
    <cellStyle name="Input 2 2 5 2 2" xfId="21271"/>
    <cellStyle name="Input 2 2 5 2 2 2" xfId="22145"/>
    <cellStyle name="Input 2 2 5 2 3" xfId="21534"/>
    <cellStyle name="Input 2 2 5 3" xfId="9371"/>
    <cellStyle name="Input 2 2 5 3 2" xfId="21270"/>
    <cellStyle name="Input 2 2 5 3 2 2" xfId="22144"/>
    <cellStyle name="Input 2 2 5 3 3" xfId="21535"/>
    <cellStyle name="Input 2 2 5 4" xfId="9372"/>
    <cellStyle name="Input 2 2 5 4 2" xfId="21269"/>
    <cellStyle name="Input 2 2 5 4 2 2" xfId="22143"/>
    <cellStyle name="Input 2 2 5 4 3" xfId="21536"/>
    <cellStyle name="Input 2 2 5 5" xfId="21272"/>
    <cellStyle name="Input 2 2 5 5 2" xfId="22146"/>
    <cellStyle name="Input 2 2 5 6" xfId="21533"/>
    <cellStyle name="Input 2 2 6" xfId="9373"/>
    <cellStyle name="Input 2 2 6 2" xfId="21268"/>
    <cellStyle name="Input 2 2 6 2 2" xfId="22142"/>
    <cellStyle name="Input 2 2 6 3" xfId="21537"/>
    <cellStyle name="Input 2 2 7" xfId="9374"/>
    <cellStyle name="Input 2 2 7 2" xfId="21267"/>
    <cellStyle name="Input 2 2 7 2 2" xfId="22141"/>
    <cellStyle name="Input 2 2 7 3" xfId="21538"/>
    <cellStyle name="Input 2 2 8" xfId="9375"/>
    <cellStyle name="Input 2 2 8 2" xfId="21266"/>
    <cellStyle name="Input 2 2 8 2 2" xfId="22140"/>
    <cellStyle name="Input 2 2 8 3" xfId="21539"/>
    <cellStyle name="Input 2 2 9" xfId="9376"/>
    <cellStyle name="Input 2 2 9 2" xfId="21265"/>
    <cellStyle name="Input 2 2 9 2 2" xfId="22139"/>
    <cellStyle name="Input 2 2 9 3" xfId="21540"/>
    <cellStyle name="Input 2 3" xfId="9377"/>
    <cellStyle name="Input 2 3 2" xfId="9378"/>
    <cellStyle name="Input 2 3 2 2" xfId="21264"/>
    <cellStyle name="Input 2 3 2 2 2" xfId="22138"/>
    <cellStyle name="Input 2 3 2 3" xfId="21541"/>
    <cellStyle name="Input 2 3 3" xfId="9379"/>
    <cellStyle name="Input 2 3 3 2" xfId="21263"/>
    <cellStyle name="Input 2 3 3 2 2" xfId="22137"/>
    <cellStyle name="Input 2 3 3 3" xfId="21542"/>
    <cellStyle name="Input 2 3 4" xfId="9380"/>
    <cellStyle name="Input 2 3 4 2" xfId="21262"/>
    <cellStyle name="Input 2 3 4 2 2" xfId="22136"/>
    <cellStyle name="Input 2 3 4 3" xfId="21543"/>
    <cellStyle name="Input 2 3 5" xfId="9381"/>
    <cellStyle name="Input 2 3 5 2" xfId="21261"/>
    <cellStyle name="Input 2 3 5 2 2" xfId="22135"/>
    <cellStyle name="Input 2 3 5 3" xfId="21544"/>
    <cellStyle name="Input 2 4" xfId="9382"/>
    <cellStyle name="Input 2 4 2" xfId="9383"/>
    <cellStyle name="Input 2 4 2 2" xfId="21260"/>
    <cellStyle name="Input 2 4 2 2 2" xfId="22134"/>
    <cellStyle name="Input 2 4 2 3" xfId="21545"/>
    <cellStyle name="Input 2 4 3" xfId="9384"/>
    <cellStyle name="Input 2 4 3 2" xfId="21259"/>
    <cellStyle name="Input 2 4 3 2 2" xfId="22133"/>
    <cellStyle name="Input 2 4 3 3" xfId="21546"/>
    <cellStyle name="Input 2 4 4" xfId="9385"/>
    <cellStyle name="Input 2 4 4 2" xfId="21258"/>
    <cellStyle name="Input 2 4 4 2 2" xfId="22132"/>
    <cellStyle name="Input 2 4 4 3" xfId="21547"/>
    <cellStyle name="Input 2 4 5" xfId="9386"/>
    <cellStyle name="Input 2 4 5 2" xfId="21257"/>
    <cellStyle name="Input 2 4 5 2 2" xfId="22131"/>
    <cellStyle name="Input 2 4 5 3" xfId="21548"/>
    <cellStyle name="Input 2 5" xfId="9387"/>
    <cellStyle name="Input 2 5 2" xfId="9388"/>
    <cellStyle name="Input 2 5 2 2" xfId="21256"/>
    <cellStyle name="Input 2 5 2 2 2" xfId="22130"/>
    <cellStyle name="Input 2 5 2 3" xfId="21549"/>
    <cellStyle name="Input 2 5 3" xfId="9389"/>
    <cellStyle name="Input 2 5 3 2" xfId="21255"/>
    <cellStyle name="Input 2 5 3 2 2" xfId="22129"/>
    <cellStyle name="Input 2 5 3 3" xfId="21550"/>
    <cellStyle name="Input 2 5 4" xfId="9390"/>
    <cellStyle name="Input 2 5 4 2" xfId="21254"/>
    <cellStyle name="Input 2 5 4 2 2" xfId="22128"/>
    <cellStyle name="Input 2 5 4 3" xfId="21551"/>
    <cellStyle name="Input 2 5 5" xfId="9391"/>
    <cellStyle name="Input 2 5 5 2" xfId="21253"/>
    <cellStyle name="Input 2 5 5 2 2" xfId="22127"/>
    <cellStyle name="Input 2 5 5 3" xfId="21552"/>
    <cellStyle name="Input 2 6" xfId="9392"/>
    <cellStyle name="Input 2 6 2" xfId="9393"/>
    <cellStyle name="Input 2 6 2 2" xfId="21252"/>
    <cellStyle name="Input 2 6 2 2 2" xfId="22126"/>
    <cellStyle name="Input 2 6 2 3" xfId="21553"/>
    <cellStyle name="Input 2 6 3" xfId="9394"/>
    <cellStyle name="Input 2 6 3 2" xfId="21251"/>
    <cellStyle name="Input 2 6 3 2 2" xfId="22125"/>
    <cellStyle name="Input 2 6 3 3" xfId="21554"/>
    <cellStyle name="Input 2 6 4" xfId="9395"/>
    <cellStyle name="Input 2 6 4 2" xfId="21250"/>
    <cellStyle name="Input 2 6 4 2 2" xfId="22124"/>
    <cellStyle name="Input 2 6 4 3" xfId="21555"/>
    <cellStyle name="Input 2 6 5" xfId="9396"/>
    <cellStyle name="Input 2 6 5 2" xfId="21249"/>
    <cellStyle name="Input 2 6 5 2 2" xfId="22123"/>
    <cellStyle name="Input 2 6 5 3" xfId="21556"/>
    <cellStyle name="Input 2 7" xfId="9397"/>
    <cellStyle name="Input 2 7 2" xfId="9398"/>
    <cellStyle name="Input 2 7 2 2" xfId="21248"/>
    <cellStyle name="Input 2 7 2 2 2" xfId="22122"/>
    <cellStyle name="Input 2 7 2 3" xfId="21557"/>
    <cellStyle name="Input 2 7 3" xfId="9399"/>
    <cellStyle name="Input 2 7 3 2" xfId="21247"/>
    <cellStyle name="Input 2 7 3 2 2" xfId="22121"/>
    <cellStyle name="Input 2 7 3 3" xfId="21558"/>
    <cellStyle name="Input 2 7 4" xfId="9400"/>
    <cellStyle name="Input 2 7 4 2" xfId="21246"/>
    <cellStyle name="Input 2 7 4 2 2" xfId="22120"/>
    <cellStyle name="Input 2 7 4 3" xfId="21559"/>
    <cellStyle name="Input 2 7 5" xfId="9401"/>
    <cellStyle name="Input 2 7 5 2" xfId="21245"/>
    <cellStyle name="Input 2 7 5 2 2" xfId="22119"/>
    <cellStyle name="Input 2 7 5 3" xfId="21560"/>
    <cellStyle name="Input 2 8" xfId="9402"/>
    <cellStyle name="Input 2 8 2" xfId="9403"/>
    <cellStyle name="Input 2 8 2 2" xfId="21244"/>
    <cellStyle name="Input 2 8 2 2 2" xfId="22118"/>
    <cellStyle name="Input 2 8 2 3" xfId="21561"/>
    <cellStyle name="Input 2 8 3" xfId="9404"/>
    <cellStyle name="Input 2 8 3 2" xfId="21243"/>
    <cellStyle name="Input 2 8 3 2 2" xfId="22117"/>
    <cellStyle name="Input 2 8 3 3" xfId="21562"/>
    <cellStyle name="Input 2 8 4" xfId="9405"/>
    <cellStyle name="Input 2 8 4 2" xfId="21242"/>
    <cellStyle name="Input 2 8 4 2 2" xfId="22116"/>
    <cellStyle name="Input 2 8 4 3" xfId="21563"/>
    <cellStyle name="Input 2 8 5" xfId="9406"/>
    <cellStyle name="Input 2 8 5 2" xfId="21241"/>
    <cellStyle name="Input 2 8 5 2 2" xfId="22115"/>
    <cellStyle name="Input 2 8 5 3" xfId="21564"/>
    <cellStyle name="Input 2 9" xfId="9407"/>
    <cellStyle name="Input 2 9 2" xfId="9408"/>
    <cellStyle name="Input 2 9 2 2" xfId="21240"/>
    <cellStyle name="Input 2 9 2 2 2" xfId="22114"/>
    <cellStyle name="Input 2 9 2 3" xfId="21565"/>
    <cellStyle name="Input 2 9 3" xfId="9409"/>
    <cellStyle name="Input 2 9 3 2" xfId="21239"/>
    <cellStyle name="Input 2 9 3 2 2" xfId="22113"/>
    <cellStyle name="Input 2 9 3 3" xfId="21566"/>
    <cellStyle name="Input 2 9 4" xfId="9410"/>
    <cellStyle name="Input 2 9 4 2" xfId="21238"/>
    <cellStyle name="Input 2 9 4 2 2" xfId="22112"/>
    <cellStyle name="Input 2 9 4 3" xfId="21567"/>
    <cellStyle name="Input 2 9 5" xfId="9411"/>
    <cellStyle name="Input 2 9 5 2" xfId="21237"/>
    <cellStyle name="Input 2 9 5 2 2" xfId="22111"/>
    <cellStyle name="Input 2 9 5 3" xfId="21568"/>
    <cellStyle name="Input 3" xfId="9412"/>
    <cellStyle name="Input 3 2" xfId="9413"/>
    <cellStyle name="Input 3 2 2" xfId="21235"/>
    <cellStyle name="Input 3 2 2 2" xfId="22109"/>
    <cellStyle name="Input 3 2 3" xfId="21570"/>
    <cellStyle name="Input 3 3" xfId="9414"/>
    <cellStyle name="Input 3 3 2" xfId="21234"/>
    <cellStyle name="Input 3 3 2 2" xfId="22108"/>
    <cellStyle name="Input 3 3 3" xfId="21571"/>
    <cellStyle name="Input 3 4" xfId="21236"/>
    <cellStyle name="Input 3 4 2" xfId="22110"/>
    <cellStyle name="Input 3 5" xfId="21569"/>
    <cellStyle name="Input 4" xfId="9415"/>
    <cellStyle name="Input 4 2" xfId="9416"/>
    <cellStyle name="Input 4 2 2" xfId="21232"/>
    <cellStyle name="Input 4 2 2 2" xfId="22106"/>
    <cellStyle name="Input 4 2 3" xfId="21573"/>
    <cellStyle name="Input 4 3" xfId="9417"/>
    <cellStyle name="Input 4 3 2" xfId="21231"/>
    <cellStyle name="Input 4 3 2 2" xfId="22105"/>
    <cellStyle name="Input 4 3 3" xfId="21574"/>
    <cellStyle name="Input 4 4" xfId="21233"/>
    <cellStyle name="Input 4 4 2" xfId="22107"/>
    <cellStyle name="Input 4 5" xfId="21572"/>
    <cellStyle name="Input 5" xfId="9418"/>
    <cellStyle name="Input 5 2" xfId="9419"/>
    <cellStyle name="Input 5 2 2" xfId="21229"/>
    <cellStyle name="Input 5 2 2 2" xfId="22103"/>
    <cellStyle name="Input 5 2 3" xfId="21576"/>
    <cellStyle name="Input 5 3" xfId="9420"/>
    <cellStyle name="Input 5 3 2" xfId="21228"/>
    <cellStyle name="Input 5 3 2 2" xfId="22102"/>
    <cellStyle name="Input 5 3 3" xfId="21577"/>
    <cellStyle name="Input 5 4" xfId="21230"/>
    <cellStyle name="Input 5 4 2" xfId="22104"/>
    <cellStyle name="Input 5 5" xfId="21575"/>
    <cellStyle name="Input 6" xfId="9421"/>
    <cellStyle name="Input 6 2" xfId="9422"/>
    <cellStyle name="Input 6 2 2" xfId="21226"/>
    <cellStyle name="Input 6 2 2 2" xfId="22100"/>
    <cellStyle name="Input 6 2 3" xfId="21579"/>
    <cellStyle name="Input 6 3" xfId="9423"/>
    <cellStyle name="Input 6 3 2" xfId="21225"/>
    <cellStyle name="Input 6 3 2 2" xfId="22099"/>
    <cellStyle name="Input 6 3 3" xfId="21580"/>
    <cellStyle name="Input 6 4" xfId="21227"/>
    <cellStyle name="Input 6 4 2" xfId="22101"/>
    <cellStyle name="Input 6 5" xfId="21578"/>
    <cellStyle name="Input 7" xfId="9424"/>
    <cellStyle name="Input 7 2" xfId="21224"/>
    <cellStyle name="Input 7 2 2" xfId="22098"/>
    <cellStyle name="Input 7 3" xfId="21581"/>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2 2 2" xfId="22096"/>
    <cellStyle name="Note 2 10 2 3" xfId="21583"/>
    <cellStyle name="Note 2 10 3" xfId="20386"/>
    <cellStyle name="Note 2 10 3 2" xfId="21220"/>
    <cellStyle name="Note 2 10 3 2 2" xfId="22095"/>
    <cellStyle name="Note 2 10 3 3" xfId="21584"/>
    <cellStyle name="Note 2 10 4" xfId="20387"/>
    <cellStyle name="Note 2 10 4 2" xfId="21219"/>
    <cellStyle name="Note 2 10 4 2 2" xfId="22094"/>
    <cellStyle name="Note 2 10 4 3" xfId="21585"/>
    <cellStyle name="Note 2 10 5" xfId="20388"/>
    <cellStyle name="Note 2 10 5 2" xfId="21218"/>
    <cellStyle name="Note 2 10 5 2 2" xfId="22093"/>
    <cellStyle name="Note 2 10 5 3" xfId="21586"/>
    <cellStyle name="Note 2 11" xfId="20389"/>
    <cellStyle name="Note 2 11 2" xfId="20390"/>
    <cellStyle name="Note 2 11 2 2" xfId="21217"/>
    <cellStyle name="Note 2 11 2 2 2" xfId="22092"/>
    <cellStyle name="Note 2 11 2 3" xfId="21587"/>
    <cellStyle name="Note 2 11 3" xfId="20391"/>
    <cellStyle name="Note 2 11 3 2" xfId="21216"/>
    <cellStyle name="Note 2 11 3 2 2" xfId="22091"/>
    <cellStyle name="Note 2 11 3 3" xfId="21588"/>
    <cellStyle name="Note 2 11 4" xfId="20392"/>
    <cellStyle name="Note 2 11 4 2" xfId="21215"/>
    <cellStyle name="Note 2 11 4 2 2" xfId="22090"/>
    <cellStyle name="Note 2 11 4 3" xfId="21589"/>
    <cellStyle name="Note 2 11 5" xfId="20393"/>
    <cellStyle name="Note 2 11 5 2" xfId="21214"/>
    <cellStyle name="Note 2 11 5 2 2" xfId="22089"/>
    <cellStyle name="Note 2 11 5 3" xfId="21590"/>
    <cellStyle name="Note 2 12" xfId="20394"/>
    <cellStyle name="Note 2 12 2" xfId="20395"/>
    <cellStyle name="Note 2 12 2 2" xfId="21213"/>
    <cellStyle name="Note 2 12 2 2 2" xfId="22088"/>
    <cellStyle name="Note 2 12 2 3" xfId="21591"/>
    <cellStyle name="Note 2 12 3" xfId="20396"/>
    <cellStyle name="Note 2 12 3 2" xfId="21212"/>
    <cellStyle name="Note 2 12 3 2 2" xfId="22087"/>
    <cellStyle name="Note 2 12 3 3" xfId="21592"/>
    <cellStyle name="Note 2 12 4" xfId="20397"/>
    <cellStyle name="Note 2 12 4 2" xfId="21211"/>
    <cellStyle name="Note 2 12 4 2 2" xfId="22086"/>
    <cellStyle name="Note 2 12 4 3" xfId="21593"/>
    <cellStyle name="Note 2 12 5" xfId="20398"/>
    <cellStyle name="Note 2 12 5 2" xfId="21210"/>
    <cellStyle name="Note 2 12 5 2 2" xfId="22085"/>
    <cellStyle name="Note 2 12 5 3" xfId="21594"/>
    <cellStyle name="Note 2 13" xfId="20399"/>
    <cellStyle name="Note 2 13 2" xfId="20400"/>
    <cellStyle name="Note 2 13 2 2" xfId="21209"/>
    <cellStyle name="Note 2 13 2 2 2" xfId="22084"/>
    <cellStyle name="Note 2 13 2 3" xfId="21595"/>
    <cellStyle name="Note 2 13 3" xfId="20401"/>
    <cellStyle name="Note 2 13 3 2" xfId="21208"/>
    <cellStyle name="Note 2 13 3 2 2" xfId="22083"/>
    <cellStyle name="Note 2 13 3 3" xfId="21596"/>
    <cellStyle name="Note 2 13 4" xfId="20402"/>
    <cellStyle name="Note 2 13 4 2" xfId="21207"/>
    <cellStyle name="Note 2 13 4 2 2" xfId="22082"/>
    <cellStyle name="Note 2 13 4 3" xfId="21597"/>
    <cellStyle name="Note 2 13 5" xfId="20403"/>
    <cellStyle name="Note 2 13 5 2" xfId="21206"/>
    <cellStyle name="Note 2 13 5 2 2" xfId="22081"/>
    <cellStyle name="Note 2 13 5 3" xfId="21598"/>
    <cellStyle name="Note 2 14" xfId="20404"/>
    <cellStyle name="Note 2 14 2" xfId="20405"/>
    <cellStyle name="Note 2 14 2 2" xfId="21204"/>
    <cellStyle name="Note 2 14 2 2 2" xfId="22079"/>
    <cellStyle name="Note 2 14 2 3" xfId="21600"/>
    <cellStyle name="Note 2 14 3" xfId="21205"/>
    <cellStyle name="Note 2 14 3 2" xfId="22080"/>
    <cellStyle name="Note 2 14 4" xfId="21599"/>
    <cellStyle name="Note 2 15" xfId="20406"/>
    <cellStyle name="Note 2 15 2" xfId="20407"/>
    <cellStyle name="Note 2 15 2 2" xfId="21203"/>
    <cellStyle name="Note 2 15 2 2 2" xfId="22078"/>
    <cellStyle name="Note 2 15 2 3" xfId="21601"/>
    <cellStyle name="Note 2 16" xfId="20408"/>
    <cellStyle name="Note 2 16 2" xfId="21202"/>
    <cellStyle name="Note 2 16 2 2" xfId="22077"/>
    <cellStyle name="Note 2 16 3" xfId="21602"/>
    <cellStyle name="Note 2 17" xfId="20409"/>
    <cellStyle name="Note 2 17 2" xfId="21201"/>
    <cellStyle name="Note 2 17 2 2" xfId="22076"/>
    <cellStyle name="Note 2 17 3" xfId="21603"/>
    <cellStyle name="Note 2 18" xfId="21222"/>
    <cellStyle name="Note 2 18 2" xfId="22097"/>
    <cellStyle name="Note 2 19" xfId="21582"/>
    <cellStyle name="Note 2 2" xfId="20410"/>
    <cellStyle name="Note 2 2 10" xfId="20411"/>
    <cellStyle name="Note 2 2 10 2" xfId="21199"/>
    <cellStyle name="Note 2 2 10 2 2" xfId="22074"/>
    <cellStyle name="Note 2 2 10 3" xfId="21605"/>
    <cellStyle name="Note 2 2 11" xfId="21200"/>
    <cellStyle name="Note 2 2 11 2" xfId="22075"/>
    <cellStyle name="Note 2 2 12" xfId="21604"/>
    <cellStyle name="Note 2 2 2" xfId="20412"/>
    <cellStyle name="Note 2 2 2 2" xfId="20413"/>
    <cellStyle name="Note 2 2 2 2 2" xfId="21197"/>
    <cellStyle name="Note 2 2 2 2 2 2" xfId="22072"/>
    <cellStyle name="Note 2 2 2 2 3" xfId="21607"/>
    <cellStyle name="Note 2 2 2 3" xfId="20414"/>
    <cellStyle name="Note 2 2 2 3 2" xfId="21196"/>
    <cellStyle name="Note 2 2 2 3 2 2" xfId="22071"/>
    <cellStyle name="Note 2 2 2 3 3" xfId="21608"/>
    <cellStyle name="Note 2 2 2 4" xfId="20415"/>
    <cellStyle name="Note 2 2 2 4 2" xfId="21195"/>
    <cellStyle name="Note 2 2 2 4 2 2" xfId="22070"/>
    <cellStyle name="Note 2 2 2 4 3" xfId="21609"/>
    <cellStyle name="Note 2 2 2 5" xfId="20416"/>
    <cellStyle name="Note 2 2 2 5 2" xfId="21194"/>
    <cellStyle name="Note 2 2 2 5 2 2" xfId="22069"/>
    <cellStyle name="Note 2 2 2 5 3" xfId="21610"/>
    <cellStyle name="Note 2 2 2 6" xfId="21198"/>
    <cellStyle name="Note 2 2 2 6 2" xfId="22073"/>
    <cellStyle name="Note 2 2 2 7" xfId="21606"/>
    <cellStyle name="Note 2 2 3" xfId="20417"/>
    <cellStyle name="Note 2 2 3 2" xfId="20418"/>
    <cellStyle name="Note 2 2 3 2 2" xfId="21193"/>
    <cellStyle name="Note 2 2 3 2 2 2" xfId="22068"/>
    <cellStyle name="Note 2 2 3 2 3" xfId="21611"/>
    <cellStyle name="Note 2 2 3 3" xfId="20419"/>
    <cellStyle name="Note 2 2 3 3 2" xfId="21192"/>
    <cellStyle name="Note 2 2 3 3 2 2" xfId="22067"/>
    <cellStyle name="Note 2 2 3 3 3" xfId="21612"/>
    <cellStyle name="Note 2 2 3 4" xfId="20420"/>
    <cellStyle name="Note 2 2 3 4 2" xfId="21191"/>
    <cellStyle name="Note 2 2 3 4 2 2" xfId="22066"/>
    <cellStyle name="Note 2 2 3 4 3" xfId="21613"/>
    <cellStyle name="Note 2 2 3 5" xfId="20421"/>
    <cellStyle name="Note 2 2 3 5 2" xfId="21190"/>
    <cellStyle name="Note 2 2 3 5 2 2" xfId="22065"/>
    <cellStyle name="Note 2 2 3 5 3" xfId="21614"/>
    <cellStyle name="Note 2 2 4" xfId="20422"/>
    <cellStyle name="Note 2 2 4 2" xfId="20423"/>
    <cellStyle name="Note 2 2 4 2 2" xfId="21188"/>
    <cellStyle name="Note 2 2 4 2 2 2" xfId="22063"/>
    <cellStyle name="Note 2 2 4 2 3" xfId="21616"/>
    <cellStyle name="Note 2 2 4 3" xfId="20424"/>
    <cellStyle name="Note 2 2 4 3 2" xfId="21187"/>
    <cellStyle name="Note 2 2 4 3 2 2" xfId="22062"/>
    <cellStyle name="Note 2 2 4 3 3" xfId="21617"/>
    <cellStyle name="Note 2 2 4 4" xfId="20425"/>
    <cellStyle name="Note 2 2 4 4 2" xfId="21186"/>
    <cellStyle name="Note 2 2 4 4 2 2" xfId="22061"/>
    <cellStyle name="Note 2 2 4 4 3" xfId="21618"/>
    <cellStyle name="Note 2 2 4 5" xfId="21189"/>
    <cellStyle name="Note 2 2 4 5 2" xfId="22064"/>
    <cellStyle name="Note 2 2 4 6" xfId="21615"/>
    <cellStyle name="Note 2 2 5" xfId="20426"/>
    <cellStyle name="Note 2 2 5 2" xfId="20427"/>
    <cellStyle name="Note 2 2 5 2 2" xfId="21184"/>
    <cellStyle name="Note 2 2 5 2 2 2" xfId="22059"/>
    <cellStyle name="Note 2 2 5 2 3" xfId="21620"/>
    <cellStyle name="Note 2 2 5 3" xfId="20428"/>
    <cellStyle name="Note 2 2 5 3 2" xfId="21183"/>
    <cellStyle name="Note 2 2 5 3 2 2" xfId="22058"/>
    <cellStyle name="Note 2 2 5 3 3" xfId="21621"/>
    <cellStyle name="Note 2 2 5 4" xfId="20429"/>
    <cellStyle name="Note 2 2 5 4 2" xfId="21182"/>
    <cellStyle name="Note 2 2 5 4 2 2" xfId="22057"/>
    <cellStyle name="Note 2 2 5 4 3" xfId="21622"/>
    <cellStyle name="Note 2 2 5 5" xfId="21185"/>
    <cellStyle name="Note 2 2 5 5 2" xfId="22060"/>
    <cellStyle name="Note 2 2 5 6" xfId="21619"/>
    <cellStyle name="Note 2 2 6" xfId="20430"/>
    <cellStyle name="Note 2 2 6 2" xfId="21181"/>
    <cellStyle name="Note 2 2 6 2 2" xfId="22056"/>
    <cellStyle name="Note 2 2 6 3" xfId="21623"/>
    <cellStyle name="Note 2 2 7" xfId="20431"/>
    <cellStyle name="Note 2 2 7 2" xfId="21180"/>
    <cellStyle name="Note 2 2 7 2 2" xfId="22055"/>
    <cellStyle name="Note 2 2 7 3" xfId="21624"/>
    <cellStyle name="Note 2 2 8" xfId="20432"/>
    <cellStyle name="Note 2 2 8 2" xfId="21179"/>
    <cellStyle name="Note 2 2 8 2 2" xfId="22054"/>
    <cellStyle name="Note 2 2 8 3" xfId="21625"/>
    <cellStyle name="Note 2 2 9" xfId="20433"/>
    <cellStyle name="Note 2 2 9 2" xfId="21178"/>
    <cellStyle name="Note 2 2 9 2 2" xfId="22053"/>
    <cellStyle name="Note 2 2 9 3" xfId="21626"/>
    <cellStyle name="Note 2 3" xfId="20434"/>
    <cellStyle name="Note 2 3 2" xfId="20435"/>
    <cellStyle name="Note 2 3 2 2" xfId="21177"/>
    <cellStyle name="Note 2 3 2 2 2" xfId="22052"/>
    <cellStyle name="Note 2 3 2 3" xfId="21627"/>
    <cellStyle name="Note 2 3 3" xfId="20436"/>
    <cellStyle name="Note 2 3 3 2" xfId="21176"/>
    <cellStyle name="Note 2 3 3 2 2" xfId="22051"/>
    <cellStyle name="Note 2 3 3 3" xfId="21628"/>
    <cellStyle name="Note 2 3 4" xfId="20437"/>
    <cellStyle name="Note 2 3 4 2" xfId="21175"/>
    <cellStyle name="Note 2 3 4 2 2" xfId="22050"/>
    <cellStyle name="Note 2 3 4 3" xfId="21629"/>
    <cellStyle name="Note 2 3 5" xfId="20438"/>
    <cellStyle name="Note 2 3 5 2" xfId="21174"/>
    <cellStyle name="Note 2 3 5 2 2" xfId="22049"/>
    <cellStyle name="Note 2 3 5 3" xfId="21630"/>
    <cellStyle name="Note 2 4" xfId="20439"/>
    <cellStyle name="Note 2 4 2" xfId="20440"/>
    <cellStyle name="Note 2 4 2 2" xfId="20441"/>
    <cellStyle name="Note 2 4 2 2 2" xfId="21173"/>
    <cellStyle name="Note 2 4 2 2 2 2" xfId="22048"/>
    <cellStyle name="Note 2 4 2 2 3" xfId="21631"/>
    <cellStyle name="Note 2 4 3" xfId="20442"/>
    <cellStyle name="Note 2 4 3 2" xfId="20443"/>
    <cellStyle name="Note 2 4 3 2 2" xfId="21172"/>
    <cellStyle name="Note 2 4 3 2 2 2" xfId="22047"/>
    <cellStyle name="Note 2 4 3 2 3" xfId="21632"/>
    <cellStyle name="Note 2 4 4" xfId="20444"/>
    <cellStyle name="Note 2 4 4 2" xfId="20445"/>
    <cellStyle name="Note 2 4 4 2 2" xfId="21171"/>
    <cellStyle name="Note 2 4 4 2 2 2" xfId="22046"/>
    <cellStyle name="Note 2 4 4 2 3" xfId="21633"/>
    <cellStyle name="Note 2 4 5" xfId="20446"/>
    <cellStyle name="Note 2 4 6" xfId="20447"/>
    <cellStyle name="Note 2 4 7" xfId="20448"/>
    <cellStyle name="Note 2 4 7 2" xfId="21170"/>
    <cellStyle name="Note 2 4 7 2 2" xfId="22045"/>
    <cellStyle name="Note 2 4 7 3" xfId="21634"/>
    <cellStyle name="Note 2 5" xfId="20449"/>
    <cellStyle name="Note 2 5 2" xfId="20450"/>
    <cellStyle name="Note 2 5 2 2" xfId="20451"/>
    <cellStyle name="Note 2 5 2 2 2" xfId="21169"/>
    <cellStyle name="Note 2 5 2 2 2 2" xfId="22044"/>
    <cellStyle name="Note 2 5 2 2 3" xfId="21635"/>
    <cellStyle name="Note 2 5 3" xfId="20452"/>
    <cellStyle name="Note 2 5 3 2" xfId="20453"/>
    <cellStyle name="Note 2 5 3 2 2" xfId="21168"/>
    <cellStyle name="Note 2 5 3 2 2 2" xfId="22043"/>
    <cellStyle name="Note 2 5 3 2 3" xfId="21636"/>
    <cellStyle name="Note 2 5 4" xfId="20454"/>
    <cellStyle name="Note 2 5 4 2" xfId="20455"/>
    <cellStyle name="Note 2 5 4 2 2" xfId="21167"/>
    <cellStyle name="Note 2 5 4 2 2 2" xfId="22042"/>
    <cellStyle name="Note 2 5 4 2 3" xfId="21637"/>
    <cellStyle name="Note 2 5 5" xfId="20456"/>
    <cellStyle name="Note 2 5 6" xfId="20457"/>
    <cellStyle name="Note 2 5 7" xfId="20458"/>
    <cellStyle name="Note 2 5 7 2" xfId="21166"/>
    <cellStyle name="Note 2 5 7 2 2" xfId="22041"/>
    <cellStyle name="Note 2 5 7 3" xfId="21638"/>
    <cellStyle name="Note 2 6" xfId="20459"/>
    <cellStyle name="Note 2 6 2" xfId="20460"/>
    <cellStyle name="Note 2 6 2 2" xfId="20461"/>
    <cellStyle name="Note 2 6 2 2 2" xfId="21165"/>
    <cellStyle name="Note 2 6 2 2 2 2" xfId="22040"/>
    <cellStyle name="Note 2 6 2 2 3" xfId="21639"/>
    <cellStyle name="Note 2 6 3" xfId="20462"/>
    <cellStyle name="Note 2 6 3 2" xfId="20463"/>
    <cellStyle name="Note 2 6 3 2 2" xfId="21164"/>
    <cellStyle name="Note 2 6 3 2 2 2" xfId="22039"/>
    <cellStyle name="Note 2 6 3 2 3" xfId="21640"/>
    <cellStyle name="Note 2 6 4" xfId="20464"/>
    <cellStyle name="Note 2 6 4 2" xfId="20465"/>
    <cellStyle name="Note 2 6 4 2 2" xfId="21163"/>
    <cellStyle name="Note 2 6 4 2 2 2" xfId="22038"/>
    <cellStyle name="Note 2 6 4 2 3" xfId="21641"/>
    <cellStyle name="Note 2 6 5" xfId="20466"/>
    <cellStyle name="Note 2 6 6" xfId="20467"/>
    <cellStyle name="Note 2 6 7" xfId="20468"/>
    <cellStyle name="Note 2 6 7 2" xfId="21162"/>
    <cellStyle name="Note 2 6 7 2 2" xfId="22037"/>
    <cellStyle name="Note 2 6 7 3" xfId="21642"/>
    <cellStyle name="Note 2 7" xfId="20469"/>
    <cellStyle name="Note 2 7 2" xfId="20470"/>
    <cellStyle name="Note 2 7 2 2" xfId="20471"/>
    <cellStyle name="Note 2 7 2 2 2" xfId="21161"/>
    <cellStyle name="Note 2 7 2 2 2 2" xfId="22036"/>
    <cellStyle name="Note 2 7 2 2 3" xfId="21643"/>
    <cellStyle name="Note 2 7 3" xfId="20472"/>
    <cellStyle name="Note 2 7 3 2" xfId="20473"/>
    <cellStyle name="Note 2 7 3 2 2" xfId="21160"/>
    <cellStyle name="Note 2 7 3 2 2 2" xfId="22035"/>
    <cellStyle name="Note 2 7 3 2 3" xfId="21644"/>
    <cellStyle name="Note 2 7 4" xfId="20474"/>
    <cellStyle name="Note 2 7 4 2" xfId="20475"/>
    <cellStyle name="Note 2 7 4 2 2" xfId="21159"/>
    <cellStyle name="Note 2 7 4 2 2 2" xfId="22034"/>
    <cellStyle name="Note 2 7 4 2 3" xfId="21645"/>
    <cellStyle name="Note 2 7 5" xfId="20476"/>
    <cellStyle name="Note 2 7 6" xfId="20477"/>
    <cellStyle name="Note 2 7 7" xfId="20478"/>
    <cellStyle name="Note 2 7 7 2" xfId="21158"/>
    <cellStyle name="Note 2 7 7 2 2" xfId="22033"/>
    <cellStyle name="Note 2 7 7 3" xfId="21646"/>
    <cellStyle name="Note 2 8" xfId="20479"/>
    <cellStyle name="Note 2 8 2" xfId="20480"/>
    <cellStyle name="Note 2 8 2 2" xfId="21157"/>
    <cellStyle name="Note 2 8 2 2 2" xfId="22032"/>
    <cellStyle name="Note 2 8 2 3" xfId="21647"/>
    <cellStyle name="Note 2 8 3" xfId="20481"/>
    <cellStyle name="Note 2 8 3 2" xfId="21156"/>
    <cellStyle name="Note 2 8 3 2 2" xfId="22031"/>
    <cellStyle name="Note 2 8 3 3" xfId="21648"/>
    <cellStyle name="Note 2 8 4" xfId="20482"/>
    <cellStyle name="Note 2 8 4 2" xfId="21155"/>
    <cellStyle name="Note 2 8 4 2 2" xfId="22030"/>
    <cellStyle name="Note 2 8 4 3" xfId="21649"/>
    <cellStyle name="Note 2 8 5" xfId="20483"/>
    <cellStyle name="Note 2 8 5 2" xfId="21154"/>
    <cellStyle name="Note 2 8 5 2 2" xfId="22029"/>
    <cellStyle name="Note 2 8 5 3" xfId="21650"/>
    <cellStyle name="Note 2 9" xfId="20484"/>
    <cellStyle name="Note 2 9 2" xfId="20485"/>
    <cellStyle name="Note 2 9 2 2" xfId="21153"/>
    <cellStyle name="Note 2 9 2 2 2" xfId="22028"/>
    <cellStyle name="Note 2 9 2 3" xfId="21651"/>
    <cellStyle name="Note 2 9 3" xfId="20486"/>
    <cellStyle name="Note 2 9 3 2" xfId="21152"/>
    <cellStyle name="Note 2 9 3 2 2" xfId="22027"/>
    <cellStyle name="Note 2 9 3 3" xfId="21652"/>
    <cellStyle name="Note 2 9 4" xfId="20487"/>
    <cellStyle name="Note 2 9 4 2" xfId="21151"/>
    <cellStyle name="Note 2 9 4 2 2" xfId="22026"/>
    <cellStyle name="Note 2 9 4 3" xfId="21653"/>
    <cellStyle name="Note 2 9 5" xfId="20488"/>
    <cellStyle name="Note 2 9 5 2" xfId="21150"/>
    <cellStyle name="Note 2 9 5 2 2" xfId="22025"/>
    <cellStyle name="Note 2 9 5 3" xfId="21654"/>
    <cellStyle name="Note 3 2" xfId="20489"/>
    <cellStyle name="Note 3 2 2" xfId="20490"/>
    <cellStyle name="Note 3 2 2 2" xfId="21148"/>
    <cellStyle name="Note 3 2 2 2 2" xfId="22023"/>
    <cellStyle name="Note 3 2 2 3" xfId="21656"/>
    <cellStyle name="Note 3 2 3" xfId="20491"/>
    <cellStyle name="Note 3 2 4" xfId="21149"/>
    <cellStyle name="Note 3 2 4 2" xfId="22024"/>
    <cellStyle name="Note 3 2 5" xfId="21655"/>
    <cellStyle name="Note 3 3" xfId="20492"/>
    <cellStyle name="Note 3 3 2" xfId="20493"/>
    <cellStyle name="Note 3 3 3" xfId="21147"/>
    <cellStyle name="Note 3 3 3 2" xfId="22022"/>
    <cellStyle name="Note 3 3 4" xfId="21657"/>
    <cellStyle name="Note 3 4" xfId="20494"/>
    <cellStyle name="Note 3 4 2" xfId="21146"/>
    <cellStyle name="Note 3 4 2 2" xfId="22021"/>
    <cellStyle name="Note 3 4 3" xfId="21658"/>
    <cellStyle name="Note 3 5" xfId="20495"/>
    <cellStyle name="Note 4 2" xfId="20496"/>
    <cellStyle name="Note 4 2 2" xfId="20497"/>
    <cellStyle name="Note 4 2 2 2" xfId="21144"/>
    <cellStyle name="Note 4 2 2 2 2" xfId="22019"/>
    <cellStyle name="Note 4 2 2 3" xfId="21660"/>
    <cellStyle name="Note 4 2 3" xfId="20498"/>
    <cellStyle name="Note 4 2 4" xfId="21145"/>
    <cellStyle name="Note 4 2 4 2" xfId="22020"/>
    <cellStyle name="Note 4 2 5" xfId="21659"/>
    <cellStyle name="Note 4 3" xfId="20499"/>
    <cellStyle name="Note 4 4" xfId="20500"/>
    <cellStyle name="Note 4 4 2" xfId="21143"/>
    <cellStyle name="Note 4 4 2 2" xfId="22018"/>
    <cellStyle name="Note 4 4 3" xfId="21661"/>
    <cellStyle name="Note 4 5" xfId="20501"/>
    <cellStyle name="Note 5" xfId="20502"/>
    <cellStyle name="Note 5 2" xfId="20503"/>
    <cellStyle name="Note 5 2 2" xfId="20504"/>
    <cellStyle name="Note 5 2 3" xfId="21141"/>
    <cellStyle name="Note 5 2 3 2" xfId="22016"/>
    <cellStyle name="Note 5 2 4" xfId="21663"/>
    <cellStyle name="Note 5 3" xfId="20505"/>
    <cellStyle name="Note 5 3 2" xfId="20506"/>
    <cellStyle name="Note 5 3 3" xfId="21140"/>
    <cellStyle name="Note 5 3 3 2" xfId="22015"/>
    <cellStyle name="Note 5 3 4" xfId="21664"/>
    <cellStyle name="Note 5 4" xfId="20507"/>
    <cellStyle name="Note 5 4 2" xfId="21139"/>
    <cellStyle name="Note 5 4 2 2" xfId="22014"/>
    <cellStyle name="Note 5 4 3" xfId="21665"/>
    <cellStyle name="Note 5 5" xfId="20508"/>
    <cellStyle name="Note 5 6" xfId="21142"/>
    <cellStyle name="Note 5 6 2" xfId="22017"/>
    <cellStyle name="Note 5 7" xfId="21662"/>
    <cellStyle name="Note 6" xfId="20509"/>
    <cellStyle name="Note 6 2" xfId="20510"/>
    <cellStyle name="Note 6 2 2" xfId="20511"/>
    <cellStyle name="Note 6 2 3" xfId="21137"/>
    <cellStyle name="Note 6 2 3 2" xfId="22012"/>
    <cellStyle name="Note 6 2 4" xfId="21667"/>
    <cellStyle name="Note 6 3" xfId="20512"/>
    <cellStyle name="Note 6 4" xfId="20513"/>
    <cellStyle name="Note 6 5" xfId="21138"/>
    <cellStyle name="Note 6 5 2" xfId="22013"/>
    <cellStyle name="Note 6 6" xfId="21666"/>
    <cellStyle name="Note 7" xfId="20514"/>
    <cellStyle name="Note 7 2" xfId="21136"/>
    <cellStyle name="Note 7 2 2" xfId="22011"/>
    <cellStyle name="Note 7 3" xfId="21668"/>
    <cellStyle name="Note 8" xfId="20515"/>
    <cellStyle name="Note 8 2" xfId="20516"/>
    <cellStyle name="Note 8 2 2" xfId="21134"/>
    <cellStyle name="Note 8 2 2 2" xfId="22009"/>
    <cellStyle name="Note 8 2 3" xfId="21670"/>
    <cellStyle name="Note 8 3" xfId="21135"/>
    <cellStyle name="Note 8 3 2" xfId="22010"/>
    <cellStyle name="Note 8 4" xfId="21669"/>
    <cellStyle name="Note 9" xfId="20517"/>
    <cellStyle name="Note 9 2" xfId="21133"/>
    <cellStyle name="Note 9 2 2" xfId="22008"/>
    <cellStyle name="Note 9 3" xfId="21671"/>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2 2 2" xfId="22006"/>
    <cellStyle name="Output 2 10 2 3" xfId="21673"/>
    <cellStyle name="Output 2 10 3" xfId="20531"/>
    <cellStyle name="Output 2 10 3 2" xfId="21129"/>
    <cellStyle name="Output 2 10 3 2 2" xfId="22005"/>
    <cellStyle name="Output 2 10 3 3" xfId="21674"/>
    <cellStyle name="Output 2 10 4" xfId="20532"/>
    <cellStyle name="Output 2 10 4 2" xfId="21128"/>
    <cellStyle name="Output 2 10 4 2 2" xfId="22004"/>
    <cellStyle name="Output 2 10 4 3" xfId="21675"/>
    <cellStyle name="Output 2 10 5" xfId="20533"/>
    <cellStyle name="Output 2 10 5 2" xfId="21127"/>
    <cellStyle name="Output 2 10 5 2 2" xfId="22003"/>
    <cellStyle name="Output 2 10 5 3" xfId="21676"/>
    <cellStyle name="Output 2 11" xfId="20534"/>
    <cellStyle name="Output 2 11 2" xfId="20535"/>
    <cellStyle name="Output 2 11 2 2" xfId="21125"/>
    <cellStyle name="Output 2 11 2 2 2" xfId="22001"/>
    <cellStyle name="Output 2 11 2 3" xfId="21678"/>
    <cellStyle name="Output 2 11 3" xfId="20536"/>
    <cellStyle name="Output 2 11 3 2" xfId="21124"/>
    <cellStyle name="Output 2 11 3 2 2" xfId="22000"/>
    <cellStyle name="Output 2 11 3 3" xfId="21679"/>
    <cellStyle name="Output 2 11 4" xfId="20537"/>
    <cellStyle name="Output 2 11 4 2" xfId="21123"/>
    <cellStyle name="Output 2 11 4 2 2" xfId="21999"/>
    <cellStyle name="Output 2 11 4 3" xfId="21680"/>
    <cellStyle name="Output 2 11 5" xfId="20538"/>
    <cellStyle name="Output 2 11 5 2" xfId="21122"/>
    <cellStyle name="Output 2 11 5 2 2" xfId="21998"/>
    <cellStyle name="Output 2 11 5 3" xfId="21681"/>
    <cellStyle name="Output 2 11 6" xfId="21126"/>
    <cellStyle name="Output 2 11 6 2" xfId="22002"/>
    <cellStyle name="Output 2 11 7" xfId="21677"/>
    <cellStyle name="Output 2 12" xfId="20539"/>
    <cellStyle name="Output 2 12 2" xfId="20540"/>
    <cellStyle name="Output 2 12 2 2" xfId="21120"/>
    <cellStyle name="Output 2 12 2 2 2" xfId="21996"/>
    <cellStyle name="Output 2 12 2 3" xfId="21683"/>
    <cellStyle name="Output 2 12 3" xfId="20541"/>
    <cellStyle name="Output 2 12 3 2" xfId="21119"/>
    <cellStyle name="Output 2 12 3 2 2" xfId="21995"/>
    <cellStyle name="Output 2 12 3 3" xfId="21684"/>
    <cellStyle name="Output 2 12 4" xfId="20542"/>
    <cellStyle name="Output 2 12 4 2" xfId="21118"/>
    <cellStyle name="Output 2 12 4 2 2" xfId="21994"/>
    <cellStyle name="Output 2 12 4 3" xfId="21685"/>
    <cellStyle name="Output 2 12 5" xfId="20543"/>
    <cellStyle name="Output 2 12 5 2" xfId="21117"/>
    <cellStyle name="Output 2 12 5 2 2" xfId="21993"/>
    <cellStyle name="Output 2 12 5 3" xfId="21686"/>
    <cellStyle name="Output 2 12 6" xfId="21121"/>
    <cellStyle name="Output 2 12 6 2" xfId="21997"/>
    <cellStyle name="Output 2 12 7" xfId="21682"/>
    <cellStyle name="Output 2 13" xfId="20544"/>
    <cellStyle name="Output 2 13 2" xfId="20545"/>
    <cellStyle name="Output 2 13 2 2" xfId="21115"/>
    <cellStyle name="Output 2 13 2 2 2" xfId="21991"/>
    <cellStyle name="Output 2 13 2 3" xfId="21688"/>
    <cellStyle name="Output 2 13 3" xfId="20546"/>
    <cellStyle name="Output 2 13 3 2" xfId="21114"/>
    <cellStyle name="Output 2 13 3 2 2" xfId="21990"/>
    <cellStyle name="Output 2 13 3 3" xfId="21689"/>
    <cellStyle name="Output 2 13 4" xfId="20547"/>
    <cellStyle name="Output 2 13 4 2" xfId="21113"/>
    <cellStyle name="Output 2 13 4 2 2" xfId="21989"/>
    <cellStyle name="Output 2 13 4 3" xfId="21690"/>
    <cellStyle name="Output 2 13 5" xfId="21116"/>
    <cellStyle name="Output 2 13 5 2" xfId="21992"/>
    <cellStyle name="Output 2 13 6" xfId="21687"/>
    <cellStyle name="Output 2 14" xfId="20548"/>
    <cellStyle name="Output 2 14 2" xfId="21112"/>
    <cellStyle name="Output 2 14 2 2" xfId="21988"/>
    <cellStyle name="Output 2 14 3" xfId="21691"/>
    <cellStyle name="Output 2 15" xfId="20549"/>
    <cellStyle name="Output 2 15 2" xfId="21111"/>
    <cellStyle name="Output 2 15 2 2" xfId="21987"/>
    <cellStyle name="Output 2 15 3" xfId="21692"/>
    <cellStyle name="Output 2 16" xfId="20550"/>
    <cellStyle name="Output 2 16 2" xfId="21110"/>
    <cellStyle name="Output 2 16 2 2" xfId="21986"/>
    <cellStyle name="Output 2 16 3" xfId="21693"/>
    <cellStyle name="Output 2 17" xfId="21131"/>
    <cellStyle name="Output 2 17 2" xfId="22007"/>
    <cellStyle name="Output 2 18" xfId="21672"/>
    <cellStyle name="Output 2 2" xfId="20551"/>
    <cellStyle name="Output 2 2 10" xfId="21109"/>
    <cellStyle name="Output 2 2 10 2" xfId="21985"/>
    <cellStyle name="Output 2 2 11" xfId="21694"/>
    <cellStyle name="Output 2 2 2" xfId="20552"/>
    <cellStyle name="Output 2 2 2 2" xfId="20553"/>
    <cellStyle name="Output 2 2 2 2 2" xfId="21107"/>
    <cellStyle name="Output 2 2 2 2 2 2" xfId="21983"/>
    <cellStyle name="Output 2 2 2 2 3" xfId="21696"/>
    <cellStyle name="Output 2 2 2 3" xfId="20554"/>
    <cellStyle name="Output 2 2 2 3 2" xfId="21106"/>
    <cellStyle name="Output 2 2 2 3 2 2" xfId="21982"/>
    <cellStyle name="Output 2 2 2 3 3" xfId="21697"/>
    <cellStyle name="Output 2 2 2 4" xfId="20555"/>
    <cellStyle name="Output 2 2 2 4 2" xfId="21105"/>
    <cellStyle name="Output 2 2 2 4 2 2" xfId="21981"/>
    <cellStyle name="Output 2 2 2 4 3" xfId="21698"/>
    <cellStyle name="Output 2 2 2 5" xfId="21108"/>
    <cellStyle name="Output 2 2 2 5 2" xfId="21984"/>
    <cellStyle name="Output 2 2 2 6" xfId="21695"/>
    <cellStyle name="Output 2 2 3" xfId="20556"/>
    <cellStyle name="Output 2 2 3 2" xfId="20557"/>
    <cellStyle name="Output 2 2 3 2 2" xfId="21103"/>
    <cellStyle name="Output 2 2 3 2 2 2" xfId="21979"/>
    <cellStyle name="Output 2 2 3 2 3" xfId="21700"/>
    <cellStyle name="Output 2 2 3 3" xfId="20558"/>
    <cellStyle name="Output 2 2 3 3 2" xfId="21102"/>
    <cellStyle name="Output 2 2 3 3 2 2" xfId="21978"/>
    <cellStyle name="Output 2 2 3 3 3" xfId="21701"/>
    <cellStyle name="Output 2 2 3 4" xfId="20559"/>
    <cellStyle name="Output 2 2 3 4 2" xfId="21101"/>
    <cellStyle name="Output 2 2 3 4 2 2" xfId="21977"/>
    <cellStyle name="Output 2 2 3 4 3" xfId="21702"/>
    <cellStyle name="Output 2 2 3 5" xfId="21104"/>
    <cellStyle name="Output 2 2 3 5 2" xfId="21980"/>
    <cellStyle name="Output 2 2 3 6" xfId="21699"/>
    <cellStyle name="Output 2 2 4" xfId="20560"/>
    <cellStyle name="Output 2 2 4 2" xfId="20561"/>
    <cellStyle name="Output 2 2 4 2 2" xfId="21099"/>
    <cellStyle name="Output 2 2 4 2 2 2" xfId="21975"/>
    <cellStyle name="Output 2 2 4 2 3" xfId="21704"/>
    <cellStyle name="Output 2 2 4 3" xfId="20562"/>
    <cellStyle name="Output 2 2 4 3 2" xfId="21098"/>
    <cellStyle name="Output 2 2 4 3 2 2" xfId="21974"/>
    <cellStyle name="Output 2 2 4 3 3" xfId="21705"/>
    <cellStyle name="Output 2 2 4 4" xfId="20563"/>
    <cellStyle name="Output 2 2 4 4 2" xfId="21097"/>
    <cellStyle name="Output 2 2 4 4 2 2" xfId="21973"/>
    <cellStyle name="Output 2 2 4 4 3" xfId="21706"/>
    <cellStyle name="Output 2 2 4 5" xfId="21100"/>
    <cellStyle name="Output 2 2 4 5 2" xfId="21976"/>
    <cellStyle name="Output 2 2 4 6" xfId="21703"/>
    <cellStyle name="Output 2 2 5" xfId="20564"/>
    <cellStyle name="Output 2 2 5 2" xfId="20565"/>
    <cellStyle name="Output 2 2 5 2 2" xfId="21095"/>
    <cellStyle name="Output 2 2 5 2 2 2" xfId="21971"/>
    <cellStyle name="Output 2 2 5 2 3" xfId="21708"/>
    <cellStyle name="Output 2 2 5 3" xfId="20566"/>
    <cellStyle name="Output 2 2 5 3 2" xfId="21094"/>
    <cellStyle name="Output 2 2 5 3 2 2" xfId="21970"/>
    <cellStyle name="Output 2 2 5 3 3" xfId="21709"/>
    <cellStyle name="Output 2 2 5 4" xfId="20567"/>
    <cellStyle name="Output 2 2 5 4 2" xfId="21093"/>
    <cellStyle name="Output 2 2 5 4 2 2" xfId="21969"/>
    <cellStyle name="Output 2 2 5 4 3" xfId="21710"/>
    <cellStyle name="Output 2 2 5 5" xfId="21096"/>
    <cellStyle name="Output 2 2 5 5 2" xfId="21972"/>
    <cellStyle name="Output 2 2 5 6" xfId="21707"/>
    <cellStyle name="Output 2 2 6" xfId="20568"/>
    <cellStyle name="Output 2 2 6 2" xfId="21092"/>
    <cellStyle name="Output 2 2 6 2 2" xfId="21968"/>
    <cellStyle name="Output 2 2 6 3" xfId="21711"/>
    <cellStyle name="Output 2 2 7" xfId="20569"/>
    <cellStyle name="Output 2 2 7 2" xfId="21091"/>
    <cellStyle name="Output 2 2 7 2 2" xfId="21967"/>
    <cellStyle name="Output 2 2 7 3" xfId="21712"/>
    <cellStyle name="Output 2 2 8" xfId="20570"/>
    <cellStyle name="Output 2 2 8 2" xfId="21090"/>
    <cellStyle name="Output 2 2 8 2 2" xfId="21966"/>
    <cellStyle name="Output 2 2 8 3" xfId="21713"/>
    <cellStyle name="Output 2 2 9" xfId="20571"/>
    <cellStyle name="Output 2 2 9 2" xfId="21089"/>
    <cellStyle name="Output 2 2 9 2 2" xfId="21965"/>
    <cellStyle name="Output 2 2 9 3" xfId="21714"/>
    <cellStyle name="Output 2 3" xfId="20572"/>
    <cellStyle name="Output 2 3 2" xfId="20573"/>
    <cellStyle name="Output 2 3 2 2" xfId="21088"/>
    <cellStyle name="Output 2 3 2 2 2" xfId="21964"/>
    <cellStyle name="Output 2 3 2 3" xfId="21715"/>
    <cellStyle name="Output 2 3 3" xfId="20574"/>
    <cellStyle name="Output 2 3 3 2" xfId="21087"/>
    <cellStyle name="Output 2 3 3 2 2" xfId="21963"/>
    <cellStyle name="Output 2 3 3 3" xfId="21716"/>
    <cellStyle name="Output 2 3 4" xfId="20575"/>
    <cellStyle name="Output 2 3 4 2" xfId="21086"/>
    <cellStyle name="Output 2 3 4 2 2" xfId="21962"/>
    <cellStyle name="Output 2 3 4 3" xfId="21717"/>
    <cellStyle name="Output 2 3 5" xfId="20576"/>
    <cellStyle name="Output 2 3 5 2" xfId="21085"/>
    <cellStyle name="Output 2 3 5 2 2" xfId="21961"/>
    <cellStyle name="Output 2 3 5 3" xfId="21718"/>
    <cellStyle name="Output 2 4" xfId="20577"/>
    <cellStyle name="Output 2 4 2" xfId="20578"/>
    <cellStyle name="Output 2 4 2 2" xfId="21084"/>
    <cellStyle name="Output 2 4 2 2 2" xfId="21960"/>
    <cellStyle name="Output 2 4 2 3" xfId="21719"/>
    <cellStyle name="Output 2 4 3" xfId="20579"/>
    <cellStyle name="Output 2 4 3 2" xfId="21083"/>
    <cellStyle name="Output 2 4 3 2 2" xfId="21959"/>
    <cellStyle name="Output 2 4 3 3" xfId="21720"/>
    <cellStyle name="Output 2 4 4" xfId="20580"/>
    <cellStyle name="Output 2 4 4 2" xfId="21082"/>
    <cellStyle name="Output 2 4 4 2 2" xfId="21958"/>
    <cellStyle name="Output 2 4 4 3" xfId="21721"/>
    <cellStyle name="Output 2 4 5" xfId="20581"/>
    <cellStyle name="Output 2 4 5 2" xfId="21081"/>
    <cellStyle name="Output 2 4 5 2 2" xfId="21957"/>
    <cellStyle name="Output 2 4 5 3" xfId="21722"/>
    <cellStyle name="Output 2 5" xfId="20582"/>
    <cellStyle name="Output 2 5 2" xfId="20583"/>
    <cellStyle name="Output 2 5 2 2" xfId="21080"/>
    <cellStyle name="Output 2 5 2 2 2" xfId="21956"/>
    <cellStyle name="Output 2 5 2 3" xfId="21723"/>
    <cellStyle name="Output 2 5 3" xfId="20584"/>
    <cellStyle name="Output 2 5 3 2" xfId="21079"/>
    <cellStyle name="Output 2 5 3 2 2" xfId="21955"/>
    <cellStyle name="Output 2 5 3 3" xfId="21724"/>
    <cellStyle name="Output 2 5 4" xfId="20585"/>
    <cellStyle name="Output 2 5 4 2" xfId="21078"/>
    <cellStyle name="Output 2 5 4 2 2" xfId="21954"/>
    <cellStyle name="Output 2 5 4 3" xfId="21725"/>
    <cellStyle name="Output 2 5 5" xfId="20586"/>
    <cellStyle name="Output 2 5 5 2" xfId="21077"/>
    <cellStyle name="Output 2 5 5 2 2" xfId="21953"/>
    <cellStyle name="Output 2 5 5 3" xfId="21726"/>
    <cellStyle name="Output 2 6" xfId="20587"/>
    <cellStyle name="Output 2 6 2" xfId="20588"/>
    <cellStyle name="Output 2 6 2 2" xfId="21076"/>
    <cellStyle name="Output 2 6 2 2 2" xfId="21952"/>
    <cellStyle name="Output 2 6 2 3" xfId="21727"/>
    <cellStyle name="Output 2 6 3" xfId="20589"/>
    <cellStyle name="Output 2 6 3 2" xfId="21075"/>
    <cellStyle name="Output 2 6 3 2 2" xfId="21951"/>
    <cellStyle name="Output 2 6 3 3" xfId="21728"/>
    <cellStyle name="Output 2 6 4" xfId="20590"/>
    <cellStyle name="Output 2 6 4 2" xfId="21074"/>
    <cellStyle name="Output 2 6 4 2 2" xfId="21950"/>
    <cellStyle name="Output 2 6 4 3" xfId="21729"/>
    <cellStyle name="Output 2 6 5" xfId="20591"/>
    <cellStyle name="Output 2 6 5 2" xfId="21073"/>
    <cellStyle name="Output 2 6 5 2 2" xfId="21949"/>
    <cellStyle name="Output 2 6 5 3" xfId="21730"/>
    <cellStyle name="Output 2 7" xfId="20592"/>
    <cellStyle name="Output 2 7 2" xfId="20593"/>
    <cellStyle name="Output 2 7 2 2" xfId="21072"/>
    <cellStyle name="Output 2 7 2 2 2" xfId="21948"/>
    <cellStyle name="Output 2 7 2 3" xfId="21731"/>
    <cellStyle name="Output 2 7 3" xfId="20594"/>
    <cellStyle name="Output 2 7 3 2" xfId="21071"/>
    <cellStyle name="Output 2 7 3 2 2" xfId="21947"/>
    <cellStyle name="Output 2 7 3 3" xfId="21732"/>
    <cellStyle name="Output 2 7 4" xfId="20595"/>
    <cellStyle name="Output 2 7 4 2" xfId="21070"/>
    <cellStyle name="Output 2 7 4 2 2" xfId="21946"/>
    <cellStyle name="Output 2 7 4 3" xfId="21733"/>
    <cellStyle name="Output 2 7 5" xfId="20596"/>
    <cellStyle name="Output 2 7 5 2" xfId="21069"/>
    <cellStyle name="Output 2 7 5 2 2" xfId="21945"/>
    <cellStyle name="Output 2 7 5 3" xfId="21734"/>
    <cellStyle name="Output 2 8" xfId="20597"/>
    <cellStyle name="Output 2 8 2" xfId="20598"/>
    <cellStyle name="Output 2 8 2 2" xfId="21068"/>
    <cellStyle name="Output 2 8 2 2 2" xfId="21944"/>
    <cellStyle name="Output 2 8 2 3" xfId="21735"/>
    <cellStyle name="Output 2 8 3" xfId="20599"/>
    <cellStyle name="Output 2 8 3 2" xfId="21067"/>
    <cellStyle name="Output 2 8 3 2 2" xfId="21943"/>
    <cellStyle name="Output 2 8 3 3" xfId="21736"/>
    <cellStyle name="Output 2 8 4" xfId="20600"/>
    <cellStyle name="Output 2 8 4 2" xfId="21066"/>
    <cellStyle name="Output 2 8 4 2 2" xfId="21942"/>
    <cellStyle name="Output 2 8 4 3" xfId="21737"/>
    <cellStyle name="Output 2 8 5" xfId="20601"/>
    <cellStyle name="Output 2 8 5 2" xfId="21065"/>
    <cellStyle name="Output 2 8 5 2 2" xfId="21941"/>
    <cellStyle name="Output 2 8 5 3" xfId="21738"/>
    <cellStyle name="Output 2 9" xfId="20602"/>
    <cellStyle name="Output 2 9 2" xfId="20603"/>
    <cellStyle name="Output 2 9 2 2" xfId="21064"/>
    <cellStyle name="Output 2 9 2 2 2" xfId="21940"/>
    <cellStyle name="Output 2 9 2 3" xfId="21739"/>
    <cellStyle name="Output 2 9 3" xfId="20604"/>
    <cellStyle name="Output 2 9 3 2" xfId="21063"/>
    <cellStyle name="Output 2 9 3 2 2" xfId="21939"/>
    <cellStyle name="Output 2 9 3 3" xfId="21740"/>
    <cellStyle name="Output 2 9 4" xfId="20605"/>
    <cellStyle name="Output 2 9 4 2" xfId="21062"/>
    <cellStyle name="Output 2 9 4 2 2" xfId="21938"/>
    <cellStyle name="Output 2 9 4 3" xfId="21741"/>
    <cellStyle name="Output 2 9 5" xfId="20606"/>
    <cellStyle name="Output 2 9 5 2" xfId="21061"/>
    <cellStyle name="Output 2 9 5 2 2" xfId="21937"/>
    <cellStyle name="Output 2 9 5 3" xfId="21742"/>
    <cellStyle name="Output 3" xfId="20607"/>
    <cellStyle name="Output 3 2" xfId="20608"/>
    <cellStyle name="Output 3 2 2" xfId="21059"/>
    <cellStyle name="Output 3 2 2 2" xfId="21935"/>
    <cellStyle name="Output 3 2 3" xfId="21744"/>
    <cellStyle name="Output 3 3" xfId="20609"/>
    <cellStyle name="Output 3 3 2" xfId="21058"/>
    <cellStyle name="Output 3 3 2 2" xfId="21934"/>
    <cellStyle name="Output 3 3 3" xfId="21745"/>
    <cellStyle name="Output 3 4" xfId="21060"/>
    <cellStyle name="Output 3 4 2" xfId="21936"/>
    <cellStyle name="Output 3 5" xfId="21743"/>
    <cellStyle name="Output 4" xfId="20610"/>
    <cellStyle name="Output 4 2" xfId="20611"/>
    <cellStyle name="Output 4 2 2" xfId="21056"/>
    <cellStyle name="Output 4 2 2 2" xfId="21932"/>
    <cellStyle name="Output 4 2 3" xfId="21747"/>
    <cellStyle name="Output 4 3" xfId="20612"/>
    <cellStyle name="Output 4 3 2" xfId="21055"/>
    <cellStyle name="Output 4 3 2 2" xfId="21931"/>
    <cellStyle name="Output 4 3 3" xfId="21748"/>
    <cellStyle name="Output 4 4" xfId="21057"/>
    <cellStyle name="Output 4 4 2" xfId="21933"/>
    <cellStyle name="Output 4 5" xfId="21746"/>
    <cellStyle name="Output 5" xfId="20613"/>
    <cellStyle name="Output 5 2" xfId="20614"/>
    <cellStyle name="Output 5 2 2" xfId="21053"/>
    <cellStyle name="Output 5 2 2 2" xfId="21929"/>
    <cellStyle name="Output 5 2 3" xfId="21750"/>
    <cellStyle name="Output 5 3" xfId="20615"/>
    <cellStyle name="Output 5 3 2" xfId="21052"/>
    <cellStyle name="Output 5 3 2 2" xfId="21928"/>
    <cellStyle name="Output 5 3 3" xfId="21751"/>
    <cellStyle name="Output 5 4" xfId="21054"/>
    <cellStyle name="Output 5 4 2" xfId="21930"/>
    <cellStyle name="Output 5 5" xfId="21749"/>
    <cellStyle name="Output 6" xfId="20616"/>
    <cellStyle name="Output 6 2" xfId="20617"/>
    <cellStyle name="Output 6 2 2" xfId="21050"/>
    <cellStyle name="Output 6 2 2 2" xfId="21926"/>
    <cellStyle name="Output 6 2 3" xfId="21753"/>
    <cellStyle name="Output 6 3" xfId="20618"/>
    <cellStyle name="Output 6 3 2" xfId="21049"/>
    <cellStyle name="Output 6 3 2 2" xfId="21925"/>
    <cellStyle name="Output 6 3 3" xfId="21754"/>
    <cellStyle name="Output 6 4" xfId="21051"/>
    <cellStyle name="Output 6 4 2" xfId="21927"/>
    <cellStyle name="Output 6 5" xfId="21752"/>
    <cellStyle name="Output 7" xfId="20619"/>
    <cellStyle name="Output 7 2" xfId="21048"/>
    <cellStyle name="Output 7 2 2" xfId="21924"/>
    <cellStyle name="Output 7 3" xfId="21755"/>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2 2 2" xfId="21922"/>
    <cellStyle name="Total 2 10 2 3" xfId="21757"/>
    <cellStyle name="Total 2 10 3" xfId="20826"/>
    <cellStyle name="Total 2 10 3 2" xfId="21043"/>
    <cellStyle name="Total 2 10 3 2 2" xfId="21921"/>
    <cellStyle name="Total 2 10 3 3" xfId="21758"/>
    <cellStyle name="Total 2 10 4" xfId="20827"/>
    <cellStyle name="Total 2 10 4 2" xfId="21042"/>
    <cellStyle name="Total 2 10 4 2 2" xfId="21920"/>
    <cellStyle name="Total 2 10 4 3" xfId="21759"/>
    <cellStyle name="Total 2 10 5" xfId="20828"/>
    <cellStyle name="Total 2 10 5 2" xfId="21041"/>
    <cellStyle name="Total 2 10 5 2 2" xfId="21919"/>
    <cellStyle name="Total 2 10 5 3" xfId="21760"/>
    <cellStyle name="Total 2 11" xfId="20829"/>
    <cellStyle name="Total 2 11 2" xfId="20830"/>
    <cellStyle name="Total 2 11 2 2" xfId="21039"/>
    <cellStyle name="Total 2 11 2 2 2" xfId="21917"/>
    <cellStyle name="Total 2 11 2 3" xfId="21762"/>
    <cellStyle name="Total 2 11 3" xfId="20831"/>
    <cellStyle name="Total 2 11 3 2" xfId="21038"/>
    <cellStyle name="Total 2 11 3 2 2" xfId="21916"/>
    <cellStyle name="Total 2 11 3 3" xfId="21763"/>
    <cellStyle name="Total 2 11 4" xfId="20832"/>
    <cellStyle name="Total 2 11 4 2" xfId="21037"/>
    <cellStyle name="Total 2 11 4 2 2" xfId="21915"/>
    <cellStyle name="Total 2 11 4 3" xfId="21764"/>
    <cellStyle name="Total 2 11 5" xfId="20833"/>
    <cellStyle name="Total 2 11 5 2" xfId="21036"/>
    <cellStyle name="Total 2 11 5 2 2" xfId="21914"/>
    <cellStyle name="Total 2 11 5 3" xfId="21765"/>
    <cellStyle name="Total 2 11 6" xfId="21040"/>
    <cellStyle name="Total 2 11 6 2" xfId="21918"/>
    <cellStyle name="Total 2 11 7" xfId="21761"/>
    <cellStyle name="Total 2 12" xfId="20834"/>
    <cellStyle name="Total 2 12 2" xfId="20835"/>
    <cellStyle name="Total 2 12 2 2" xfId="21034"/>
    <cellStyle name="Total 2 12 2 2 2" xfId="21912"/>
    <cellStyle name="Total 2 12 2 3" xfId="21767"/>
    <cellStyle name="Total 2 12 3" xfId="20836"/>
    <cellStyle name="Total 2 12 3 2" xfId="21033"/>
    <cellStyle name="Total 2 12 3 2 2" xfId="21911"/>
    <cellStyle name="Total 2 12 3 3" xfId="21768"/>
    <cellStyle name="Total 2 12 4" xfId="20837"/>
    <cellStyle name="Total 2 12 4 2" xfId="21032"/>
    <cellStyle name="Total 2 12 4 2 2" xfId="21910"/>
    <cellStyle name="Total 2 12 4 3" xfId="21769"/>
    <cellStyle name="Total 2 12 5" xfId="20838"/>
    <cellStyle name="Total 2 12 5 2" xfId="21031"/>
    <cellStyle name="Total 2 12 5 2 2" xfId="21909"/>
    <cellStyle name="Total 2 12 5 3" xfId="21770"/>
    <cellStyle name="Total 2 12 6" xfId="21035"/>
    <cellStyle name="Total 2 12 6 2" xfId="21913"/>
    <cellStyle name="Total 2 12 7" xfId="21766"/>
    <cellStyle name="Total 2 13" xfId="20839"/>
    <cellStyle name="Total 2 13 2" xfId="20840"/>
    <cellStyle name="Total 2 13 2 2" xfId="21029"/>
    <cellStyle name="Total 2 13 2 2 2" xfId="21907"/>
    <cellStyle name="Total 2 13 2 3" xfId="21772"/>
    <cellStyle name="Total 2 13 3" xfId="20841"/>
    <cellStyle name="Total 2 13 3 2" xfId="21028"/>
    <cellStyle name="Total 2 13 3 2 2" xfId="21906"/>
    <cellStyle name="Total 2 13 3 3" xfId="21773"/>
    <cellStyle name="Total 2 13 4" xfId="20842"/>
    <cellStyle name="Total 2 13 4 2" xfId="21027"/>
    <cellStyle name="Total 2 13 4 2 2" xfId="21905"/>
    <cellStyle name="Total 2 13 4 3" xfId="21774"/>
    <cellStyle name="Total 2 13 5" xfId="21030"/>
    <cellStyle name="Total 2 13 5 2" xfId="21908"/>
    <cellStyle name="Total 2 13 6" xfId="21771"/>
    <cellStyle name="Total 2 14" xfId="20843"/>
    <cellStyle name="Total 2 14 2" xfId="21026"/>
    <cellStyle name="Total 2 14 2 2" xfId="21904"/>
    <cellStyle name="Total 2 14 3" xfId="21775"/>
    <cellStyle name="Total 2 15" xfId="20844"/>
    <cellStyle name="Total 2 15 2" xfId="21025"/>
    <cellStyle name="Total 2 15 2 2" xfId="21903"/>
    <cellStyle name="Total 2 15 3" xfId="21776"/>
    <cellStyle name="Total 2 16" xfId="20845"/>
    <cellStyle name="Total 2 16 2" xfId="21024"/>
    <cellStyle name="Total 2 16 2 2" xfId="21902"/>
    <cellStyle name="Total 2 16 3" xfId="21777"/>
    <cellStyle name="Total 2 17" xfId="21045"/>
    <cellStyle name="Total 2 17 2" xfId="21923"/>
    <cellStyle name="Total 2 18" xfId="21756"/>
    <cellStyle name="Total 2 2" xfId="20846"/>
    <cellStyle name="Total 2 2 10" xfId="21023"/>
    <cellStyle name="Total 2 2 10 2" xfId="21901"/>
    <cellStyle name="Total 2 2 11" xfId="21778"/>
    <cellStyle name="Total 2 2 2" xfId="20847"/>
    <cellStyle name="Total 2 2 2 2" xfId="20848"/>
    <cellStyle name="Total 2 2 2 2 2" xfId="21021"/>
    <cellStyle name="Total 2 2 2 2 2 2" xfId="21899"/>
    <cellStyle name="Total 2 2 2 2 3" xfId="21780"/>
    <cellStyle name="Total 2 2 2 3" xfId="20849"/>
    <cellStyle name="Total 2 2 2 3 2" xfId="21020"/>
    <cellStyle name="Total 2 2 2 3 2 2" xfId="21898"/>
    <cellStyle name="Total 2 2 2 3 3" xfId="21781"/>
    <cellStyle name="Total 2 2 2 4" xfId="20850"/>
    <cellStyle name="Total 2 2 2 4 2" xfId="21019"/>
    <cellStyle name="Total 2 2 2 4 2 2" xfId="21897"/>
    <cellStyle name="Total 2 2 2 4 3" xfId="21782"/>
    <cellStyle name="Total 2 2 2 5" xfId="21022"/>
    <cellStyle name="Total 2 2 2 5 2" xfId="21900"/>
    <cellStyle name="Total 2 2 2 6" xfId="21779"/>
    <cellStyle name="Total 2 2 3" xfId="20851"/>
    <cellStyle name="Total 2 2 3 2" xfId="20852"/>
    <cellStyle name="Total 2 2 3 2 2" xfId="21017"/>
    <cellStyle name="Total 2 2 3 2 2 2" xfId="21895"/>
    <cellStyle name="Total 2 2 3 2 3" xfId="21784"/>
    <cellStyle name="Total 2 2 3 3" xfId="20853"/>
    <cellStyle name="Total 2 2 3 3 2" xfId="21016"/>
    <cellStyle name="Total 2 2 3 3 2 2" xfId="21894"/>
    <cellStyle name="Total 2 2 3 3 3" xfId="21785"/>
    <cellStyle name="Total 2 2 3 4" xfId="20854"/>
    <cellStyle name="Total 2 2 3 4 2" xfId="21015"/>
    <cellStyle name="Total 2 2 3 4 2 2" xfId="21893"/>
    <cellStyle name="Total 2 2 3 4 3" xfId="21786"/>
    <cellStyle name="Total 2 2 3 5" xfId="21018"/>
    <cellStyle name="Total 2 2 3 5 2" xfId="21896"/>
    <cellStyle name="Total 2 2 3 6" xfId="21783"/>
    <cellStyle name="Total 2 2 4" xfId="20855"/>
    <cellStyle name="Total 2 2 4 2" xfId="20856"/>
    <cellStyle name="Total 2 2 4 2 2" xfId="21013"/>
    <cellStyle name="Total 2 2 4 2 2 2" xfId="21891"/>
    <cellStyle name="Total 2 2 4 2 3" xfId="21788"/>
    <cellStyle name="Total 2 2 4 3" xfId="20857"/>
    <cellStyle name="Total 2 2 4 3 2" xfId="21012"/>
    <cellStyle name="Total 2 2 4 3 2 2" xfId="21890"/>
    <cellStyle name="Total 2 2 4 3 3" xfId="21789"/>
    <cellStyle name="Total 2 2 4 4" xfId="20858"/>
    <cellStyle name="Total 2 2 4 4 2" xfId="21011"/>
    <cellStyle name="Total 2 2 4 4 2 2" xfId="21889"/>
    <cellStyle name="Total 2 2 4 4 3" xfId="21790"/>
    <cellStyle name="Total 2 2 4 5" xfId="21014"/>
    <cellStyle name="Total 2 2 4 5 2" xfId="21892"/>
    <cellStyle name="Total 2 2 4 6" xfId="21787"/>
    <cellStyle name="Total 2 2 5" xfId="20859"/>
    <cellStyle name="Total 2 2 5 2" xfId="20860"/>
    <cellStyle name="Total 2 2 5 2 2" xfId="21009"/>
    <cellStyle name="Total 2 2 5 2 2 2" xfId="21887"/>
    <cellStyle name="Total 2 2 5 2 3" xfId="21792"/>
    <cellStyle name="Total 2 2 5 3" xfId="20861"/>
    <cellStyle name="Total 2 2 5 3 2" xfId="21008"/>
    <cellStyle name="Total 2 2 5 3 2 2" xfId="21886"/>
    <cellStyle name="Total 2 2 5 3 3" xfId="21793"/>
    <cellStyle name="Total 2 2 5 4" xfId="20862"/>
    <cellStyle name="Total 2 2 5 4 2" xfId="21007"/>
    <cellStyle name="Total 2 2 5 4 2 2" xfId="21885"/>
    <cellStyle name="Total 2 2 5 4 3" xfId="21794"/>
    <cellStyle name="Total 2 2 5 5" xfId="21010"/>
    <cellStyle name="Total 2 2 5 5 2" xfId="21888"/>
    <cellStyle name="Total 2 2 5 6" xfId="21791"/>
    <cellStyle name="Total 2 2 6" xfId="20863"/>
    <cellStyle name="Total 2 2 6 2" xfId="21006"/>
    <cellStyle name="Total 2 2 6 2 2" xfId="21884"/>
    <cellStyle name="Total 2 2 6 3" xfId="21795"/>
    <cellStyle name="Total 2 2 7" xfId="20864"/>
    <cellStyle name="Total 2 2 7 2" xfId="21005"/>
    <cellStyle name="Total 2 2 7 2 2" xfId="21883"/>
    <cellStyle name="Total 2 2 7 3" xfId="21796"/>
    <cellStyle name="Total 2 2 8" xfId="20865"/>
    <cellStyle name="Total 2 2 8 2" xfId="21004"/>
    <cellStyle name="Total 2 2 8 2 2" xfId="21882"/>
    <cellStyle name="Total 2 2 8 3" xfId="21797"/>
    <cellStyle name="Total 2 2 9" xfId="20866"/>
    <cellStyle name="Total 2 2 9 2" xfId="21003"/>
    <cellStyle name="Total 2 2 9 2 2" xfId="21881"/>
    <cellStyle name="Total 2 2 9 3" xfId="21798"/>
    <cellStyle name="Total 2 3" xfId="20867"/>
    <cellStyle name="Total 2 3 2" xfId="20868"/>
    <cellStyle name="Total 2 3 2 2" xfId="21002"/>
    <cellStyle name="Total 2 3 2 2 2" xfId="21880"/>
    <cellStyle name="Total 2 3 2 3" xfId="21799"/>
    <cellStyle name="Total 2 3 3" xfId="20869"/>
    <cellStyle name="Total 2 3 3 2" xfId="21001"/>
    <cellStyle name="Total 2 3 3 2 2" xfId="21879"/>
    <cellStyle name="Total 2 3 3 3" xfId="21800"/>
    <cellStyle name="Total 2 3 4" xfId="20870"/>
    <cellStyle name="Total 2 3 4 2" xfId="21000"/>
    <cellStyle name="Total 2 3 4 2 2" xfId="21878"/>
    <cellStyle name="Total 2 3 4 3" xfId="21801"/>
    <cellStyle name="Total 2 3 5" xfId="20871"/>
    <cellStyle name="Total 2 3 5 2" xfId="20999"/>
    <cellStyle name="Total 2 3 5 2 2" xfId="21877"/>
    <cellStyle name="Total 2 3 5 3" xfId="21802"/>
    <cellStyle name="Total 2 4" xfId="20872"/>
    <cellStyle name="Total 2 4 2" xfId="20873"/>
    <cellStyle name="Total 2 4 2 2" xfId="20998"/>
    <cellStyle name="Total 2 4 2 2 2" xfId="21876"/>
    <cellStyle name="Total 2 4 2 3" xfId="21803"/>
    <cellStyle name="Total 2 4 3" xfId="20874"/>
    <cellStyle name="Total 2 4 3 2" xfId="20997"/>
    <cellStyle name="Total 2 4 3 2 2" xfId="21875"/>
    <cellStyle name="Total 2 4 3 3" xfId="21804"/>
    <cellStyle name="Total 2 4 4" xfId="20875"/>
    <cellStyle name="Total 2 4 4 2" xfId="20996"/>
    <cellStyle name="Total 2 4 4 2 2" xfId="21874"/>
    <cellStyle name="Total 2 4 4 3" xfId="21805"/>
    <cellStyle name="Total 2 4 5" xfId="20876"/>
    <cellStyle name="Total 2 4 5 2" xfId="20995"/>
    <cellStyle name="Total 2 4 5 2 2" xfId="21873"/>
    <cellStyle name="Total 2 4 5 3" xfId="21806"/>
    <cellStyle name="Total 2 5" xfId="20877"/>
    <cellStyle name="Total 2 5 2" xfId="20878"/>
    <cellStyle name="Total 2 5 2 2" xfId="20994"/>
    <cellStyle name="Total 2 5 2 2 2" xfId="21872"/>
    <cellStyle name="Total 2 5 2 3" xfId="21807"/>
    <cellStyle name="Total 2 5 3" xfId="20879"/>
    <cellStyle name="Total 2 5 3 2" xfId="20993"/>
    <cellStyle name="Total 2 5 3 2 2" xfId="21871"/>
    <cellStyle name="Total 2 5 3 3" xfId="21808"/>
    <cellStyle name="Total 2 5 4" xfId="20880"/>
    <cellStyle name="Total 2 5 4 2" xfId="20992"/>
    <cellStyle name="Total 2 5 4 2 2" xfId="21870"/>
    <cellStyle name="Total 2 5 4 3" xfId="21809"/>
    <cellStyle name="Total 2 5 5" xfId="20881"/>
    <cellStyle name="Total 2 5 5 2" xfId="20991"/>
    <cellStyle name="Total 2 5 5 2 2" xfId="21869"/>
    <cellStyle name="Total 2 5 5 3" xfId="21810"/>
    <cellStyle name="Total 2 6" xfId="20882"/>
    <cellStyle name="Total 2 6 2" xfId="20883"/>
    <cellStyle name="Total 2 6 2 2" xfId="20990"/>
    <cellStyle name="Total 2 6 2 2 2" xfId="21868"/>
    <cellStyle name="Total 2 6 2 3" xfId="21811"/>
    <cellStyle name="Total 2 6 3" xfId="20884"/>
    <cellStyle name="Total 2 6 3 2" xfId="20989"/>
    <cellStyle name="Total 2 6 3 2 2" xfId="21867"/>
    <cellStyle name="Total 2 6 3 3" xfId="21812"/>
    <cellStyle name="Total 2 6 4" xfId="20885"/>
    <cellStyle name="Total 2 6 4 2" xfId="20988"/>
    <cellStyle name="Total 2 6 4 2 2" xfId="21866"/>
    <cellStyle name="Total 2 6 4 3" xfId="21813"/>
    <cellStyle name="Total 2 6 5" xfId="20886"/>
    <cellStyle name="Total 2 6 5 2" xfId="20987"/>
    <cellStyle name="Total 2 6 5 2 2" xfId="21865"/>
    <cellStyle name="Total 2 6 5 3" xfId="21814"/>
    <cellStyle name="Total 2 7" xfId="20887"/>
    <cellStyle name="Total 2 7 2" xfId="20888"/>
    <cellStyle name="Total 2 7 2 2" xfId="20986"/>
    <cellStyle name="Total 2 7 2 2 2" xfId="21864"/>
    <cellStyle name="Total 2 7 2 3" xfId="21815"/>
    <cellStyle name="Total 2 7 3" xfId="20889"/>
    <cellStyle name="Total 2 7 3 2" xfId="20985"/>
    <cellStyle name="Total 2 7 3 2 2" xfId="21863"/>
    <cellStyle name="Total 2 7 3 3" xfId="21816"/>
    <cellStyle name="Total 2 7 4" xfId="20890"/>
    <cellStyle name="Total 2 7 4 2" xfId="20984"/>
    <cellStyle name="Total 2 7 4 2 2" xfId="21862"/>
    <cellStyle name="Total 2 7 4 3" xfId="21817"/>
    <cellStyle name="Total 2 7 5" xfId="20891"/>
    <cellStyle name="Total 2 7 5 2" xfId="20983"/>
    <cellStyle name="Total 2 7 5 2 2" xfId="21861"/>
    <cellStyle name="Total 2 7 5 3" xfId="21818"/>
    <cellStyle name="Total 2 8" xfId="20892"/>
    <cellStyle name="Total 2 8 2" xfId="20893"/>
    <cellStyle name="Total 2 8 2 2" xfId="20982"/>
    <cellStyle name="Total 2 8 2 2 2" xfId="21860"/>
    <cellStyle name="Total 2 8 2 3" xfId="21819"/>
    <cellStyle name="Total 2 8 3" xfId="20894"/>
    <cellStyle name="Total 2 8 3 2" xfId="20981"/>
    <cellStyle name="Total 2 8 3 2 2" xfId="21859"/>
    <cellStyle name="Total 2 8 3 3" xfId="21820"/>
    <cellStyle name="Total 2 8 4" xfId="20895"/>
    <cellStyle name="Total 2 8 4 2" xfId="20980"/>
    <cellStyle name="Total 2 8 4 2 2" xfId="21858"/>
    <cellStyle name="Total 2 8 4 3" xfId="21821"/>
    <cellStyle name="Total 2 8 5" xfId="20896"/>
    <cellStyle name="Total 2 8 5 2" xfId="20979"/>
    <cellStyle name="Total 2 8 5 2 2" xfId="21857"/>
    <cellStyle name="Total 2 8 5 3" xfId="21822"/>
    <cellStyle name="Total 2 9" xfId="20897"/>
    <cellStyle name="Total 2 9 2" xfId="20898"/>
    <cellStyle name="Total 2 9 2 2" xfId="20978"/>
    <cellStyle name="Total 2 9 2 2 2" xfId="21856"/>
    <cellStyle name="Total 2 9 2 3" xfId="21823"/>
    <cellStyle name="Total 2 9 3" xfId="20899"/>
    <cellStyle name="Total 2 9 3 2" xfId="20977"/>
    <cellStyle name="Total 2 9 3 2 2" xfId="21855"/>
    <cellStyle name="Total 2 9 3 3" xfId="21824"/>
    <cellStyle name="Total 2 9 4" xfId="20900"/>
    <cellStyle name="Total 2 9 4 2" xfId="20976"/>
    <cellStyle name="Total 2 9 4 2 2" xfId="21854"/>
    <cellStyle name="Total 2 9 4 3" xfId="21825"/>
    <cellStyle name="Total 2 9 5" xfId="20901"/>
    <cellStyle name="Total 2 9 5 2" xfId="20975"/>
    <cellStyle name="Total 2 9 5 2 2" xfId="21853"/>
    <cellStyle name="Total 2 9 5 3" xfId="21826"/>
    <cellStyle name="Total 3" xfId="20902"/>
    <cellStyle name="Total 3 2" xfId="20903"/>
    <cellStyle name="Total 3 2 2" xfId="20973"/>
    <cellStyle name="Total 3 2 2 2" xfId="21851"/>
    <cellStyle name="Total 3 2 3" xfId="21828"/>
    <cellStyle name="Total 3 3" xfId="20904"/>
    <cellStyle name="Total 3 3 2" xfId="20972"/>
    <cellStyle name="Total 3 3 2 2" xfId="21850"/>
    <cellStyle name="Total 3 3 3" xfId="21829"/>
    <cellStyle name="Total 3 4" xfId="20974"/>
    <cellStyle name="Total 3 4 2" xfId="21852"/>
    <cellStyle name="Total 3 5" xfId="21827"/>
    <cellStyle name="Total 4" xfId="20905"/>
    <cellStyle name="Total 4 2" xfId="20906"/>
    <cellStyle name="Total 4 2 2" xfId="20970"/>
    <cellStyle name="Total 4 2 2 2" xfId="21848"/>
    <cellStyle name="Total 4 2 3" xfId="21831"/>
    <cellStyle name="Total 4 3" xfId="20907"/>
    <cellStyle name="Total 4 3 2" xfId="20969"/>
    <cellStyle name="Total 4 3 2 2" xfId="21847"/>
    <cellStyle name="Total 4 3 3" xfId="21832"/>
    <cellStyle name="Total 4 4" xfId="20971"/>
    <cellStyle name="Total 4 4 2" xfId="21849"/>
    <cellStyle name="Total 4 5" xfId="21830"/>
    <cellStyle name="Total 5" xfId="20908"/>
    <cellStyle name="Total 5 2" xfId="20909"/>
    <cellStyle name="Total 5 2 2" xfId="20967"/>
    <cellStyle name="Total 5 2 2 2" xfId="21845"/>
    <cellStyle name="Total 5 2 3" xfId="21834"/>
    <cellStyle name="Total 5 3" xfId="20910"/>
    <cellStyle name="Total 5 3 2" xfId="20966"/>
    <cellStyle name="Total 5 3 2 2" xfId="21844"/>
    <cellStyle name="Total 5 3 3" xfId="21835"/>
    <cellStyle name="Total 5 4" xfId="20968"/>
    <cellStyle name="Total 5 4 2" xfId="21846"/>
    <cellStyle name="Total 5 5" xfId="21833"/>
    <cellStyle name="Total 6" xfId="20911"/>
    <cellStyle name="Total 6 2" xfId="20912"/>
    <cellStyle name="Total 6 2 2" xfId="20964"/>
    <cellStyle name="Total 6 2 2 2" xfId="21842"/>
    <cellStyle name="Total 6 2 3" xfId="21837"/>
    <cellStyle name="Total 6 3" xfId="20913"/>
    <cellStyle name="Total 6 3 2" xfId="20963"/>
    <cellStyle name="Total 6 3 2 2" xfId="21841"/>
    <cellStyle name="Total 6 3 3" xfId="21838"/>
    <cellStyle name="Total 6 4" xfId="20965"/>
    <cellStyle name="Total 6 4 2" xfId="21843"/>
    <cellStyle name="Total 6 5" xfId="21836"/>
    <cellStyle name="Total 7" xfId="20914"/>
    <cellStyle name="Total 7 2" xfId="20962"/>
    <cellStyle name="Total 7 2 2" xfId="21840"/>
    <cellStyle name="Total 7 3" xfId="21839"/>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5"/>
  <sheetViews>
    <sheetView tabSelected="1" zoomScaleNormal="100" workbookViewId="0">
      <pane xSplit="1" ySplit="7" topLeftCell="B8" activePane="bottomRight" state="frozen"/>
      <selection sqref="A1:C1"/>
      <selection pane="topRight" sqref="A1:C1"/>
      <selection pane="bottomLeft" sqref="A1:C1"/>
      <selection pane="bottomRight" activeCell="B8" sqref="B8"/>
    </sheetView>
  </sheetViews>
  <sheetFormatPr defaultRowHeight="15"/>
  <cols>
    <col min="1" max="1" width="10.28515625" style="1" customWidth="1"/>
    <col min="2" max="2" width="153" bestFit="1" customWidth="1"/>
    <col min="3" max="3" width="39.42578125" customWidth="1"/>
    <col min="7" max="7" width="25" customWidth="1"/>
  </cols>
  <sheetData>
    <row r="1" spans="1:3" ht="15.75">
      <c r="A1" s="6"/>
      <c r="B1" s="152" t="s">
        <v>254</v>
      </c>
      <c r="C1" s="71"/>
    </row>
    <row r="2" spans="1:3" s="150" customFormat="1" ht="15.75">
      <c r="A2" s="187">
        <v>1</v>
      </c>
      <c r="B2" s="635">
        <v>44834</v>
      </c>
      <c r="C2" s="509" t="s">
        <v>973</v>
      </c>
    </row>
    <row r="3" spans="1:3" s="150" customFormat="1" ht="15.75">
      <c r="A3" s="187">
        <v>2</v>
      </c>
      <c r="B3" s="151" t="s">
        <v>255</v>
      </c>
      <c r="C3" s="642" t="s">
        <v>999</v>
      </c>
    </row>
    <row r="4" spans="1:3" s="150" customFormat="1" ht="15.75">
      <c r="A4" s="187">
        <v>3</v>
      </c>
      <c r="B4" s="151" t="s">
        <v>256</v>
      </c>
      <c r="C4" s="509" t="s">
        <v>974</v>
      </c>
    </row>
    <row r="5" spans="1:3" s="150" customFormat="1" ht="15.75">
      <c r="A5" s="188">
        <v>4</v>
      </c>
      <c r="B5" s="154" t="s">
        <v>257</v>
      </c>
      <c r="C5" s="509" t="s">
        <v>975</v>
      </c>
    </row>
    <row r="6" spans="1:3" s="153" customFormat="1" ht="65.25" customHeight="1">
      <c r="A6" s="775" t="s">
        <v>487</v>
      </c>
      <c r="B6" s="776"/>
      <c r="C6" s="776"/>
    </row>
    <row r="7" spans="1:3" s="504" customFormat="1">
      <c r="A7" s="733" t="s">
        <v>401</v>
      </c>
      <c r="B7" s="734" t="s">
        <v>258</v>
      </c>
    </row>
    <row r="8" spans="1:3" s="504" customFormat="1">
      <c r="A8" s="735">
        <v>1</v>
      </c>
      <c r="B8" s="736" t="s">
        <v>223</v>
      </c>
    </row>
    <row r="9" spans="1:3" s="504" customFormat="1">
      <c r="A9" s="735">
        <v>2</v>
      </c>
      <c r="B9" s="736" t="s">
        <v>259</v>
      </c>
    </row>
    <row r="10" spans="1:3" s="504" customFormat="1">
      <c r="A10" s="735">
        <v>3</v>
      </c>
      <c r="B10" s="736" t="s">
        <v>260</v>
      </c>
    </row>
    <row r="11" spans="1:3" s="504" customFormat="1">
      <c r="A11" s="735">
        <v>4</v>
      </c>
      <c r="B11" s="736" t="s">
        <v>261</v>
      </c>
      <c r="C11" s="149"/>
    </row>
    <row r="12" spans="1:3" s="504" customFormat="1">
      <c r="A12" s="735">
        <v>5</v>
      </c>
      <c r="B12" s="736" t="s">
        <v>187</v>
      </c>
    </row>
    <row r="13" spans="1:3" s="504" customFormat="1">
      <c r="A13" s="735">
        <v>6</v>
      </c>
      <c r="B13" s="737" t="s">
        <v>149</v>
      </c>
    </row>
    <row r="14" spans="1:3" s="504" customFormat="1">
      <c r="A14" s="735">
        <v>7</v>
      </c>
      <c r="B14" s="736" t="s">
        <v>262</v>
      </c>
    </row>
    <row r="15" spans="1:3" s="504" customFormat="1">
      <c r="A15" s="735">
        <v>8</v>
      </c>
      <c r="B15" s="736" t="s">
        <v>265</v>
      </c>
    </row>
    <row r="16" spans="1:3" s="504" customFormat="1">
      <c r="A16" s="735">
        <v>9</v>
      </c>
      <c r="B16" s="736" t="s">
        <v>88</v>
      </c>
    </row>
    <row r="17" spans="1:2" s="504" customFormat="1">
      <c r="A17" s="738" t="s">
        <v>543</v>
      </c>
      <c r="B17" s="736" t="s">
        <v>523</v>
      </c>
    </row>
    <row r="18" spans="1:2" s="504" customFormat="1">
      <c r="A18" s="735">
        <v>10</v>
      </c>
      <c r="B18" s="736" t="s">
        <v>268</v>
      </c>
    </row>
    <row r="19" spans="1:2" s="504" customFormat="1">
      <c r="A19" s="735">
        <v>11</v>
      </c>
      <c r="B19" s="737" t="s">
        <v>250</v>
      </c>
    </row>
    <row r="20" spans="1:2" s="504" customFormat="1">
      <c r="A20" s="735">
        <v>12</v>
      </c>
      <c r="B20" s="737" t="s">
        <v>247</v>
      </c>
    </row>
    <row r="21" spans="1:2" s="504" customFormat="1">
      <c r="A21" s="735">
        <v>13</v>
      </c>
      <c r="B21" s="739" t="s">
        <v>457</v>
      </c>
    </row>
    <row r="22" spans="1:2" s="504" customFormat="1">
      <c r="A22" s="735">
        <v>14</v>
      </c>
      <c r="B22" s="740" t="s">
        <v>517</v>
      </c>
    </row>
    <row r="23" spans="1:2" s="504" customFormat="1">
      <c r="A23" s="741">
        <v>15</v>
      </c>
      <c r="B23" s="737" t="s">
        <v>77</v>
      </c>
    </row>
    <row r="24" spans="1:2" s="504" customFormat="1">
      <c r="A24" s="741">
        <v>15.1</v>
      </c>
      <c r="B24" s="736" t="s">
        <v>552</v>
      </c>
    </row>
    <row r="25" spans="1:2" s="504" customFormat="1">
      <c r="A25" s="741">
        <v>16</v>
      </c>
      <c r="B25" s="736" t="s">
        <v>619</v>
      </c>
    </row>
    <row r="26" spans="1:2" s="504" customFormat="1">
      <c r="A26" s="741">
        <v>17</v>
      </c>
      <c r="B26" s="736" t="s">
        <v>931</v>
      </c>
    </row>
    <row r="27" spans="1:2" s="504" customFormat="1">
      <c r="A27" s="741">
        <v>18</v>
      </c>
      <c r="B27" s="736" t="s">
        <v>949</v>
      </c>
    </row>
    <row r="28" spans="1:2" s="504" customFormat="1">
      <c r="A28" s="741">
        <v>19</v>
      </c>
      <c r="B28" s="736" t="s">
        <v>950</v>
      </c>
    </row>
    <row r="29" spans="1:2" s="504" customFormat="1">
      <c r="A29" s="741">
        <v>20</v>
      </c>
      <c r="B29" s="740" t="s">
        <v>718</v>
      </c>
    </row>
    <row r="30" spans="1:2" s="504" customFormat="1">
      <c r="A30" s="741">
        <v>21</v>
      </c>
      <c r="B30" s="736" t="s">
        <v>736</v>
      </c>
    </row>
    <row r="31" spans="1:2" s="504" customFormat="1">
      <c r="A31" s="741">
        <v>22</v>
      </c>
      <c r="B31" s="742" t="s">
        <v>753</v>
      </c>
    </row>
    <row r="32" spans="1:2" s="504" customFormat="1" ht="26.25">
      <c r="A32" s="741">
        <v>23</v>
      </c>
      <c r="B32" s="742" t="s">
        <v>932</v>
      </c>
    </row>
    <row r="33" spans="1:2" s="504" customFormat="1">
      <c r="A33" s="741">
        <v>24</v>
      </c>
      <c r="B33" s="736" t="s">
        <v>933</v>
      </c>
    </row>
    <row r="34" spans="1:2" s="504" customFormat="1">
      <c r="A34" s="741">
        <v>25</v>
      </c>
      <c r="B34" s="736" t="s">
        <v>934</v>
      </c>
    </row>
    <row r="35" spans="1:2" s="504" customFormat="1">
      <c r="A35" s="735">
        <v>26</v>
      </c>
      <c r="B35" s="740" t="s">
        <v>1046</v>
      </c>
    </row>
    <row r="36" spans="1:2" s="504" customFormat="1">
      <c r="A36" s="240"/>
    </row>
    <row r="37" spans="1:2" s="504" customFormat="1">
      <c r="A37" s="240"/>
    </row>
    <row r="38" spans="1:2" s="504" customFormat="1">
      <c r="A38" s="240"/>
    </row>
    <row r="39" spans="1:2" s="504" customFormat="1">
      <c r="A39" s="240"/>
    </row>
    <row r="40" spans="1:2" s="504" customFormat="1">
      <c r="A40" s="240"/>
    </row>
    <row r="41" spans="1:2" s="504" customFormat="1">
      <c r="A41" s="240"/>
    </row>
    <row r="42" spans="1:2" s="504" customFormat="1">
      <c r="A42" s="240"/>
    </row>
    <row r="43" spans="1:2" s="504" customFormat="1">
      <c r="A43" s="240"/>
    </row>
    <row r="44" spans="1:2" s="504" customFormat="1">
      <c r="A44" s="240"/>
    </row>
    <row r="45" spans="1:2" s="504" customFormat="1">
      <c r="A45" s="240"/>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B25" location="'16. NSFR'!A1" display="წმინდა სტაბილური დაფინანსების კოეფიციენტი"/>
    <hyperlink ref="B26" location="' 17. Residual Maturity'!A1" display="რისკის პოზიციის ღირებულება ნარჩენი ვადიანობის  და რისკის კლასების მიხედვით"/>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hyperlink ref="B30" location="'21. NPL'!A1" display="უმოქმედო სესხების ცვლილება"/>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hyperlink ref="B29" location="'20. Reserves'!A1" display="რეზერვის ცვლილება სესხებზე და კორპორატიულ სავალო ფასიანი ქაღალდებზე"/>
    <hyperlink ref="B35" location="'26. Retail Products'!A1" display="ზოგადი ინფორმაცია საცალო პროდუქტებზე"/>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6" activePane="bottomRight" state="frozen"/>
      <selection sqref="A1:C1"/>
      <selection pane="topRight" sqref="A1:C1"/>
      <selection pane="bottomLeft" sqref="A1:C1"/>
      <selection pane="bottomRight" activeCell="B6" sqref="B6"/>
    </sheetView>
  </sheetViews>
  <sheetFormatPr defaultRowHeight="15"/>
  <cols>
    <col min="1" max="1" width="9.5703125" style="4" bestFit="1" customWidth="1"/>
    <col min="2" max="2" width="132.42578125" style="1" customWidth="1"/>
    <col min="3" max="3" width="18.42578125" style="1" customWidth="1"/>
    <col min="4" max="4" width="14.140625" customWidth="1"/>
  </cols>
  <sheetData>
    <row r="1" spans="1:6" ht="15.75">
      <c r="A1" s="10" t="s">
        <v>188</v>
      </c>
      <c r="B1" s="9" t="str">
        <f>Info!C2</f>
        <v>სს ”საქართველოს ბანკი”</v>
      </c>
      <c r="D1" s="1"/>
      <c r="E1" s="1"/>
      <c r="F1" s="1"/>
    </row>
    <row r="2" spans="1:6" s="14" customFormat="1" ht="15.75" customHeight="1">
      <c r="A2" s="14" t="s">
        <v>189</v>
      </c>
      <c r="B2" s="685">
        <v>44834</v>
      </c>
    </row>
    <row r="3" spans="1:6" s="14" customFormat="1" ht="15.75" customHeight="1"/>
    <row r="4" spans="1:6" ht="15.75" thickBot="1">
      <c r="A4" s="4" t="s">
        <v>410</v>
      </c>
      <c r="B4" s="50" t="s">
        <v>88</v>
      </c>
    </row>
    <row r="5" spans="1:6">
      <c r="A5" s="108" t="s">
        <v>26</v>
      </c>
      <c r="B5" s="109"/>
      <c r="C5" s="110" t="s">
        <v>27</v>
      </c>
    </row>
    <row r="6" spans="1:6">
      <c r="A6" s="111">
        <v>1</v>
      </c>
      <c r="B6" s="68" t="s">
        <v>28</v>
      </c>
      <c r="C6" s="430">
        <f>SUM(C7:C11)</f>
        <v>3032860466.6999998</v>
      </c>
      <c r="D6" s="431"/>
    </row>
    <row r="7" spans="1:6">
      <c r="A7" s="111">
        <v>2</v>
      </c>
      <c r="B7" s="65" t="s">
        <v>29</v>
      </c>
      <c r="C7" s="432">
        <f>'2. RC'!E33</f>
        <v>27993660.18</v>
      </c>
    </row>
    <row r="8" spans="1:6">
      <c r="A8" s="111">
        <v>3</v>
      </c>
      <c r="B8" s="59" t="s">
        <v>30</v>
      </c>
      <c r="C8" s="432">
        <f>'2. RC'!E36</f>
        <v>189340405.52000001</v>
      </c>
    </row>
    <row r="9" spans="1:6">
      <c r="A9" s="111">
        <v>4</v>
      </c>
      <c r="B9" s="59" t="s">
        <v>31</v>
      </c>
      <c r="C9" s="432">
        <v>-27053</v>
      </c>
    </row>
    <row r="10" spans="1:6">
      <c r="A10" s="111">
        <v>5</v>
      </c>
      <c r="B10" s="59" t="s">
        <v>32</v>
      </c>
      <c r="C10" s="432"/>
    </row>
    <row r="11" spans="1:6">
      <c r="A11" s="111">
        <v>6</v>
      </c>
      <c r="B11" s="66" t="s">
        <v>33</v>
      </c>
      <c r="C11" s="432">
        <v>2815553454</v>
      </c>
    </row>
    <row r="12" spans="1:6" s="3" customFormat="1">
      <c r="A12" s="111">
        <v>7</v>
      </c>
      <c r="B12" s="68" t="s">
        <v>34</v>
      </c>
      <c r="C12" s="433">
        <f>SUM(C13:C27)</f>
        <v>155183760.38389999</v>
      </c>
      <c r="D12" s="434"/>
    </row>
    <row r="13" spans="1:6" s="3" customFormat="1">
      <c r="A13" s="111">
        <v>8</v>
      </c>
      <c r="B13" s="67" t="s">
        <v>35</v>
      </c>
      <c r="C13" s="435">
        <v>-27053</v>
      </c>
    </row>
    <row r="14" spans="1:6" s="3" customFormat="1" ht="25.5">
      <c r="A14" s="111">
        <v>9</v>
      </c>
      <c r="B14" s="60" t="s">
        <v>36</v>
      </c>
      <c r="C14" s="435">
        <v>0</v>
      </c>
    </row>
    <row r="15" spans="1:6" s="3" customFormat="1">
      <c r="A15" s="111">
        <v>10</v>
      </c>
      <c r="B15" s="61" t="s">
        <v>37</v>
      </c>
      <c r="C15" s="435">
        <v>141693333.97999999</v>
      </c>
    </row>
    <row r="16" spans="1:6" s="3" customFormat="1">
      <c r="A16" s="111">
        <v>11</v>
      </c>
      <c r="B16" s="62" t="s">
        <v>38</v>
      </c>
      <c r="C16" s="435">
        <v>0</v>
      </c>
    </row>
    <row r="17" spans="1:4" s="3" customFormat="1">
      <c r="A17" s="111">
        <v>12</v>
      </c>
      <c r="B17" s="61" t="s">
        <v>39</v>
      </c>
      <c r="C17" s="435">
        <v>4438467.8499999996</v>
      </c>
    </row>
    <row r="18" spans="1:4" s="3" customFormat="1">
      <c r="A18" s="111">
        <v>13</v>
      </c>
      <c r="B18" s="61" t="s">
        <v>40</v>
      </c>
      <c r="C18" s="435">
        <v>3758231.3739</v>
      </c>
    </row>
    <row r="19" spans="1:4" s="3" customFormat="1">
      <c r="A19" s="111">
        <v>14</v>
      </c>
      <c r="B19" s="61" t="s">
        <v>41</v>
      </c>
      <c r="C19" s="435">
        <v>0</v>
      </c>
    </row>
    <row r="20" spans="1:4" s="3" customFormat="1" ht="25.5">
      <c r="A20" s="111">
        <v>15</v>
      </c>
      <c r="B20" s="61" t="s">
        <v>42</v>
      </c>
      <c r="C20" s="435">
        <v>0</v>
      </c>
    </row>
    <row r="21" spans="1:4" s="3" customFormat="1" ht="25.5">
      <c r="A21" s="111">
        <v>16</v>
      </c>
      <c r="B21" s="60" t="s">
        <v>43</v>
      </c>
      <c r="C21" s="435">
        <v>0</v>
      </c>
    </row>
    <row r="22" spans="1:4" s="3" customFormat="1">
      <c r="A22" s="111">
        <v>17</v>
      </c>
      <c r="B22" s="112" t="s">
        <v>44</v>
      </c>
      <c r="C22" s="435">
        <v>5320780.18</v>
      </c>
    </row>
    <row r="23" spans="1:4" s="3" customFormat="1" ht="25.5">
      <c r="A23" s="111">
        <v>18</v>
      </c>
      <c r="B23" s="60" t="s">
        <v>45</v>
      </c>
      <c r="C23" s="435">
        <v>0</v>
      </c>
    </row>
    <row r="24" spans="1:4" s="3" customFormat="1" ht="25.5">
      <c r="A24" s="111">
        <v>19</v>
      </c>
      <c r="B24" s="60" t="s">
        <v>46</v>
      </c>
      <c r="C24" s="435">
        <v>0</v>
      </c>
    </row>
    <row r="25" spans="1:4" s="3" customFormat="1" ht="25.5">
      <c r="A25" s="111">
        <v>20</v>
      </c>
      <c r="B25" s="63" t="s">
        <v>47</v>
      </c>
      <c r="C25" s="435">
        <v>0</v>
      </c>
    </row>
    <row r="26" spans="1:4" s="3" customFormat="1">
      <c r="A26" s="111">
        <v>21</v>
      </c>
      <c r="B26" s="63" t="s">
        <v>48</v>
      </c>
      <c r="C26" s="435">
        <v>0</v>
      </c>
    </row>
    <row r="27" spans="1:4" s="3" customFormat="1" ht="25.5">
      <c r="A27" s="111">
        <v>22</v>
      </c>
      <c r="B27" s="63" t="s">
        <v>49</v>
      </c>
      <c r="C27" s="435">
        <v>0</v>
      </c>
    </row>
    <row r="28" spans="1:4" s="3" customFormat="1">
      <c r="A28" s="111">
        <v>23</v>
      </c>
      <c r="B28" s="69" t="s">
        <v>23</v>
      </c>
      <c r="C28" s="433">
        <f>C6-C12</f>
        <v>2877676706.3160996</v>
      </c>
      <c r="D28" s="436"/>
    </row>
    <row r="29" spans="1:4" s="3" customFormat="1">
      <c r="A29" s="113"/>
      <c r="B29" s="64"/>
      <c r="C29" s="435"/>
    </row>
    <row r="30" spans="1:4" s="3" customFormat="1">
      <c r="A30" s="113">
        <v>24</v>
      </c>
      <c r="B30" s="69" t="s">
        <v>50</v>
      </c>
      <c r="C30" s="433">
        <f>C31+C34</f>
        <v>425280000</v>
      </c>
      <c r="D30" s="436"/>
    </row>
    <row r="31" spans="1:4" s="3" customFormat="1">
      <c r="A31" s="113">
        <v>25</v>
      </c>
      <c r="B31" s="59" t="s">
        <v>51</v>
      </c>
      <c r="C31" s="437">
        <f>C32+C33</f>
        <v>0</v>
      </c>
    </row>
    <row r="32" spans="1:4" s="3" customFormat="1">
      <c r="A32" s="113">
        <v>26</v>
      </c>
      <c r="B32" s="147" t="s">
        <v>52</v>
      </c>
      <c r="C32" s="435"/>
    </row>
    <row r="33" spans="1:3" s="3" customFormat="1">
      <c r="A33" s="113">
        <v>27</v>
      </c>
      <c r="B33" s="147" t="s">
        <v>53</v>
      </c>
      <c r="C33" s="435"/>
    </row>
    <row r="34" spans="1:3" s="3" customFormat="1">
      <c r="A34" s="113">
        <v>28</v>
      </c>
      <c r="B34" s="59" t="s">
        <v>54</v>
      </c>
      <c r="C34" s="435">
        <v>425280000</v>
      </c>
    </row>
    <row r="35" spans="1:3" s="3" customFormat="1">
      <c r="A35" s="113">
        <v>29</v>
      </c>
      <c r="B35" s="69" t="s">
        <v>55</v>
      </c>
      <c r="C35" s="433">
        <f>SUM(C36:C40)</f>
        <v>0</v>
      </c>
    </row>
    <row r="36" spans="1:3" s="3" customFormat="1">
      <c r="A36" s="113">
        <v>30</v>
      </c>
      <c r="B36" s="60" t="s">
        <v>56</v>
      </c>
      <c r="C36" s="435"/>
    </row>
    <row r="37" spans="1:3" s="3" customFormat="1">
      <c r="A37" s="113">
        <v>31</v>
      </c>
      <c r="B37" s="61" t="s">
        <v>57</v>
      </c>
      <c r="C37" s="435"/>
    </row>
    <row r="38" spans="1:3" s="3" customFormat="1" ht="25.5">
      <c r="A38" s="113">
        <v>32</v>
      </c>
      <c r="B38" s="60" t="s">
        <v>58</v>
      </c>
      <c r="C38" s="435"/>
    </row>
    <row r="39" spans="1:3" s="3" customFormat="1" ht="25.5">
      <c r="A39" s="113">
        <v>33</v>
      </c>
      <c r="B39" s="60" t="s">
        <v>46</v>
      </c>
      <c r="C39" s="435"/>
    </row>
    <row r="40" spans="1:3" s="3" customFormat="1" ht="25.5">
      <c r="A40" s="113">
        <v>34</v>
      </c>
      <c r="B40" s="63" t="s">
        <v>59</v>
      </c>
      <c r="C40" s="435"/>
    </row>
    <row r="41" spans="1:3" s="3" customFormat="1">
      <c r="A41" s="113">
        <v>35</v>
      </c>
      <c r="B41" s="69" t="s">
        <v>24</v>
      </c>
      <c r="C41" s="433">
        <f>C30-C35</f>
        <v>425280000</v>
      </c>
    </row>
    <row r="42" spans="1:3" s="3" customFormat="1">
      <c r="A42" s="113"/>
      <c r="B42" s="64"/>
      <c r="C42" s="435"/>
    </row>
    <row r="43" spans="1:3" s="3" customFormat="1">
      <c r="A43" s="113">
        <v>36</v>
      </c>
      <c r="B43" s="70" t="s">
        <v>60</v>
      </c>
      <c r="C43" s="433">
        <f>SUM(C44:C46)</f>
        <v>633616224.0051589</v>
      </c>
    </row>
    <row r="44" spans="1:3" s="3" customFormat="1">
      <c r="A44" s="113">
        <v>37</v>
      </c>
      <c r="B44" s="59" t="s">
        <v>61</v>
      </c>
      <c r="C44" s="435">
        <v>416774400</v>
      </c>
    </row>
    <row r="45" spans="1:3" s="3" customFormat="1">
      <c r="A45" s="113">
        <v>38</v>
      </c>
      <c r="B45" s="59" t="s">
        <v>62</v>
      </c>
      <c r="C45" s="435">
        <v>0</v>
      </c>
    </row>
    <row r="46" spans="1:3" s="3" customFormat="1">
      <c r="A46" s="113">
        <v>39</v>
      </c>
      <c r="B46" s="59" t="s">
        <v>63</v>
      </c>
      <c r="C46" s="435">
        <v>216841824.00515896</v>
      </c>
    </row>
    <row r="47" spans="1:3" s="3" customFormat="1">
      <c r="A47" s="113">
        <v>40</v>
      </c>
      <c r="B47" s="70" t="s">
        <v>64</v>
      </c>
      <c r="C47" s="433">
        <f>SUM(C48:C51)</f>
        <v>0</v>
      </c>
    </row>
    <row r="48" spans="1:3" s="3" customFormat="1">
      <c r="A48" s="113">
        <v>41</v>
      </c>
      <c r="B48" s="60" t="s">
        <v>65</v>
      </c>
      <c r="C48" s="435"/>
    </row>
    <row r="49" spans="1:4" s="3" customFormat="1">
      <c r="A49" s="113">
        <v>42</v>
      </c>
      <c r="B49" s="61" t="s">
        <v>66</v>
      </c>
      <c r="C49" s="435"/>
    </row>
    <row r="50" spans="1:4" s="3" customFormat="1" ht="25.5">
      <c r="A50" s="113">
        <v>43</v>
      </c>
      <c r="B50" s="60" t="s">
        <v>67</v>
      </c>
      <c r="C50" s="435"/>
    </row>
    <row r="51" spans="1:4" s="3" customFormat="1" ht="25.5">
      <c r="A51" s="113">
        <v>44</v>
      </c>
      <c r="B51" s="60" t="s">
        <v>46</v>
      </c>
      <c r="C51" s="435"/>
    </row>
    <row r="52" spans="1:4" s="3" customFormat="1" ht="15.75" thickBot="1">
      <c r="A52" s="114">
        <v>45</v>
      </c>
      <c r="B52" s="115" t="s">
        <v>25</v>
      </c>
      <c r="C52" s="203">
        <f>C43-C47</f>
        <v>633616224.0051589</v>
      </c>
      <c r="D52" s="436"/>
    </row>
    <row r="55" spans="1:4">
      <c r="B55" s="1" t="s">
        <v>225</v>
      </c>
    </row>
  </sheetData>
  <dataValidations count="1">
    <dataValidation operator="lessThanOrEqual" allowBlank="1" showInputMessage="1" showErrorMessage="1" errorTitle="Should be negative number" error="Should be whole negative number or 0" sqref="C13:C33 C35: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7"/>
  <sheetViews>
    <sheetView zoomScaleNormal="100" workbookViewId="0"/>
  </sheetViews>
  <sheetFormatPr defaultColWidth="9.140625" defaultRowHeight="12.75"/>
  <cols>
    <col min="1" max="1" width="10.85546875" style="240" bestFit="1" customWidth="1"/>
    <col min="2" max="2" width="59" style="240" customWidth="1"/>
    <col min="3" max="3" width="16.7109375" style="240" bestFit="1" customWidth="1"/>
    <col min="4" max="4" width="22.140625" style="500" customWidth="1"/>
    <col min="5" max="16384" width="9.140625" style="240"/>
  </cols>
  <sheetData>
    <row r="1" spans="1:4" ht="15">
      <c r="A1" s="10" t="s">
        <v>188</v>
      </c>
      <c r="B1" s="9" t="str">
        <f>Info!C2</f>
        <v>სს ”საქართველოს ბანკი”</v>
      </c>
    </row>
    <row r="2" spans="1:4" s="14" customFormat="1" ht="15.75" customHeight="1">
      <c r="A2" s="14" t="s">
        <v>189</v>
      </c>
      <c r="B2" s="685">
        <v>44834</v>
      </c>
      <c r="D2" s="499"/>
    </row>
    <row r="3" spans="1:4" s="14" customFormat="1" ht="15.75" customHeight="1">
      <c r="D3" s="499"/>
    </row>
    <row r="4" spans="1:4" ht="13.5" thickBot="1">
      <c r="A4" s="241" t="s">
        <v>522</v>
      </c>
      <c r="B4" s="265" t="s">
        <v>523</v>
      </c>
    </row>
    <row r="5" spans="1:4" s="266" customFormat="1">
      <c r="A5" s="796" t="s">
        <v>524</v>
      </c>
      <c r="B5" s="797"/>
      <c r="C5" s="257" t="s">
        <v>525</v>
      </c>
      <c r="D5" s="498" t="s">
        <v>526</v>
      </c>
    </row>
    <row r="6" spans="1:4" s="267" customFormat="1">
      <c r="A6" s="258">
        <v>1</v>
      </c>
      <c r="B6" s="259" t="s">
        <v>527</v>
      </c>
      <c r="C6" s="259"/>
      <c r="D6" s="497"/>
    </row>
    <row r="7" spans="1:4" s="267" customFormat="1">
      <c r="A7" s="260" t="s">
        <v>528</v>
      </c>
      <c r="B7" s="261" t="s">
        <v>529</v>
      </c>
      <c r="C7" s="304">
        <v>4.4999999999999998E-2</v>
      </c>
      <c r="D7" s="496">
        <f>C7*'5. RWA'!$C$13</f>
        <v>873457857.81096244</v>
      </c>
    </row>
    <row r="8" spans="1:4" s="267" customFormat="1">
      <c r="A8" s="260" t="s">
        <v>530</v>
      </c>
      <c r="B8" s="261" t="s">
        <v>531</v>
      </c>
      <c r="C8" s="305">
        <v>0.06</v>
      </c>
      <c r="D8" s="496">
        <f>C8*'5. RWA'!$C$13</f>
        <v>1164610477.0812833</v>
      </c>
    </row>
    <row r="9" spans="1:4" s="267" customFormat="1">
      <c r="A9" s="260" t="s">
        <v>532</v>
      </c>
      <c r="B9" s="261" t="s">
        <v>533</v>
      </c>
      <c r="C9" s="305">
        <v>0.08</v>
      </c>
      <c r="D9" s="496">
        <f>C9*'5. RWA'!$C$13</f>
        <v>1552813969.4417112</v>
      </c>
    </row>
    <row r="10" spans="1:4" s="267" customFormat="1">
      <c r="A10" s="258" t="s">
        <v>534</v>
      </c>
      <c r="B10" s="259" t="s">
        <v>535</v>
      </c>
      <c r="C10" s="306"/>
      <c r="D10" s="495"/>
    </row>
    <row r="11" spans="1:4" s="268" customFormat="1">
      <c r="A11" s="262" t="s">
        <v>536</v>
      </c>
      <c r="B11" s="263" t="s">
        <v>598</v>
      </c>
      <c r="C11" s="514">
        <v>2.5000000000000001E-2</v>
      </c>
      <c r="D11" s="494">
        <f>C11*'5. RWA'!$C$13</f>
        <v>485254365.45053476</v>
      </c>
    </row>
    <row r="12" spans="1:4" s="268" customFormat="1">
      <c r="A12" s="262" t="s">
        <v>537</v>
      </c>
      <c r="B12" s="263" t="s">
        <v>538</v>
      </c>
      <c r="C12" s="307">
        <v>0</v>
      </c>
      <c r="D12" s="494">
        <f>C12*'5. RWA'!$C$13</f>
        <v>0</v>
      </c>
    </row>
    <row r="13" spans="1:4" s="268" customFormat="1">
      <c r="A13" s="262" t="s">
        <v>539</v>
      </c>
      <c r="B13" s="263" t="s">
        <v>540</v>
      </c>
      <c r="C13" s="307">
        <v>2.5000000000000001E-2</v>
      </c>
      <c r="D13" s="494">
        <f>C13*'5. RWA'!$C$13</f>
        <v>485254365.45053476</v>
      </c>
    </row>
    <row r="14" spans="1:4" s="267" customFormat="1">
      <c r="A14" s="258" t="s">
        <v>541</v>
      </c>
      <c r="B14" s="259" t="s">
        <v>596</v>
      </c>
      <c r="C14" s="308"/>
      <c r="D14" s="495"/>
    </row>
    <row r="15" spans="1:4" s="267" customFormat="1">
      <c r="A15" s="277" t="s">
        <v>544</v>
      </c>
      <c r="B15" s="263" t="s">
        <v>597</v>
      </c>
      <c r="C15" s="307">
        <v>2.1173369708452523E-2</v>
      </c>
      <c r="D15" s="494">
        <f>C15*'5. RWA'!$C$13</f>
        <v>410978803.29298812</v>
      </c>
    </row>
    <row r="16" spans="1:4" s="267" customFormat="1">
      <c r="A16" s="277" t="s">
        <v>545</v>
      </c>
      <c r="B16" s="263" t="s">
        <v>547</v>
      </c>
      <c r="C16" s="307">
        <v>2.8293438139093553E-2</v>
      </c>
      <c r="D16" s="494">
        <f>C16*'5. RWA'!$C$13</f>
        <v>549180574.82399201</v>
      </c>
    </row>
    <row r="17" spans="1:9" s="267" customFormat="1">
      <c r="A17" s="277" t="s">
        <v>546</v>
      </c>
      <c r="B17" s="263" t="s">
        <v>594</v>
      </c>
      <c r="C17" s="307">
        <v>4.2484840645058308E-2</v>
      </c>
      <c r="D17" s="494">
        <f>C17*'5. RWA'!$C$13</f>
        <v>824638175.53939426</v>
      </c>
      <c r="I17" s="439"/>
    </row>
    <row r="18" spans="1:9" s="266" customFormat="1">
      <c r="A18" s="798" t="s">
        <v>595</v>
      </c>
      <c r="B18" s="799"/>
      <c r="C18" s="309" t="s">
        <v>525</v>
      </c>
      <c r="D18" s="493" t="s">
        <v>526</v>
      </c>
    </row>
    <row r="19" spans="1:9" s="267" customFormat="1">
      <c r="A19" s="264">
        <v>4</v>
      </c>
      <c r="B19" s="263" t="s">
        <v>23</v>
      </c>
      <c r="C19" s="307">
        <f>C7+C11+C12+C13+C15</f>
        <v>0.11617336970845252</v>
      </c>
      <c r="D19" s="496">
        <f>C19*'5. RWA'!$C$13</f>
        <v>2254945392.0050201</v>
      </c>
      <c r="E19" s="438"/>
      <c r="F19" s="439"/>
    </row>
    <row r="20" spans="1:9" s="267" customFormat="1">
      <c r="A20" s="264">
        <v>5</v>
      </c>
      <c r="B20" s="263" t="s">
        <v>89</v>
      </c>
      <c r="C20" s="307">
        <f>C8+C11+C12+C13+C16</f>
        <v>0.13829343813909353</v>
      </c>
      <c r="D20" s="496">
        <f>C20*'5. RWA'!$C$13</f>
        <v>2684299782.8063445</v>
      </c>
      <c r="E20" s="438"/>
      <c r="F20" s="439"/>
    </row>
    <row r="21" spans="1:9" s="267" customFormat="1" ht="13.5" thickBot="1">
      <c r="A21" s="269" t="s">
        <v>542</v>
      </c>
      <c r="B21" s="270" t="s">
        <v>88</v>
      </c>
      <c r="C21" s="310">
        <f>C9+C11+C12+C13+C17</f>
        <v>0.17248484064505831</v>
      </c>
      <c r="D21" s="492">
        <f>C21*'5. RWA'!$C$13</f>
        <v>3347960875.882175</v>
      </c>
      <c r="E21" s="438"/>
      <c r="F21" s="439"/>
    </row>
    <row r="22" spans="1:9">
      <c r="F22" s="241"/>
    </row>
    <row r="23" spans="1:9">
      <c r="B23" s="15"/>
    </row>
    <row r="25" spans="1:9">
      <c r="C25" s="743"/>
      <c r="D25" s="743"/>
    </row>
    <row r="26" spans="1:9">
      <c r="C26" s="743"/>
      <c r="D26" s="743"/>
    </row>
    <row r="27" spans="1:9">
      <c r="C27" s="743"/>
      <c r="D27" s="743"/>
    </row>
  </sheetData>
  <mergeCells count="2">
    <mergeCell ref="A5:B5"/>
    <mergeCell ref="A18:B18"/>
  </mergeCells>
  <conditionalFormatting sqref="C21">
    <cfRule type="cellIs" dxfId="25"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E48"/>
  <sheetViews>
    <sheetView zoomScaleNormal="100" workbookViewId="0">
      <pane xSplit="1" ySplit="5" topLeftCell="B6" activePane="bottomRight" state="frozen"/>
      <selection sqref="A1:C1"/>
      <selection pane="topRight" sqref="A1:C1"/>
      <selection pane="bottomLeft" sqref="A1:C1"/>
      <selection pane="bottomRight" activeCell="B6" sqref="B6"/>
    </sheetView>
  </sheetViews>
  <sheetFormatPr defaultRowHeight="15.75"/>
  <cols>
    <col min="1" max="1" width="10.7109375" style="56" customWidth="1"/>
    <col min="2" max="2" width="91.85546875" style="456" customWidth="1"/>
    <col min="3" max="3" width="53.140625" style="56" customWidth="1"/>
    <col min="4" max="4" width="32.28515625" style="56" customWidth="1"/>
  </cols>
  <sheetData>
    <row r="1" spans="1:4" ht="17.25" customHeight="1">
      <c r="A1" s="10" t="s">
        <v>188</v>
      </c>
      <c r="B1" s="440" t="str">
        <f>Info!C2</f>
        <v>სს ”საქართველოს ბანკი”</v>
      </c>
    </row>
    <row r="2" spans="1:4" s="14" customFormat="1" ht="17.25" customHeight="1">
      <c r="A2" s="14" t="s">
        <v>189</v>
      </c>
      <c r="B2" s="685">
        <v>44834</v>
      </c>
    </row>
    <row r="3" spans="1:4" s="14" customFormat="1" ht="17.25" customHeight="1">
      <c r="A3" s="18"/>
      <c r="B3" s="156"/>
    </row>
    <row r="4" spans="1:4" s="14" customFormat="1" ht="17.25" customHeight="1" thickBot="1">
      <c r="A4" s="14" t="s">
        <v>411</v>
      </c>
      <c r="B4" s="441" t="s">
        <v>268</v>
      </c>
      <c r="D4" s="170" t="s">
        <v>93</v>
      </c>
    </row>
    <row r="5" spans="1:4" ht="17.25" customHeight="1">
      <c r="A5" s="123" t="s">
        <v>26</v>
      </c>
      <c r="B5" s="442" t="s">
        <v>231</v>
      </c>
      <c r="C5" s="410" t="s">
        <v>237</v>
      </c>
      <c r="D5" s="169" t="s">
        <v>269</v>
      </c>
    </row>
    <row r="6" spans="1:4" ht="17.25" customHeight="1">
      <c r="A6" s="443">
        <v>1</v>
      </c>
      <c r="B6" s="444" t="s">
        <v>154</v>
      </c>
      <c r="C6" s="445">
        <f>'2. RC'!E7</f>
        <v>806655650.96599996</v>
      </c>
      <c r="D6" s="446"/>
    </row>
    <row r="7" spans="1:4" ht="17.25" customHeight="1">
      <c r="A7" s="443">
        <v>2</v>
      </c>
      <c r="B7" s="447" t="s">
        <v>155</v>
      </c>
      <c r="C7" s="445">
        <f>'2. RC'!E8</f>
        <v>2509986290.1300001</v>
      </c>
      <c r="D7" s="116"/>
    </row>
    <row r="8" spans="1:4" ht="17.25" customHeight="1">
      <c r="A8" s="443">
        <v>3</v>
      </c>
      <c r="B8" s="447" t="s">
        <v>156</v>
      </c>
      <c r="C8" s="445">
        <f>'2. RC'!E9</f>
        <v>1906434505.0899999</v>
      </c>
      <c r="D8" s="116"/>
    </row>
    <row r="9" spans="1:4" ht="17.25" customHeight="1">
      <c r="A9" s="443">
        <v>4</v>
      </c>
      <c r="B9" s="447" t="s">
        <v>185</v>
      </c>
      <c r="C9" s="445">
        <f>'2. RC'!E10</f>
        <v>303.24</v>
      </c>
      <c r="D9" s="116"/>
    </row>
    <row r="10" spans="1:4" ht="17.25" customHeight="1">
      <c r="A10" s="443">
        <v>5</v>
      </c>
      <c r="B10" s="447" t="s">
        <v>157</v>
      </c>
      <c r="C10" s="445">
        <f>'2. RC'!E11</f>
        <v>4173001873.6280003</v>
      </c>
      <c r="D10" s="116"/>
    </row>
    <row r="11" spans="1:4" ht="17.25" customHeight="1">
      <c r="A11" s="443"/>
      <c r="B11" s="448" t="s">
        <v>485</v>
      </c>
      <c r="C11" s="445">
        <v>-486416.19200000004</v>
      </c>
      <c r="D11" s="189" t="s">
        <v>951</v>
      </c>
    </row>
    <row r="12" spans="1:4" ht="17.25" customHeight="1">
      <c r="A12" s="443">
        <v>6.1</v>
      </c>
      <c r="B12" s="447" t="s">
        <v>158</v>
      </c>
      <c r="C12" s="445">
        <f>'2. RC'!E12</f>
        <v>15661545891.220699</v>
      </c>
      <c r="D12" s="189"/>
    </row>
    <row r="13" spans="1:4" ht="17.25" customHeight="1">
      <c r="A13" s="443">
        <v>6.2</v>
      </c>
      <c r="B13" s="448" t="s">
        <v>159</v>
      </c>
      <c r="C13" s="205">
        <f>'2. RC'!E13</f>
        <v>-625353644.11890006</v>
      </c>
      <c r="D13" s="189"/>
    </row>
    <row r="14" spans="1:4" ht="17.25" customHeight="1">
      <c r="A14" s="443" t="s">
        <v>484</v>
      </c>
      <c r="B14" s="448" t="s">
        <v>485</v>
      </c>
      <c r="C14" s="205">
        <v>-278954069.99879998</v>
      </c>
      <c r="D14" s="189" t="s">
        <v>951</v>
      </c>
    </row>
    <row r="15" spans="1:4" ht="17.25" customHeight="1">
      <c r="A15" s="443" t="s">
        <v>617</v>
      </c>
      <c r="B15" s="448" t="s">
        <v>606</v>
      </c>
      <c r="C15" s="205">
        <v>0</v>
      </c>
      <c r="D15" s="189"/>
    </row>
    <row r="16" spans="1:4" ht="17.25" customHeight="1">
      <c r="A16" s="443">
        <v>6</v>
      </c>
      <c r="B16" s="447" t="s">
        <v>160</v>
      </c>
      <c r="C16" s="211">
        <f>C12+C13</f>
        <v>15036192247.101799</v>
      </c>
      <c r="D16" s="189"/>
    </row>
    <row r="17" spans="1:4" ht="17.25" customHeight="1">
      <c r="A17" s="443">
        <v>7</v>
      </c>
      <c r="B17" s="447" t="s">
        <v>161</v>
      </c>
      <c r="C17" s="204">
        <f>'2. RC'!E15</f>
        <v>224787628.35269997</v>
      </c>
      <c r="D17" s="189"/>
    </row>
    <row r="18" spans="1:4" ht="17.25" customHeight="1">
      <c r="A18" s="443">
        <v>8</v>
      </c>
      <c r="B18" s="447" t="s">
        <v>162</v>
      </c>
      <c r="C18" s="204">
        <f>'2. RC'!E16</f>
        <v>102977259</v>
      </c>
      <c r="D18" s="189"/>
    </row>
    <row r="19" spans="1:4" ht="17.25" customHeight="1">
      <c r="A19" s="443">
        <v>9</v>
      </c>
      <c r="B19" s="447" t="s">
        <v>163</v>
      </c>
      <c r="C19" s="204">
        <f>'2. RC'!E17</f>
        <v>146792251.96200001</v>
      </c>
      <c r="D19" s="189" t="s">
        <v>952</v>
      </c>
    </row>
    <row r="20" spans="1:4" ht="17.25" customHeight="1">
      <c r="A20" s="443">
        <v>9.1</v>
      </c>
      <c r="B20" s="448" t="s">
        <v>246</v>
      </c>
      <c r="C20" s="205">
        <v>5320780.18</v>
      </c>
      <c r="D20" s="189" t="s">
        <v>953</v>
      </c>
    </row>
    <row r="21" spans="1:4" ht="17.25" customHeight="1">
      <c r="A21" s="443">
        <v>9.1999999999999993</v>
      </c>
      <c r="B21" s="448" t="s">
        <v>236</v>
      </c>
      <c r="C21" s="205">
        <v>3758231.3739</v>
      </c>
      <c r="D21" s="189" t="s">
        <v>954</v>
      </c>
    </row>
    <row r="22" spans="1:4" ht="17.25" customHeight="1">
      <c r="A22" s="443">
        <v>9.3000000000000007</v>
      </c>
      <c r="B22" s="448" t="s">
        <v>235</v>
      </c>
      <c r="C22" s="205">
        <f>'9. Capital'!C24</f>
        <v>0</v>
      </c>
      <c r="D22" s="116"/>
    </row>
    <row r="23" spans="1:4" ht="17.25" customHeight="1">
      <c r="A23" s="443">
        <v>10</v>
      </c>
      <c r="B23" s="447" t="s">
        <v>164</v>
      </c>
      <c r="C23" s="204">
        <f>'2. RC'!E18</f>
        <v>544205922.78999996</v>
      </c>
      <c r="D23" s="189" t="s">
        <v>437</v>
      </c>
    </row>
    <row r="24" spans="1:4" ht="17.25" customHeight="1">
      <c r="A24" s="443">
        <v>10.1</v>
      </c>
      <c r="B24" s="448" t="s">
        <v>234</v>
      </c>
      <c r="C24" s="204">
        <f>'9. Capital'!C15</f>
        <v>141693333.97999999</v>
      </c>
      <c r="D24" s="117"/>
    </row>
    <row r="25" spans="1:4" ht="17.25" customHeight="1">
      <c r="A25" s="443">
        <v>11</v>
      </c>
      <c r="B25" s="449" t="s">
        <v>165</v>
      </c>
      <c r="C25" s="206">
        <f>'2. RC'!E19</f>
        <v>547483468.85080004</v>
      </c>
      <c r="D25" s="189" t="s">
        <v>955</v>
      </c>
    </row>
    <row r="26" spans="1:4" ht="17.25" customHeight="1">
      <c r="A26" s="443"/>
      <c r="B26" s="450"/>
      <c r="C26" s="451">
        <f>'9. Capital'!C21</f>
        <v>0</v>
      </c>
      <c r="D26" s="120"/>
    </row>
    <row r="27" spans="1:4" ht="17.25" customHeight="1">
      <c r="A27" s="443">
        <v>12</v>
      </c>
      <c r="B27" s="452" t="s">
        <v>166</v>
      </c>
      <c r="C27" s="207">
        <f>SUM(C6:C10,C16:C19,C23,C25)</f>
        <v>25998517401.111301</v>
      </c>
      <c r="D27" s="118"/>
    </row>
    <row r="28" spans="1:4" ht="17.25" customHeight="1">
      <c r="A28" s="443">
        <v>13</v>
      </c>
      <c r="B28" s="447" t="s">
        <v>167</v>
      </c>
      <c r="C28" s="208">
        <f>'2. RC'!E22</f>
        <v>562802292.16999996</v>
      </c>
      <c r="D28" s="119"/>
    </row>
    <row r="29" spans="1:4" ht="17.25" customHeight="1">
      <c r="A29" s="443">
        <v>14</v>
      </c>
      <c r="B29" s="447" t="s">
        <v>168</v>
      </c>
      <c r="C29" s="208">
        <f>'2. RC'!E23</f>
        <v>4620096611.3465004</v>
      </c>
      <c r="D29" s="116"/>
    </row>
    <row r="30" spans="1:4" ht="17.25" customHeight="1">
      <c r="A30" s="443">
        <v>15</v>
      </c>
      <c r="B30" s="447" t="s">
        <v>169</v>
      </c>
      <c r="C30" s="208">
        <f>'2. RC'!E24</f>
        <v>4740454689.1800003</v>
      </c>
      <c r="D30" s="116"/>
    </row>
    <row r="31" spans="1:4" ht="17.25" customHeight="1">
      <c r="A31" s="443">
        <v>16</v>
      </c>
      <c r="B31" s="447" t="s">
        <v>170</v>
      </c>
      <c r="C31" s="208">
        <f>'2. RC'!E25</f>
        <v>6917531723.3400002</v>
      </c>
      <c r="D31" s="116"/>
    </row>
    <row r="32" spans="1:4" ht="17.25" customHeight="1">
      <c r="A32" s="443">
        <v>17</v>
      </c>
      <c r="B32" s="447" t="s">
        <v>171</v>
      </c>
      <c r="C32" s="208">
        <f>'2. RC'!E26</f>
        <v>434625812.80000001</v>
      </c>
      <c r="D32" s="116"/>
    </row>
    <row r="33" spans="1:5" ht="17.25" customHeight="1">
      <c r="A33" s="443">
        <v>18</v>
      </c>
      <c r="B33" s="447" t="s">
        <v>172</v>
      </c>
      <c r="C33" s="208">
        <f>'2. RC'!E27</f>
        <v>3508484933.8913999</v>
      </c>
      <c r="D33" s="116"/>
    </row>
    <row r="34" spans="1:5" ht="17.25" customHeight="1">
      <c r="A34" s="443">
        <v>19</v>
      </c>
      <c r="B34" s="447" t="s">
        <v>173</v>
      </c>
      <c r="C34" s="208">
        <f>'2. RC'!E28</f>
        <v>113305995.17</v>
      </c>
      <c r="D34" s="116"/>
    </row>
    <row r="35" spans="1:5" ht="17.25" customHeight="1">
      <c r="A35" s="443">
        <v>20</v>
      </c>
      <c r="B35" s="447" t="s">
        <v>95</v>
      </c>
      <c r="C35" s="208">
        <f>'2. RC'!E29</f>
        <v>1230738944.6073999</v>
      </c>
      <c r="D35" s="116"/>
    </row>
    <row r="36" spans="1:5" ht="17.25" customHeight="1">
      <c r="A36" s="443">
        <v>20.100000000000001</v>
      </c>
      <c r="B36" s="453" t="s">
        <v>483</v>
      </c>
      <c r="C36" s="206">
        <v>32204278.793200001</v>
      </c>
      <c r="D36" s="117"/>
    </row>
    <row r="37" spans="1:5" ht="17.25" customHeight="1">
      <c r="A37" s="443">
        <v>21</v>
      </c>
      <c r="B37" s="449" t="s">
        <v>174</v>
      </c>
      <c r="C37" s="208">
        <f>'2. RC'!E30</f>
        <v>842054400</v>
      </c>
      <c r="D37" s="117"/>
    </row>
    <row r="38" spans="1:5" ht="17.25" customHeight="1">
      <c r="A38" s="443">
        <v>21.1</v>
      </c>
      <c r="B38" s="453" t="s">
        <v>233</v>
      </c>
      <c r="C38" s="209">
        <v>416774400</v>
      </c>
      <c r="D38" s="189" t="s">
        <v>1047</v>
      </c>
    </row>
    <row r="39" spans="1:5" ht="17.25" customHeight="1">
      <c r="A39" s="443"/>
      <c r="B39" s="59" t="s">
        <v>54</v>
      </c>
      <c r="C39" s="454">
        <f>'9. Capital'!C34</f>
        <v>425280000</v>
      </c>
      <c r="D39" s="189" t="s">
        <v>1048</v>
      </c>
    </row>
    <row r="40" spans="1:5" ht="17.25" customHeight="1">
      <c r="A40" s="443">
        <v>22</v>
      </c>
      <c r="B40" s="452" t="s">
        <v>175</v>
      </c>
      <c r="C40" s="207">
        <f>SUM(C28:C37)-C36</f>
        <v>22970095402.505299</v>
      </c>
      <c r="D40" s="118"/>
      <c r="E40" s="744"/>
    </row>
    <row r="41" spans="1:5" ht="17.25" customHeight="1">
      <c r="A41" s="443">
        <v>23</v>
      </c>
      <c r="B41" s="449" t="s">
        <v>176</v>
      </c>
      <c r="C41" s="204">
        <f>'2. RC'!E33</f>
        <v>27993660.18</v>
      </c>
      <c r="D41" s="116"/>
    </row>
    <row r="42" spans="1:5" ht="17.25" customHeight="1">
      <c r="A42" s="443">
        <v>24</v>
      </c>
      <c r="B42" s="449" t="s">
        <v>177</v>
      </c>
      <c r="C42" s="204">
        <f>'2. RC'!E34</f>
        <v>0</v>
      </c>
      <c r="D42" s="116"/>
    </row>
    <row r="43" spans="1:5" ht="17.25" customHeight="1">
      <c r="A43" s="443">
        <v>25</v>
      </c>
      <c r="B43" s="449" t="s">
        <v>232</v>
      </c>
      <c r="C43" s="204">
        <f>'2. RC'!E35</f>
        <v>-4438467.8499999996</v>
      </c>
      <c r="D43" s="116"/>
    </row>
    <row r="44" spans="1:5" ht="17.25" customHeight="1">
      <c r="A44" s="443">
        <v>26</v>
      </c>
      <c r="B44" s="449" t="s">
        <v>179</v>
      </c>
      <c r="C44" s="204">
        <f>'2. RC'!E36</f>
        <v>189340405.52000001</v>
      </c>
      <c r="D44" s="116"/>
    </row>
    <row r="45" spans="1:5" ht="17.25" customHeight="1">
      <c r="A45" s="443">
        <v>27</v>
      </c>
      <c r="B45" s="449" t="s">
        <v>180</v>
      </c>
      <c r="C45" s="204">
        <f>'2. RC'!E37</f>
        <v>0</v>
      </c>
      <c r="D45" s="116"/>
    </row>
    <row r="46" spans="1:5" ht="17.25" customHeight="1">
      <c r="A46" s="443">
        <v>28</v>
      </c>
      <c r="B46" s="449" t="s">
        <v>181</v>
      </c>
      <c r="C46" s="204">
        <f>'2. RC'!E38</f>
        <v>2815553454</v>
      </c>
      <c r="D46" s="116"/>
    </row>
    <row r="47" spans="1:5" ht="17.25" customHeight="1">
      <c r="A47" s="443">
        <v>29</v>
      </c>
      <c r="B47" s="449" t="s">
        <v>35</v>
      </c>
      <c r="C47" s="204">
        <f>'2. RC'!E39</f>
        <v>-27053.190000000177</v>
      </c>
      <c r="D47" s="116"/>
    </row>
    <row r="48" spans="1:5" ht="17.25" customHeight="1" thickBot="1">
      <c r="A48" s="121">
        <v>30</v>
      </c>
      <c r="B48" s="455" t="s">
        <v>182</v>
      </c>
      <c r="C48" s="210">
        <f>SUM(C41:C47)</f>
        <v>3028421998.6599998</v>
      </c>
      <c r="D48" s="122"/>
      <c r="E48" s="744"/>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37"/>
  <sheetViews>
    <sheetView zoomScaleNormal="100" workbookViewId="0">
      <pane xSplit="2" ySplit="7" topLeftCell="C8" activePane="bottomRight" state="frozen"/>
      <selection sqref="A1:C1"/>
      <selection pane="topRight" sqref="A1:C1"/>
      <selection pane="bottomLeft" sqref="A1:C1"/>
      <selection pane="bottomRight" activeCell="C8" sqref="C8"/>
    </sheetView>
  </sheetViews>
  <sheetFormatPr defaultColWidth="9.140625" defaultRowHeight="12.75"/>
  <cols>
    <col min="1" max="1" width="10.5703125" style="1" bestFit="1" customWidth="1"/>
    <col min="2" max="2" width="105.140625" style="1" bestFit="1" customWidth="1"/>
    <col min="3" max="3" width="12.7109375" style="516" bestFit="1" customWidth="1"/>
    <col min="4" max="4" width="13.28515625" style="516" bestFit="1" customWidth="1"/>
    <col min="5" max="5" width="12.28515625" style="516" bestFit="1" customWidth="1"/>
    <col min="6" max="6" width="13.28515625" style="516" bestFit="1" customWidth="1"/>
    <col min="7" max="7" width="12.7109375" style="516" bestFit="1" customWidth="1"/>
    <col min="8" max="8" width="13.28515625" style="516" bestFit="1" customWidth="1"/>
    <col min="9" max="9" width="11.28515625" style="516" bestFit="1" customWidth="1"/>
    <col min="10" max="10" width="13.28515625" style="516" bestFit="1" customWidth="1"/>
    <col min="11" max="11" width="12.7109375" style="516" bestFit="1" customWidth="1"/>
    <col min="12" max="12" width="13.28515625" style="516" bestFit="1" customWidth="1"/>
    <col min="13" max="13" width="12.7109375" style="516" bestFit="1" customWidth="1"/>
    <col min="14" max="14" width="13.28515625" style="516" bestFit="1" customWidth="1"/>
    <col min="15" max="15" width="11.28515625" style="516" bestFit="1" customWidth="1"/>
    <col min="16" max="16" width="13.28515625" style="516" bestFit="1" customWidth="1"/>
    <col min="17" max="17" width="11.28515625" style="516" bestFit="1" customWidth="1"/>
    <col min="18" max="18" width="13.28515625" style="516" bestFit="1" customWidth="1"/>
    <col min="19" max="19" width="29.140625" style="516" bestFit="1" customWidth="1"/>
    <col min="20" max="16384" width="9.140625" style="7"/>
  </cols>
  <sheetData>
    <row r="1" spans="1:19">
      <c r="A1" s="1" t="s">
        <v>188</v>
      </c>
      <c r="B1" s="240" t="str">
        <f>Info!C2</f>
        <v>სს ”საქართველოს ბანკი”</v>
      </c>
    </row>
    <row r="2" spans="1:19">
      <c r="A2" s="1" t="s">
        <v>189</v>
      </c>
      <c r="B2" s="685">
        <v>44834</v>
      </c>
    </row>
    <row r="3" spans="1:19">
      <c r="H3" s="516">
        <v>0</v>
      </c>
    </row>
    <row r="4" spans="1:19" ht="26.25" thickBot="1">
      <c r="A4" s="55" t="s">
        <v>412</v>
      </c>
      <c r="B4" s="224" t="s">
        <v>454</v>
      </c>
    </row>
    <row r="5" spans="1:19">
      <c r="A5" s="105"/>
      <c r="B5" s="107"/>
      <c r="C5" s="491" t="s">
        <v>0</v>
      </c>
      <c r="D5" s="491" t="s">
        <v>1</v>
      </c>
      <c r="E5" s="491" t="s">
        <v>2</v>
      </c>
      <c r="F5" s="491" t="s">
        <v>3</v>
      </c>
      <c r="G5" s="491" t="s">
        <v>4</v>
      </c>
      <c r="H5" s="491" t="s">
        <v>5</v>
      </c>
      <c r="I5" s="491" t="s">
        <v>238</v>
      </c>
      <c r="J5" s="491" t="s">
        <v>239</v>
      </c>
      <c r="K5" s="491" t="s">
        <v>240</v>
      </c>
      <c r="L5" s="491" t="s">
        <v>241</v>
      </c>
      <c r="M5" s="491" t="s">
        <v>242</v>
      </c>
      <c r="N5" s="491" t="s">
        <v>243</v>
      </c>
      <c r="O5" s="491" t="s">
        <v>441</v>
      </c>
      <c r="P5" s="491" t="s">
        <v>442</v>
      </c>
      <c r="Q5" s="491" t="s">
        <v>443</v>
      </c>
      <c r="R5" s="490" t="s">
        <v>444</v>
      </c>
      <c r="S5" s="489" t="s">
        <v>445</v>
      </c>
    </row>
    <row r="6" spans="1:19">
      <c r="A6" s="125"/>
      <c r="B6" s="804" t="s">
        <v>446</v>
      </c>
      <c r="C6" s="802">
        <v>0</v>
      </c>
      <c r="D6" s="803"/>
      <c r="E6" s="802">
        <v>0.2</v>
      </c>
      <c r="F6" s="803"/>
      <c r="G6" s="802">
        <v>0.35</v>
      </c>
      <c r="H6" s="803"/>
      <c r="I6" s="802">
        <v>0.5</v>
      </c>
      <c r="J6" s="803"/>
      <c r="K6" s="802">
        <v>0.75</v>
      </c>
      <c r="L6" s="803"/>
      <c r="M6" s="802">
        <v>1</v>
      </c>
      <c r="N6" s="803"/>
      <c r="O6" s="802">
        <v>1.5</v>
      </c>
      <c r="P6" s="803"/>
      <c r="Q6" s="802">
        <v>2.5</v>
      </c>
      <c r="R6" s="803"/>
      <c r="S6" s="800" t="s">
        <v>251</v>
      </c>
    </row>
    <row r="7" spans="1:19">
      <c r="A7" s="125"/>
      <c r="B7" s="805"/>
      <c r="C7" s="488" t="s">
        <v>439</v>
      </c>
      <c r="D7" s="488" t="s">
        <v>440</v>
      </c>
      <c r="E7" s="488" t="s">
        <v>439</v>
      </c>
      <c r="F7" s="488" t="s">
        <v>440</v>
      </c>
      <c r="G7" s="488" t="s">
        <v>439</v>
      </c>
      <c r="H7" s="488" t="s">
        <v>440</v>
      </c>
      <c r="I7" s="488" t="s">
        <v>439</v>
      </c>
      <c r="J7" s="488" t="s">
        <v>440</v>
      </c>
      <c r="K7" s="488" t="s">
        <v>439</v>
      </c>
      <c r="L7" s="488" t="s">
        <v>440</v>
      </c>
      <c r="M7" s="488" t="s">
        <v>439</v>
      </c>
      <c r="N7" s="488" t="s">
        <v>440</v>
      </c>
      <c r="O7" s="488" t="s">
        <v>439</v>
      </c>
      <c r="P7" s="488" t="s">
        <v>440</v>
      </c>
      <c r="Q7" s="488" t="s">
        <v>439</v>
      </c>
      <c r="R7" s="488" t="s">
        <v>440</v>
      </c>
      <c r="S7" s="801"/>
    </row>
    <row r="8" spans="1:19" s="129" customFormat="1">
      <c r="A8" s="95">
        <v>1</v>
      </c>
      <c r="B8" s="146" t="s">
        <v>216</v>
      </c>
      <c r="C8" s="487">
        <v>1326525701.1099999</v>
      </c>
      <c r="D8" s="487"/>
      <c r="E8" s="487">
        <v>0</v>
      </c>
      <c r="F8" s="486"/>
      <c r="G8" s="487">
        <v>0</v>
      </c>
      <c r="H8" s="487"/>
      <c r="I8" s="487">
        <v>0</v>
      </c>
      <c r="J8" s="487"/>
      <c r="K8" s="487">
        <v>0</v>
      </c>
      <c r="L8" s="487"/>
      <c r="M8" s="487">
        <v>2532152533.6420002</v>
      </c>
      <c r="N8" s="487"/>
      <c r="O8" s="487">
        <v>0</v>
      </c>
      <c r="P8" s="487"/>
      <c r="Q8" s="487">
        <v>0</v>
      </c>
      <c r="R8" s="486"/>
      <c r="S8" s="485">
        <f>$C$6*SUM(C8:D8)+$E$6*SUM(E8:F8)+$G$6*SUM(G8:H8)+$I$6*SUM(I8:J8)+$K$6*SUM(K8:L8)+$M$6*SUM(M8:N8)+$O$6*SUM(O8:P8)+$Q$6*SUM(Q8:R8)</f>
        <v>2532152533.6420002</v>
      </c>
    </row>
    <row r="9" spans="1:19" s="129" customFormat="1">
      <c r="A9" s="95">
        <v>2</v>
      </c>
      <c r="B9" s="146" t="s">
        <v>217</v>
      </c>
      <c r="C9" s="487">
        <v>0</v>
      </c>
      <c r="D9" s="487"/>
      <c r="E9" s="487">
        <v>0</v>
      </c>
      <c r="F9" s="487"/>
      <c r="G9" s="487">
        <v>0</v>
      </c>
      <c r="H9" s="487"/>
      <c r="I9" s="487">
        <v>0</v>
      </c>
      <c r="J9" s="487"/>
      <c r="K9" s="487">
        <v>0</v>
      </c>
      <c r="L9" s="487"/>
      <c r="M9" s="487">
        <v>0</v>
      </c>
      <c r="N9" s="487"/>
      <c r="O9" s="487">
        <v>0</v>
      </c>
      <c r="P9" s="487"/>
      <c r="Q9" s="487">
        <v>0</v>
      </c>
      <c r="R9" s="486"/>
      <c r="S9" s="485">
        <f t="shared" ref="S9:S21" si="0">$C$6*SUM(C9:D9)+$E$6*SUM(E9:F9)+$G$6*SUM(G9:H9)+$I$6*SUM(I9:J9)+$K$6*SUM(K9:L9)+$M$6*SUM(M9:N9)+$O$6*SUM(O9:P9)+$Q$6*SUM(Q9:R9)</f>
        <v>0</v>
      </c>
    </row>
    <row r="10" spans="1:19" s="129" customFormat="1">
      <c r="A10" s="95">
        <v>3</v>
      </c>
      <c r="B10" s="146" t="s">
        <v>218</v>
      </c>
      <c r="C10" s="487"/>
      <c r="D10" s="487"/>
      <c r="E10" s="487">
        <v>0</v>
      </c>
      <c r="F10" s="487"/>
      <c r="G10" s="487">
        <v>0</v>
      </c>
      <c r="H10" s="487"/>
      <c r="I10" s="487">
        <v>0</v>
      </c>
      <c r="J10" s="487"/>
      <c r="K10" s="487">
        <v>0</v>
      </c>
      <c r="L10" s="487"/>
      <c r="M10" s="487">
        <v>0</v>
      </c>
      <c r="N10" s="487"/>
      <c r="O10" s="487">
        <v>0</v>
      </c>
      <c r="P10" s="487"/>
      <c r="Q10" s="487">
        <v>0</v>
      </c>
      <c r="R10" s="486"/>
      <c r="S10" s="485">
        <f t="shared" si="0"/>
        <v>0</v>
      </c>
    </row>
    <row r="11" spans="1:19" s="129" customFormat="1">
      <c r="A11" s="95">
        <v>4</v>
      </c>
      <c r="B11" s="146" t="s">
        <v>219</v>
      </c>
      <c r="C11" s="487">
        <v>1017252282.75</v>
      </c>
      <c r="D11" s="487"/>
      <c r="E11" s="487">
        <v>0</v>
      </c>
      <c r="F11" s="487"/>
      <c r="G11" s="487">
        <v>0</v>
      </c>
      <c r="H11" s="487"/>
      <c r="I11" s="487">
        <v>50128106.689999998</v>
      </c>
      <c r="J11" s="487"/>
      <c r="K11" s="487">
        <v>0</v>
      </c>
      <c r="L11" s="487"/>
      <c r="M11" s="487">
        <v>0</v>
      </c>
      <c r="N11" s="487"/>
      <c r="O11" s="487">
        <v>0</v>
      </c>
      <c r="P11" s="487"/>
      <c r="Q11" s="487">
        <v>0</v>
      </c>
      <c r="R11" s="486"/>
      <c r="S11" s="485">
        <f t="shared" si="0"/>
        <v>25064053.344999999</v>
      </c>
    </row>
    <row r="12" spans="1:19" s="129" customFormat="1">
      <c r="A12" s="95">
        <v>5</v>
      </c>
      <c r="B12" s="146" t="s">
        <v>220</v>
      </c>
      <c r="C12" s="487">
        <v>0</v>
      </c>
      <c r="D12" s="487"/>
      <c r="E12" s="487">
        <v>0</v>
      </c>
      <c r="F12" s="487"/>
      <c r="G12" s="487">
        <v>0</v>
      </c>
      <c r="H12" s="487"/>
      <c r="I12" s="487">
        <v>0</v>
      </c>
      <c r="J12" s="487"/>
      <c r="K12" s="487">
        <v>0</v>
      </c>
      <c r="L12" s="487"/>
      <c r="M12" s="487">
        <v>0</v>
      </c>
      <c r="N12" s="487"/>
      <c r="O12" s="487">
        <v>0</v>
      </c>
      <c r="P12" s="487"/>
      <c r="Q12" s="487">
        <v>0</v>
      </c>
      <c r="R12" s="486"/>
      <c r="S12" s="485">
        <f t="shared" si="0"/>
        <v>0</v>
      </c>
    </row>
    <row r="13" spans="1:19" s="129" customFormat="1">
      <c r="A13" s="95">
        <v>6</v>
      </c>
      <c r="B13" s="146" t="s">
        <v>221</v>
      </c>
      <c r="C13" s="487"/>
      <c r="D13" s="487"/>
      <c r="E13" s="487">
        <v>2110253222.2477</v>
      </c>
      <c r="F13" s="487"/>
      <c r="G13" s="487">
        <v>0</v>
      </c>
      <c r="H13" s="487"/>
      <c r="I13" s="487">
        <v>253614593.15920001</v>
      </c>
      <c r="J13" s="487"/>
      <c r="K13" s="487">
        <v>0</v>
      </c>
      <c r="L13" s="487"/>
      <c r="M13" s="487">
        <v>73814062.7949</v>
      </c>
      <c r="N13" s="487"/>
      <c r="O13" s="487">
        <v>0</v>
      </c>
      <c r="P13" s="487"/>
      <c r="Q13" s="487">
        <v>0</v>
      </c>
      <c r="R13" s="486"/>
      <c r="S13" s="485">
        <f t="shared" si="0"/>
        <v>622672003.82403994</v>
      </c>
    </row>
    <row r="14" spans="1:19" s="129" customFormat="1">
      <c r="A14" s="95">
        <v>7</v>
      </c>
      <c r="B14" s="146" t="s">
        <v>73</v>
      </c>
      <c r="C14" s="487"/>
      <c r="D14" s="487"/>
      <c r="E14" s="487">
        <v>0</v>
      </c>
      <c r="F14" s="487"/>
      <c r="G14" s="487">
        <v>0</v>
      </c>
      <c r="H14" s="487"/>
      <c r="I14" s="487">
        <v>0</v>
      </c>
      <c r="J14" s="487"/>
      <c r="K14" s="487">
        <v>0</v>
      </c>
      <c r="L14" s="487"/>
      <c r="M14" s="487">
        <v>5461766860.8605003</v>
      </c>
      <c r="N14" s="487">
        <v>926771750.09189999</v>
      </c>
      <c r="O14" s="487">
        <v>0</v>
      </c>
      <c r="P14" s="487"/>
      <c r="Q14" s="487">
        <v>0</v>
      </c>
      <c r="R14" s="486"/>
      <c r="S14" s="485">
        <f t="shared" si="0"/>
        <v>6388538610.9524002</v>
      </c>
    </row>
    <row r="15" spans="1:19" s="129" customFormat="1">
      <c r="A15" s="95">
        <v>8</v>
      </c>
      <c r="B15" s="146" t="s">
        <v>74</v>
      </c>
      <c r="C15" s="487"/>
      <c r="D15" s="487"/>
      <c r="E15" s="487">
        <v>0</v>
      </c>
      <c r="F15" s="487"/>
      <c r="G15" s="487">
        <v>0</v>
      </c>
      <c r="H15" s="487"/>
      <c r="I15" s="487">
        <v>0</v>
      </c>
      <c r="J15" s="487"/>
      <c r="K15" s="487">
        <v>4525298831.1183996</v>
      </c>
      <c r="L15" s="487">
        <v>106603117.65269999</v>
      </c>
      <c r="M15" s="487">
        <v>0</v>
      </c>
      <c r="N15" s="487">
        <v>0</v>
      </c>
      <c r="O15" s="487"/>
      <c r="P15" s="487"/>
      <c r="Q15" s="487">
        <v>0</v>
      </c>
      <c r="R15" s="486"/>
      <c r="S15" s="485">
        <f t="shared" si="0"/>
        <v>3473926461.5783253</v>
      </c>
    </row>
    <row r="16" spans="1:19" s="129" customFormat="1">
      <c r="A16" s="95">
        <v>9</v>
      </c>
      <c r="B16" s="146" t="s">
        <v>75</v>
      </c>
      <c r="C16" s="487"/>
      <c r="D16" s="487"/>
      <c r="E16" s="487">
        <v>0</v>
      </c>
      <c r="F16" s="487"/>
      <c r="G16" s="487">
        <v>3686814335.973</v>
      </c>
      <c r="H16" s="487"/>
      <c r="I16" s="487">
        <v>0</v>
      </c>
      <c r="J16" s="487"/>
      <c r="K16" s="487">
        <v>0</v>
      </c>
      <c r="L16" s="487"/>
      <c r="M16" s="487">
        <v>0</v>
      </c>
      <c r="N16" s="487"/>
      <c r="O16" s="487">
        <v>0</v>
      </c>
      <c r="P16" s="487"/>
      <c r="Q16" s="487">
        <v>0</v>
      </c>
      <c r="R16" s="486"/>
      <c r="S16" s="485">
        <f t="shared" si="0"/>
        <v>1290385017.5905499</v>
      </c>
    </row>
    <row r="17" spans="1:19" s="129" customFormat="1">
      <c r="A17" s="95">
        <v>10</v>
      </c>
      <c r="B17" s="146" t="s">
        <v>69</v>
      </c>
      <c r="C17" s="487"/>
      <c r="D17" s="487"/>
      <c r="E17" s="487">
        <v>0</v>
      </c>
      <c r="F17" s="487"/>
      <c r="G17" s="487">
        <v>0</v>
      </c>
      <c r="H17" s="487"/>
      <c r="I17" s="487">
        <v>15440430.085800016</v>
      </c>
      <c r="J17" s="487"/>
      <c r="K17" s="487">
        <v>0</v>
      </c>
      <c r="L17" s="487"/>
      <c r="M17" s="487">
        <v>125354554.3396</v>
      </c>
      <c r="N17" s="487"/>
      <c r="O17" s="487">
        <v>2042891.5307</v>
      </c>
      <c r="P17" s="487"/>
      <c r="Q17" s="487">
        <v>0</v>
      </c>
      <c r="R17" s="486"/>
      <c r="S17" s="485">
        <f t="shared" si="0"/>
        <v>136139106.67855</v>
      </c>
    </row>
    <row r="18" spans="1:19" s="129" customFormat="1">
      <c r="A18" s="95">
        <v>11</v>
      </c>
      <c r="B18" s="146" t="s">
        <v>70</v>
      </c>
      <c r="C18" s="487"/>
      <c r="D18" s="487"/>
      <c r="E18" s="487">
        <v>0</v>
      </c>
      <c r="F18" s="487"/>
      <c r="G18" s="487">
        <v>0</v>
      </c>
      <c r="H18" s="487"/>
      <c r="I18" s="487">
        <v>0</v>
      </c>
      <c r="J18" s="487"/>
      <c r="K18" s="487">
        <v>0</v>
      </c>
      <c r="L18" s="487"/>
      <c r="M18" s="487">
        <v>1036431974.3247999</v>
      </c>
      <c r="N18" s="487"/>
      <c r="O18" s="487">
        <v>665442071.45840001</v>
      </c>
      <c r="P18" s="487"/>
      <c r="Q18" s="487">
        <v>24730378.571152963</v>
      </c>
      <c r="R18" s="486"/>
      <c r="S18" s="485">
        <f t="shared" si="0"/>
        <v>2096421027.9402823</v>
      </c>
    </row>
    <row r="19" spans="1:19" s="129" customFormat="1">
      <c r="A19" s="95">
        <v>12</v>
      </c>
      <c r="B19" s="146" t="s">
        <v>71</v>
      </c>
      <c r="C19" s="487"/>
      <c r="D19" s="487"/>
      <c r="E19" s="487">
        <v>0</v>
      </c>
      <c r="F19" s="487"/>
      <c r="G19" s="487">
        <v>0</v>
      </c>
      <c r="H19" s="487"/>
      <c r="I19" s="487">
        <v>0</v>
      </c>
      <c r="J19" s="487"/>
      <c r="K19" s="487">
        <v>0</v>
      </c>
      <c r="L19" s="487"/>
      <c r="M19" s="487">
        <v>0</v>
      </c>
      <c r="N19" s="487"/>
      <c r="O19" s="487">
        <v>0</v>
      </c>
      <c r="P19" s="487"/>
      <c r="Q19" s="487">
        <v>0</v>
      </c>
      <c r="R19" s="486"/>
      <c r="S19" s="485">
        <f t="shared" si="0"/>
        <v>0</v>
      </c>
    </row>
    <row r="20" spans="1:19" s="129" customFormat="1">
      <c r="A20" s="95">
        <v>13</v>
      </c>
      <c r="B20" s="146" t="s">
        <v>72</v>
      </c>
      <c r="C20" s="487"/>
      <c r="D20" s="487"/>
      <c r="E20" s="487">
        <v>0</v>
      </c>
      <c r="F20" s="487"/>
      <c r="G20" s="487">
        <v>0</v>
      </c>
      <c r="H20" s="487"/>
      <c r="I20" s="487">
        <v>0</v>
      </c>
      <c r="J20" s="487"/>
      <c r="K20" s="487">
        <v>0</v>
      </c>
      <c r="L20" s="487"/>
      <c r="M20" s="487">
        <v>0</v>
      </c>
      <c r="N20" s="487"/>
      <c r="O20" s="487">
        <v>0</v>
      </c>
      <c r="P20" s="487"/>
      <c r="Q20" s="487">
        <v>0</v>
      </c>
      <c r="R20" s="486"/>
      <c r="S20" s="485">
        <f t="shared" si="0"/>
        <v>0</v>
      </c>
    </row>
    <row r="21" spans="1:19" s="129" customFormat="1">
      <c r="A21" s="95">
        <v>14</v>
      </c>
      <c r="B21" s="146" t="s">
        <v>249</v>
      </c>
      <c r="C21" s="487">
        <v>806655650.96599996</v>
      </c>
      <c r="D21" s="487"/>
      <c r="E21" s="487">
        <v>0</v>
      </c>
      <c r="F21" s="487"/>
      <c r="G21" s="487">
        <v>0</v>
      </c>
      <c r="H21" s="487"/>
      <c r="I21" s="487">
        <v>0</v>
      </c>
      <c r="J21" s="487"/>
      <c r="K21" s="487">
        <v>0</v>
      </c>
      <c r="L21" s="487"/>
      <c r="M21" s="487">
        <v>861722862.7449497</v>
      </c>
      <c r="N21" s="487"/>
      <c r="O21" s="487">
        <v>0</v>
      </c>
      <c r="P21" s="487"/>
      <c r="Q21" s="487">
        <v>137713240.40810001</v>
      </c>
      <c r="R21" s="486"/>
      <c r="S21" s="485">
        <f t="shared" si="0"/>
        <v>1206005963.7651997</v>
      </c>
    </row>
    <row r="22" spans="1:19" ht="13.5" thickBot="1">
      <c r="A22" s="81"/>
      <c r="B22" s="131" t="s">
        <v>68</v>
      </c>
      <c r="C22" s="484">
        <f>SUM(C8:C21)</f>
        <v>3150433634.8259997</v>
      </c>
      <c r="D22" s="484">
        <f t="shared" ref="D22:S22" si="1">SUM(D8:D21)</f>
        <v>0</v>
      </c>
      <c r="E22" s="484">
        <f t="shared" si="1"/>
        <v>2110253222.2477</v>
      </c>
      <c r="F22" s="484">
        <f t="shared" si="1"/>
        <v>0</v>
      </c>
      <c r="G22" s="484">
        <f t="shared" si="1"/>
        <v>3686814335.973</v>
      </c>
      <c r="H22" s="484">
        <f t="shared" si="1"/>
        <v>0</v>
      </c>
      <c r="I22" s="484">
        <f t="shared" si="1"/>
        <v>319183129.935</v>
      </c>
      <c r="J22" s="484">
        <f t="shared" si="1"/>
        <v>0</v>
      </c>
      <c r="K22" s="484">
        <f t="shared" si="1"/>
        <v>4525298831.1183996</v>
      </c>
      <c r="L22" s="484">
        <f t="shared" si="1"/>
        <v>106603117.65269999</v>
      </c>
      <c r="M22" s="484">
        <f t="shared" si="1"/>
        <v>10091242848.706749</v>
      </c>
      <c r="N22" s="484">
        <f t="shared" si="1"/>
        <v>926771750.09189999</v>
      </c>
      <c r="O22" s="484">
        <f t="shared" si="1"/>
        <v>667484962.98909998</v>
      </c>
      <c r="P22" s="484">
        <f t="shared" si="1"/>
        <v>0</v>
      </c>
      <c r="Q22" s="484">
        <f t="shared" si="1"/>
        <v>162443618.97925296</v>
      </c>
      <c r="R22" s="484">
        <f t="shared" si="1"/>
        <v>0</v>
      </c>
      <c r="S22" s="483">
        <f t="shared" si="1"/>
        <v>17771304779.316345</v>
      </c>
    </row>
    <row r="37" spans="10:10">
      <c r="J37" s="516">
        <v>0</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B8" activePane="bottomRight" state="frozen"/>
      <selection sqref="A1:C1"/>
      <selection pane="topRight" sqref="A1:C1"/>
      <selection pane="bottomLeft" sqref="A1:C1"/>
      <selection pane="bottomRight" activeCell="B8" sqref="B8"/>
    </sheetView>
  </sheetViews>
  <sheetFormatPr defaultColWidth="9.140625" defaultRowHeight="12.75"/>
  <cols>
    <col min="1" max="1" width="10.5703125" style="1" bestFit="1" customWidth="1"/>
    <col min="2" max="2" width="101.85546875" style="1" customWidth="1"/>
    <col min="3" max="3" width="13.7109375" style="1" customWidth="1"/>
    <col min="4" max="4" width="14.85546875" style="1" bestFit="1" customWidth="1"/>
    <col min="5" max="5" width="17.7109375" style="1" customWidth="1"/>
    <col min="6" max="6" width="15.85546875" style="1" customWidth="1"/>
    <col min="7" max="7" width="17.42578125" style="1" customWidth="1"/>
    <col min="8" max="8" width="15.28515625" style="1" customWidth="1"/>
    <col min="9" max="16384" width="9.140625" style="7"/>
  </cols>
  <sheetData>
    <row r="1" spans="1:9">
      <c r="A1" s="1" t="s">
        <v>188</v>
      </c>
      <c r="B1" s="240" t="str">
        <f>Info!C2</f>
        <v>სს ”საქართველოს ბანკი”</v>
      </c>
    </row>
    <row r="2" spans="1:9">
      <c r="A2" s="1" t="s">
        <v>189</v>
      </c>
      <c r="B2" s="685">
        <v>44834</v>
      </c>
    </row>
    <row r="3" spans="1:9">
      <c r="H3" s="1">
        <v>0</v>
      </c>
    </row>
    <row r="4" spans="1:9" ht="13.5" thickBot="1">
      <c r="A4" s="1" t="s">
        <v>414</v>
      </c>
      <c r="B4" s="223" t="s">
        <v>456</v>
      </c>
    </row>
    <row r="5" spans="1:9">
      <c r="A5" s="79"/>
      <c r="B5" s="126"/>
      <c r="C5" s="132" t="s">
        <v>0</v>
      </c>
      <c r="D5" s="132" t="s">
        <v>1</v>
      </c>
      <c r="E5" s="132" t="s">
        <v>2</v>
      </c>
      <c r="F5" s="132" t="s">
        <v>3</v>
      </c>
      <c r="G5" s="132" t="s">
        <v>4</v>
      </c>
      <c r="H5" s="133" t="s">
        <v>5</v>
      </c>
      <c r="I5" s="16"/>
    </row>
    <row r="6" spans="1:9" ht="15" customHeight="1">
      <c r="A6" s="325"/>
      <c r="B6" s="735"/>
      <c r="C6" s="806" t="s">
        <v>448</v>
      </c>
      <c r="D6" s="808" t="s">
        <v>469</v>
      </c>
      <c r="E6" s="808"/>
      <c r="F6" s="806" t="s">
        <v>475</v>
      </c>
      <c r="G6" s="806" t="s">
        <v>476</v>
      </c>
      <c r="H6" s="807" t="s">
        <v>450</v>
      </c>
      <c r="I6" s="16"/>
    </row>
    <row r="7" spans="1:9" ht="63.75">
      <c r="A7" s="325"/>
      <c r="B7" s="735"/>
      <c r="C7" s="806"/>
      <c r="D7" s="746" t="s">
        <v>451</v>
      </c>
      <c r="E7" s="746" t="s">
        <v>449</v>
      </c>
      <c r="F7" s="806"/>
      <c r="G7" s="806"/>
      <c r="H7" s="807"/>
      <c r="I7" s="16"/>
    </row>
    <row r="8" spans="1:9">
      <c r="A8" s="325">
        <v>1</v>
      </c>
      <c r="B8" s="747" t="s">
        <v>216</v>
      </c>
      <c r="C8" s="748">
        <v>5270627275.8299999</v>
      </c>
      <c r="D8" s="749"/>
      <c r="E8" s="749"/>
      <c r="F8" s="750">
        <f>'11. CRWA'!S8</f>
        <v>2532152533.6420002</v>
      </c>
      <c r="G8" s="748">
        <f>F8</f>
        <v>2532152533.6420002</v>
      </c>
      <c r="H8" s="751">
        <f>G8/(C8+E8)</f>
        <v>0.48042716760753029</v>
      </c>
    </row>
    <row r="9" spans="1:9" ht="15" customHeight="1">
      <c r="A9" s="325">
        <v>2</v>
      </c>
      <c r="B9" s="747" t="s">
        <v>217</v>
      </c>
      <c r="C9" s="748">
        <v>0</v>
      </c>
      <c r="D9" s="749"/>
      <c r="E9" s="749"/>
      <c r="F9" s="750"/>
      <c r="G9" s="748">
        <f t="shared" ref="G9:G20" si="0">F9</f>
        <v>0</v>
      </c>
      <c r="H9" s="751" t="e">
        <f t="shared" ref="H9:H21" si="1">G9/(C9+E9)</f>
        <v>#DIV/0!</v>
      </c>
    </row>
    <row r="10" spans="1:9">
      <c r="A10" s="325">
        <v>3</v>
      </c>
      <c r="B10" s="747" t="s">
        <v>218</v>
      </c>
      <c r="C10" s="748"/>
      <c r="D10" s="749"/>
      <c r="E10" s="749"/>
      <c r="F10" s="750"/>
      <c r="G10" s="748">
        <f t="shared" si="0"/>
        <v>0</v>
      </c>
      <c r="H10" s="751" t="e">
        <f t="shared" si="1"/>
        <v>#DIV/0!</v>
      </c>
    </row>
    <row r="11" spans="1:9">
      <c r="A11" s="325">
        <v>4</v>
      </c>
      <c r="B11" s="747" t="s">
        <v>219</v>
      </c>
      <c r="C11" s="748">
        <v>1067380389.4400001</v>
      </c>
      <c r="D11" s="749"/>
      <c r="E11" s="749"/>
      <c r="F11" s="750">
        <f>'11. CRWA'!S11</f>
        <v>25064053.344999999</v>
      </c>
      <c r="G11" s="748">
        <f>F11</f>
        <v>25064053.344999999</v>
      </c>
      <c r="H11" s="751">
        <f t="shared" si="1"/>
        <v>2.3481837958583655E-2</v>
      </c>
    </row>
    <row r="12" spans="1:9">
      <c r="A12" s="325">
        <v>5</v>
      </c>
      <c r="B12" s="747" t="s">
        <v>220</v>
      </c>
      <c r="C12" s="748">
        <v>0</v>
      </c>
      <c r="D12" s="749"/>
      <c r="E12" s="749"/>
      <c r="F12" s="750">
        <v>0</v>
      </c>
      <c r="G12" s="748">
        <f t="shared" si="0"/>
        <v>0</v>
      </c>
      <c r="H12" s="751" t="e">
        <f t="shared" si="1"/>
        <v>#DIV/0!</v>
      </c>
    </row>
    <row r="13" spans="1:9">
      <c r="A13" s="325">
        <v>6</v>
      </c>
      <c r="B13" s="747" t="s">
        <v>221</v>
      </c>
      <c r="C13" s="748">
        <v>2437681878.2017999</v>
      </c>
      <c r="D13" s="749"/>
      <c r="E13" s="749"/>
      <c r="F13" s="750">
        <v>622672003.82403994</v>
      </c>
      <c r="G13" s="748">
        <f t="shared" si="0"/>
        <v>622672003.82403994</v>
      </c>
      <c r="H13" s="751">
        <f t="shared" si="1"/>
        <v>0.25543612125605381</v>
      </c>
    </row>
    <row r="14" spans="1:9">
      <c r="A14" s="325">
        <v>7</v>
      </c>
      <c r="B14" s="747" t="s">
        <v>73</v>
      </c>
      <c r="C14" s="748">
        <v>5461766860.8605003</v>
      </c>
      <c r="D14" s="749">
        <v>2247172926.4199252</v>
      </c>
      <c r="E14" s="749">
        <v>926771750.09190011</v>
      </c>
      <c r="F14" s="750">
        <f>'11. CRWA'!S14</f>
        <v>6388538610.9524002</v>
      </c>
      <c r="G14" s="748">
        <v>6018839539.8516998</v>
      </c>
      <c r="H14" s="751">
        <f>G14/(C14+E14)</f>
        <v>0.94213088569788173</v>
      </c>
    </row>
    <row r="15" spans="1:9">
      <c r="A15" s="325">
        <v>8</v>
      </c>
      <c r="B15" s="747" t="s">
        <v>74</v>
      </c>
      <c r="C15" s="748">
        <v>4525298831.1183996</v>
      </c>
      <c r="D15" s="749">
        <v>217565493.30127499</v>
      </c>
      <c r="E15" s="749">
        <v>106603117.65269999</v>
      </c>
      <c r="F15" s="750">
        <f>'11. CRWA'!S15</f>
        <v>3473926461.5783253</v>
      </c>
      <c r="G15" s="748">
        <v>3410696239.2081251</v>
      </c>
      <c r="H15" s="751">
        <f t="shared" si="1"/>
        <v>0.73634897217827</v>
      </c>
    </row>
    <row r="16" spans="1:9">
      <c r="A16" s="325">
        <v>9</v>
      </c>
      <c r="B16" s="747" t="s">
        <v>75</v>
      </c>
      <c r="C16" s="748">
        <v>3686814335.973</v>
      </c>
      <c r="D16" s="749"/>
      <c r="E16" s="749"/>
      <c r="F16" s="750">
        <f>'11. CRWA'!S16</f>
        <v>1290385017.5905499</v>
      </c>
      <c r="G16" s="748">
        <v>1288539807.19275</v>
      </c>
      <c r="H16" s="751">
        <f t="shared" si="1"/>
        <v>0.34949951089758008</v>
      </c>
    </row>
    <row r="17" spans="1:8">
      <c r="A17" s="325">
        <v>10</v>
      </c>
      <c r="B17" s="747" t="s">
        <v>69</v>
      </c>
      <c r="C17" s="748">
        <v>142837875.95610002</v>
      </c>
      <c r="D17" s="749"/>
      <c r="E17" s="749"/>
      <c r="F17" s="750">
        <f>'11. CRWA'!S17</f>
        <v>136139106.67855</v>
      </c>
      <c r="G17" s="748">
        <v>136100056.17355001</v>
      </c>
      <c r="H17" s="751">
        <f t="shared" si="1"/>
        <v>0.9528288996356904</v>
      </c>
    </row>
    <row r="18" spans="1:8">
      <c r="A18" s="325">
        <v>11</v>
      </c>
      <c r="B18" s="747" t="s">
        <v>70</v>
      </c>
      <c r="C18" s="748">
        <v>1726604424.3543527</v>
      </c>
      <c r="D18" s="749"/>
      <c r="E18" s="749"/>
      <c r="F18" s="750">
        <f>'11. CRWA'!S18</f>
        <v>2096421027.9402823</v>
      </c>
      <c r="G18" s="748">
        <v>2094947063.5246823</v>
      </c>
      <c r="H18" s="751">
        <f t="shared" si="1"/>
        <v>1.2133335429787675</v>
      </c>
    </row>
    <row r="19" spans="1:8">
      <c r="A19" s="325">
        <v>12</v>
      </c>
      <c r="B19" s="747" t="s">
        <v>71</v>
      </c>
      <c r="C19" s="748">
        <v>0</v>
      </c>
      <c r="D19" s="749"/>
      <c r="E19" s="749"/>
      <c r="F19" s="750"/>
      <c r="G19" s="748">
        <f t="shared" si="0"/>
        <v>0</v>
      </c>
      <c r="H19" s="751" t="e">
        <f t="shared" si="1"/>
        <v>#DIV/0!</v>
      </c>
    </row>
    <row r="20" spans="1:8">
      <c r="A20" s="325">
        <v>13</v>
      </c>
      <c r="B20" s="747" t="s">
        <v>72</v>
      </c>
      <c r="C20" s="748">
        <v>0</v>
      </c>
      <c r="D20" s="749"/>
      <c r="E20" s="749"/>
      <c r="F20" s="750"/>
      <c r="G20" s="748">
        <f t="shared" si="0"/>
        <v>0</v>
      </c>
      <c r="H20" s="751" t="e">
        <f t="shared" si="1"/>
        <v>#DIV/0!</v>
      </c>
    </row>
    <row r="21" spans="1:8">
      <c r="A21" s="325">
        <v>14</v>
      </c>
      <c r="B21" s="747" t="s">
        <v>249</v>
      </c>
      <c r="C21" s="748">
        <v>1806091754.11905</v>
      </c>
      <c r="D21" s="749"/>
      <c r="E21" s="749"/>
      <c r="F21" s="750">
        <f>'11. CRWA'!S21</f>
        <v>1206005963.7651997</v>
      </c>
      <c r="G21" s="748">
        <f>F21</f>
        <v>1206005963.7651997</v>
      </c>
      <c r="H21" s="751">
        <f t="shared" si="1"/>
        <v>0.6677434637607591</v>
      </c>
    </row>
    <row r="22" spans="1:8" ht="13.5" thickBot="1">
      <c r="A22" s="127"/>
      <c r="B22" s="134" t="s">
        <v>68</v>
      </c>
      <c r="C22" s="513">
        <f>SUM(C8:C21)</f>
        <v>26125103625.853199</v>
      </c>
      <c r="D22" s="513">
        <f>SUM(D8:D21)</f>
        <v>2464738419.7212</v>
      </c>
      <c r="E22" s="513">
        <f>SUM(E8:E21)</f>
        <v>1033374867.7446001</v>
      </c>
      <c r="F22" s="513">
        <f>SUM(F8:F21)</f>
        <v>17771304779.316345</v>
      </c>
      <c r="G22" s="513">
        <f>SUM(G8:G21)</f>
        <v>17335017260.527046</v>
      </c>
      <c r="H22" s="227">
        <f>G22/(C22+E22)</f>
        <v>0.63829117911054978</v>
      </c>
    </row>
    <row r="28" spans="1:8" ht="10.5" customHeight="1"/>
  </sheetData>
  <mergeCells count="5">
    <mergeCell ref="C6:C7"/>
    <mergeCell ref="F6:F7"/>
    <mergeCell ref="G6:G7"/>
    <mergeCell ref="H6:H7"/>
    <mergeCell ref="D6:E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zoomScaleNormal="100" workbookViewId="0">
      <pane xSplit="2" ySplit="6" topLeftCell="C7" activePane="bottomRight" state="frozen"/>
      <selection sqref="A1:C1"/>
      <selection pane="topRight" sqref="A1:C1"/>
      <selection pane="bottomLeft" sqref="A1:C1"/>
      <selection pane="bottomRight" activeCell="C7" sqref="C7"/>
    </sheetView>
  </sheetViews>
  <sheetFormatPr defaultColWidth="9.140625" defaultRowHeight="12.75"/>
  <cols>
    <col min="1" max="1" width="10.5703125" style="1" bestFit="1" customWidth="1"/>
    <col min="2" max="2" width="74.5703125" style="1" customWidth="1"/>
    <col min="3" max="3" width="19" style="1" customWidth="1"/>
    <col min="4" max="4" width="19.5703125" style="1" customWidth="1"/>
    <col min="5" max="5" width="31.140625" style="1" customWidth="1"/>
    <col min="6" max="6" width="29.140625" style="1" customWidth="1"/>
    <col min="7" max="7" width="28.5703125" style="1" customWidth="1"/>
    <col min="8" max="8" width="26.42578125" style="1" customWidth="1"/>
    <col min="9" max="9" width="23.7109375" style="1" customWidth="1"/>
    <col min="10" max="10" width="21.5703125" style="1" customWidth="1"/>
    <col min="11" max="11" width="15.7109375" style="1" customWidth="1"/>
    <col min="12" max="12" width="13.28515625" style="1" customWidth="1"/>
    <col min="13" max="13" width="20.85546875" style="1" customWidth="1"/>
    <col min="14" max="14" width="19.28515625" style="1" customWidth="1"/>
    <col min="15" max="15" width="18.42578125" style="1" customWidth="1"/>
    <col min="16" max="16" width="19" style="1" customWidth="1"/>
    <col min="17" max="17" width="20.28515625" style="1" customWidth="1"/>
    <col min="18" max="18" width="18" style="1" customWidth="1"/>
    <col min="19" max="19" width="36" style="1" customWidth="1"/>
    <col min="20" max="20" width="19.42578125" style="1" customWidth="1"/>
    <col min="21" max="21" width="19.140625" style="1" customWidth="1"/>
    <col min="22" max="22" width="20" style="1" customWidth="1"/>
    <col min="23" max="16384" width="9.140625" style="7"/>
  </cols>
  <sheetData>
    <row r="1" spans="1:22">
      <c r="A1" s="1" t="s">
        <v>188</v>
      </c>
      <c r="B1" s="240" t="str">
        <f>Info!C2</f>
        <v>სს ”საქართველოს ბანკი”</v>
      </c>
    </row>
    <row r="2" spans="1:22">
      <c r="A2" s="1" t="s">
        <v>189</v>
      </c>
      <c r="B2" s="685">
        <v>44834</v>
      </c>
    </row>
    <row r="3" spans="1:22">
      <c r="H3" s="1">
        <v>0</v>
      </c>
    </row>
    <row r="4" spans="1:22" ht="27.75" thickBot="1">
      <c r="A4" s="1" t="s">
        <v>413</v>
      </c>
      <c r="B4" s="225" t="s">
        <v>455</v>
      </c>
      <c r="V4" s="170" t="s">
        <v>93</v>
      </c>
    </row>
    <row r="5" spans="1:22">
      <c r="A5" s="79"/>
      <c r="B5" s="80"/>
      <c r="C5" s="809" t="s">
        <v>198</v>
      </c>
      <c r="D5" s="810"/>
      <c r="E5" s="810"/>
      <c r="F5" s="810"/>
      <c r="G5" s="810"/>
      <c r="H5" s="810"/>
      <c r="I5" s="810"/>
      <c r="J5" s="810"/>
      <c r="K5" s="810"/>
      <c r="L5" s="811"/>
      <c r="M5" s="809" t="s">
        <v>199</v>
      </c>
      <c r="N5" s="810"/>
      <c r="O5" s="810"/>
      <c r="P5" s="810"/>
      <c r="Q5" s="810"/>
      <c r="R5" s="810"/>
      <c r="S5" s="811"/>
      <c r="T5" s="814" t="s">
        <v>453</v>
      </c>
      <c r="U5" s="814" t="s">
        <v>452</v>
      </c>
      <c r="V5" s="812" t="s">
        <v>200</v>
      </c>
    </row>
    <row r="6" spans="1:22" s="55" customFormat="1" ht="127.5">
      <c r="A6" s="93"/>
      <c r="B6" s="148"/>
      <c r="C6" s="77" t="s">
        <v>201</v>
      </c>
      <c r="D6" s="76" t="s">
        <v>202</v>
      </c>
      <c r="E6" s="73" t="s">
        <v>203</v>
      </c>
      <c r="F6" s="226" t="s">
        <v>447</v>
      </c>
      <c r="G6" s="76" t="s">
        <v>204</v>
      </c>
      <c r="H6" s="76" t="s">
        <v>205</v>
      </c>
      <c r="I6" s="76" t="s">
        <v>206</v>
      </c>
      <c r="J6" s="76" t="s">
        <v>248</v>
      </c>
      <c r="K6" s="76" t="s">
        <v>207</v>
      </c>
      <c r="L6" s="78" t="s">
        <v>208</v>
      </c>
      <c r="M6" s="77" t="s">
        <v>209</v>
      </c>
      <c r="N6" s="76" t="s">
        <v>210</v>
      </c>
      <c r="O6" s="76" t="s">
        <v>211</v>
      </c>
      <c r="P6" s="76" t="s">
        <v>212</v>
      </c>
      <c r="Q6" s="76" t="s">
        <v>213</v>
      </c>
      <c r="R6" s="76" t="s">
        <v>214</v>
      </c>
      <c r="S6" s="78" t="s">
        <v>215</v>
      </c>
      <c r="T6" s="815"/>
      <c r="U6" s="815"/>
      <c r="V6" s="813"/>
    </row>
    <row r="7" spans="1:22" s="129" customFormat="1">
      <c r="A7" s="130">
        <v>1</v>
      </c>
      <c r="B7" s="128" t="s">
        <v>216</v>
      </c>
      <c r="C7" s="458"/>
      <c r="D7" s="457">
        <v>0</v>
      </c>
      <c r="E7" s="457"/>
      <c r="F7" s="457"/>
      <c r="G7" s="457"/>
      <c r="H7" s="457"/>
      <c r="I7" s="457"/>
      <c r="J7" s="457"/>
      <c r="K7" s="457"/>
      <c r="L7" s="457"/>
      <c r="M7" s="457">
        <v>0</v>
      </c>
      <c r="N7" s="457"/>
      <c r="O7" s="457"/>
      <c r="P7" s="457"/>
      <c r="Q7" s="457"/>
      <c r="R7" s="457">
        <v>0</v>
      </c>
      <c r="S7" s="457"/>
      <c r="T7" s="222"/>
      <c r="U7" s="221"/>
      <c r="V7" s="213">
        <f>SUM(C7:S7)</f>
        <v>0</v>
      </c>
    </row>
    <row r="8" spans="1:22" s="129" customFormat="1">
      <c r="A8" s="130">
        <v>2</v>
      </c>
      <c r="B8" s="128" t="s">
        <v>217</v>
      </c>
      <c r="C8" s="458">
        <v>0</v>
      </c>
      <c r="D8" s="457">
        <v>0</v>
      </c>
      <c r="E8" s="457"/>
      <c r="F8" s="457"/>
      <c r="G8" s="457"/>
      <c r="H8" s="457"/>
      <c r="I8" s="457"/>
      <c r="J8" s="457"/>
      <c r="K8" s="457"/>
      <c r="L8" s="457"/>
      <c r="M8" s="457"/>
      <c r="N8" s="457"/>
      <c r="O8" s="457"/>
      <c r="P8" s="457"/>
      <c r="Q8" s="457"/>
      <c r="R8" s="457">
        <v>0</v>
      </c>
      <c r="S8" s="457"/>
      <c r="T8" s="221"/>
      <c r="U8" s="221"/>
      <c r="V8" s="213">
        <f t="shared" ref="V8:V20" si="0">SUM(C8:S8)</f>
        <v>0</v>
      </c>
    </row>
    <row r="9" spans="1:22" s="129" customFormat="1">
      <c r="A9" s="130">
        <v>3</v>
      </c>
      <c r="B9" s="128" t="s">
        <v>218</v>
      </c>
      <c r="C9" s="458"/>
      <c r="D9" s="457">
        <v>0</v>
      </c>
      <c r="E9" s="457"/>
      <c r="F9" s="457"/>
      <c r="G9" s="457"/>
      <c r="H9" s="457"/>
      <c r="I9" s="457"/>
      <c r="J9" s="457"/>
      <c r="K9" s="457"/>
      <c r="L9" s="457"/>
      <c r="M9" s="457"/>
      <c r="N9" s="457"/>
      <c r="O9" s="457"/>
      <c r="P9" s="457"/>
      <c r="Q9" s="457"/>
      <c r="R9" s="457">
        <v>0</v>
      </c>
      <c r="S9" s="457"/>
      <c r="T9" s="221"/>
      <c r="U9" s="221"/>
      <c r="V9" s="213">
        <f>SUM(C9:S9)</f>
        <v>0</v>
      </c>
    </row>
    <row r="10" spans="1:22" s="129" customFormat="1">
      <c r="A10" s="130">
        <v>4</v>
      </c>
      <c r="B10" s="128" t="s">
        <v>219</v>
      </c>
      <c r="C10" s="458"/>
      <c r="D10" s="457">
        <v>0</v>
      </c>
      <c r="E10" s="457"/>
      <c r="F10" s="457"/>
      <c r="G10" s="457"/>
      <c r="H10" s="457"/>
      <c r="I10" s="457"/>
      <c r="J10" s="457"/>
      <c r="K10" s="457"/>
      <c r="L10" s="457"/>
      <c r="M10" s="457"/>
      <c r="N10" s="457"/>
      <c r="O10" s="457"/>
      <c r="P10" s="457"/>
      <c r="Q10" s="457"/>
      <c r="R10" s="457">
        <v>0</v>
      </c>
      <c r="S10" s="457"/>
      <c r="T10" s="221"/>
      <c r="U10" s="221"/>
      <c r="V10" s="213">
        <f t="shared" si="0"/>
        <v>0</v>
      </c>
    </row>
    <row r="11" spans="1:22" s="129" customFormat="1">
      <c r="A11" s="130">
        <v>5</v>
      </c>
      <c r="B11" s="128" t="s">
        <v>220</v>
      </c>
      <c r="C11" s="458" t="s">
        <v>956</v>
      </c>
      <c r="D11" s="457">
        <v>0</v>
      </c>
      <c r="E11" s="457"/>
      <c r="F11" s="457"/>
      <c r="G11" s="457"/>
      <c r="H11" s="457"/>
      <c r="I11" s="457"/>
      <c r="J11" s="457"/>
      <c r="K11" s="457"/>
      <c r="L11" s="457"/>
      <c r="M11" s="457"/>
      <c r="N11" s="457"/>
      <c r="O11" s="457"/>
      <c r="P11" s="457"/>
      <c r="Q11" s="457"/>
      <c r="R11" s="457">
        <v>0</v>
      </c>
      <c r="S11" s="457"/>
      <c r="T11" s="221"/>
      <c r="U11" s="221"/>
      <c r="V11" s="213">
        <f t="shared" si="0"/>
        <v>0</v>
      </c>
    </row>
    <row r="12" spans="1:22" s="129" customFormat="1">
      <c r="A12" s="130">
        <v>6</v>
      </c>
      <c r="B12" s="128" t="s">
        <v>221</v>
      </c>
      <c r="C12" s="458"/>
      <c r="D12" s="457">
        <v>0</v>
      </c>
      <c r="E12" s="457"/>
      <c r="F12" s="457"/>
      <c r="G12" s="457"/>
      <c r="H12" s="457"/>
      <c r="I12" s="457"/>
      <c r="J12" s="457"/>
      <c r="K12" s="457"/>
      <c r="L12" s="457"/>
      <c r="M12" s="457"/>
      <c r="N12" s="457"/>
      <c r="O12" s="457"/>
      <c r="P12" s="457"/>
      <c r="Q12" s="457"/>
      <c r="R12" s="457">
        <v>0</v>
      </c>
      <c r="S12" s="457"/>
      <c r="T12" s="221"/>
      <c r="U12" s="221"/>
      <c r="V12" s="213">
        <f t="shared" si="0"/>
        <v>0</v>
      </c>
    </row>
    <row r="13" spans="1:22" s="129" customFormat="1">
      <c r="A13" s="130">
        <v>7</v>
      </c>
      <c r="B13" s="128" t="s">
        <v>73</v>
      </c>
      <c r="C13" s="458"/>
      <c r="D13" s="457">
        <v>103276475.21700001</v>
      </c>
      <c r="E13" s="457"/>
      <c r="F13" s="457"/>
      <c r="G13" s="457"/>
      <c r="H13" s="457"/>
      <c r="I13" s="457"/>
      <c r="J13" s="457"/>
      <c r="K13" s="457"/>
      <c r="L13" s="457"/>
      <c r="M13" s="457">
        <v>14859591.4683</v>
      </c>
      <c r="N13" s="457"/>
      <c r="O13" s="457">
        <v>71531119.424899995</v>
      </c>
      <c r="P13" s="457"/>
      <c r="Q13" s="457"/>
      <c r="R13" s="457">
        <v>180031884.9905</v>
      </c>
      <c r="S13" s="457"/>
      <c r="T13" s="221"/>
      <c r="U13" s="221"/>
      <c r="V13" s="213">
        <f t="shared" si="0"/>
        <v>369699071.10070002</v>
      </c>
    </row>
    <row r="14" spans="1:22" s="129" customFormat="1">
      <c r="A14" s="130">
        <v>8</v>
      </c>
      <c r="B14" s="128" t="s">
        <v>74</v>
      </c>
      <c r="C14" s="458"/>
      <c r="D14" s="457">
        <v>0</v>
      </c>
      <c r="E14" s="457"/>
      <c r="F14" s="457"/>
      <c r="G14" s="457"/>
      <c r="H14" s="457"/>
      <c r="I14" s="457"/>
      <c r="J14" s="457">
        <v>0</v>
      </c>
      <c r="K14" s="457"/>
      <c r="L14" s="457"/>
      <c r="M14" s="457">
        <v>4370029.3145000003</v>
      </c>
      <c r="N14" s="457"/>
      <c r="O14" s="457">
        <v>2107481.1096999999</v>
      </c>
      <c r="P14" s="457"/>
      <c r="Q14" s="457"/>
      <c r="R14" s="457">
        <v>0</v>
      </c>
      <c r="S14" s="457"/>
      <c r="T14" s="221"/>
      <c r="U14" s="221"/>
      <c r="V14" s="213">
        <f t="shared" si="0"/>
        <v>6477510.4242000002</v>
      </c>
    </row>
    <row r="15" spans="1:22" s="129" customFormat="1">
      <c r="A15" s="130">
        <v>9</v>
      </c>
      <c r="B15" s="128" t="s">
        <v>75</v>
      </c>
      <c r="C15" s="458"/>
      <c r="D15" s="457">
        <v>56752711.946000002</v>
      </c>
      <c r="E15" s="457"/>
      <c r="F15" s="457"/>
      <c r="G15" s="457"/>
      <c r="H15" s="457"/>
      <c r="I15" s="457"/>
      <c r="J15" s="457"/>
      <c r="K15" s="457"/>
      <c r="L15" s="457"/>
      <c r="M15" s="457">
        <v>960828.89099999995</v>
      </c>
      <c r="N15" s="457"/>
      <c r="O15" s="457">
        <v>358454.32819999999</v>
      </c>
      <c r="P15" s="457"/>
      <c r="Q15" s="457"/>
      <c r="R15" s="457">
        <v>0</v>
      </c>
      <c r="S15" s="457"/>
      <c r="T15" s="221"/>
      <c r="U15" s="221"/>
      <c r="V15" s="213">
        <f t="shared" si="0"/>
        <v>58071995.165200002</v>
      </c>
    </row>
    <row r="16" spans="1:22" s="129" customFormat="1">
      <c r="A16" s="130">
        <v>10</v>
      </c>
      <c r="B16" s="128" t="s">
        <v>69</v>
      </c>
      <c r="C16" s="458"/>
      <c r="D16" s="457">
        <v>0</v>
      </c>
      <c r="E16" s="457"/>
      <c r="F16" s="457"/>
      <c r="G16" s="457"/>
      <c r="H16" s="457"/>
      <c r="I16" s="457"/>
      <c r="J16" s="457"/>
      <c r="K16" s="457"/>
      <c r="L16" s="457"/>
      <c r="M16" s="457"/>
      <c r="N16" s="457"/>
      <c r="O16" s="457"/>
      <c r="P16" s="457"/>
      <c r="Q16" s="457"/>
      <c r="R16" s="457">
        <v>0</v>
      </c>
      <c r="S16" s="457"/>
      <c r="T16" s="221"/>
      <c r="U16" s="221"/>
      <c r="V16" s="213">
        <f t="shared" si="0"/>
        <v>0</v>
      </c>
    </row>
    <row r="17" spans="1:22" s="129" customFormat="1">
      <c r="A17" s="130">
        <v>11</v>
      </c>
      <c r="B17" s="128" t="s">
        <v>70</v>
      </c>
      <c r="C17" s="458"/>
      <c r="D17" s="457">
        <v>525927.17859999998</v>
      </c>
      <c r="E17" s="457"/>
      <c r="F17" s="457"/>
      <c r="G17" s="457"/>
      <c r="H17" s="457"/>
      <c r="I17" s="457">
        <v>0</v>
      </c>
      <c r="J17" s="457"/>
      <c r="K17" s="457"/>
      <c r="L17" s="457"/>
      <c r="M17" s="457">
        <v>686975.72120000003</v>
      </c>
      <c r="N17" s="457"/>
      <c r="O17" s="457">
        <v>0</v>
      </c>
      <c r="P17" s="457"/>
      <c r="Q17" s="457"/>
      <c r="R17" s="457">
        <v>0</v>
      </c>
      <c r="S17" s="457"/>
      <c r="T17" s="221"/>
      <c r="U17" s="221"/>
      <c r="V17" s="213">
        <f t="shared" si="0"/>
        <v>1212902.8998</v>
      </c>
    </row>
    <row r="18" spans="1:22" s="129" customFormat="1">
      <c r="A18" s="130">
        <v>12</v>
      </c>
      <c r="B18" s="128" t="s">
        <v>71</v>
      </c>
      <c r="C18" s="458"/>
      <c r="D18" s="457">
        <v>39050.504999999997</v>
      </c>
      <c r="E18" s="457"/>
      <c r="F18" s="457"/>
      <c r="G18" s="457"/>
      <c r="H18" s="457"/>
      <c r="I18" s="457"/>
      <c r="J18" s="457"/>
      <c r="K18" s="457"/>
      <c r="L18" s="457"/>
      <c r="M18" s="457"/>
      <c r="N18" s="457"/>
      <c r="O18" s="457"/>
      <c r="P18" s="457"/>
      <c r="Q18" s="457"/>
      <c r="R18" s="457">
        <v>0</v>
      </c>
      <c r="S18" s="457"/>
      <c r="T18" s="221"/>
      <c r="U18" s="221"/>
      <c r="V18" s="213">
        <f t="shared" si="0"/>
        <v>39050.504999999997</v>
      </c>
    </row>
    <row r="19" spans="1:22" s="129" customFormat="1">
      <c r="A19" s="130">
        <v>13</v>
      </c>
      <c r="B19" s="128" t="s">
        <v>72</v>
      </c>
      <c r="C19" s="458"/>
      <c r="D19" s="457">
        <v>786988.69440000004</v>
      </c>
      <c r="E19" s="457"/>
      <c r="F19" s="457"/>
      <c r="G19" s="457"/>
      <c r="H19" s="457"/>
      <c r="I19" s="457"/>
      <c r="J19" s="457"/>
      <c r="K19" s="457"/>
      <c r="L19" s="457"/>
      <c r="M19" s="457"/>
      <c r="N19" s="457"/>
      <c r="O19" s="457"/>
      <c r="P19" s="457"/>
      <c r="Q19" s="457"/>
      <c r="R19" s="457">
        <v>0</v>
      </c>
      <c r="S19" s="457"/>
      <c r="T19" s="221"/>
      <c r="U19" s="221"/>
      <c r="V19" s="213">
        <f t="shared" si="0"/>
        <v>786988.69440000004</v>
      </c>
    </row>
    <row r="20" spans="1:22" s="129" customFormat="1">
      <c r="A20" s="130">
        <v>14</v>
      </c>
      <c r="B20" s="128" t="s">
        <v>249</v>
      </c>
      <c r="C20" s="458"/>
      <c r="D20" s="457">
        <v>0</v>
      </c>
      <c r="E20" s="457"/>
      <c r="F20" s="457"/>
      <c r="G20" s="457"/>
      <c r="H20" s="457"/>
      <c r="I20" s="457"/>
      <c r="J20" s="457"/>
      <c r="K20" s="457"/>
      <c r="L20" s="457"/>
      <c r="M20" s="457"/>
      <c r="N20" s="457"/>
      <c r="O20" s="457"/>
      <c r="P20" s="457"/>
      <c r="Q20" s="457"/>
      <c r="R20" s="457">
        <v>0</v>
      </c>
      <c r="S20" s="457"/>
      <c r="T20" s="221"/>
      <c r="U20" s="221"/>
      <c r="V20" s="213">
        <f t="shared" si="0"/>
        <v>0</v>
      </c>
    </row>
    <row r="21" spans="1:22" ht="13.5" thickBot="1">
      <c r="A21" s="81"/>
      <c r="B21" s="82" t="s">
        <v>68</v>
      </c>
      <c r="C21" s="214">
        <f>SUM(C7:C20)</f>
        <v>0</v>
      </c>
      <c r="D21" s="212">
        <f t="shared" ref="D21:V21" si="1">SUM(D7:D20)</f>
        <v>161381153.54100004</v>
      </c>
      <c r="E21" s="212">
        <f t="shared" si="1"/>
        <v>0</v>
      </c>
      <c r="F21" s="212">
        <f t="shared" si="1"/>
        <v>0</v>
      </c>
      <c r="G21" s="212">
        <f t="shared" si="1"/>
        <v>0</v>
      </c>
      <c r="H21" s="212">
        <f t="shared" si="1"/>
        <v>0</v>
      </c>
      <c r="I21" s="212">
        <f t="shared" si="1"/>
        <v>0</v>
      </c>
      <c r="J21" s="212">
        <f t="shared" si="1"/>
        <v>0</v>
      </c>
      <c r="K21" s="212">
        <f t="shared" si="1"/>
        <v>0</v>
      </c>
      <c r="L21" s="215">
        <f t="shared" si="1"/>
        <v>0</v>
      </c>
      <c r="M21" s="214">
        <f t="shared" si="1"/>
        <v>20877425.395</v>
      </c>
      <c r="N21" s="212">
        <f t="shared" si="1"/>
        <v>0</v>
      </c>
      <c r="O21" s="212">
        <f t="shared" si="1"/>
        <v>73997054.862799987</v>
      </c>
      <c r="P21" s="212">
        <f t="shared" si="1"/>
        <v>0</v>
      </c>
      <c r="Q21" s="212">
        <f t="shared" si="1"/>
        <v>0</v>
      </c>
      <c r="R21" s="212">
        <f t="shared" si="1"/>
        <v>180031884.9905</v>
      </c>
      <c r="S21" s="215">
        <f t="shared" si="1"/>
        <v>0</v>
      </c>
      <c r="T21" s="215">
        <f>SUM(T7:T20)</f>
        <v>0</v>
      </c>
      <c r="U21" s="215">
        <f t="shared" si="1"/>
        <v>0</v>
      </c>
      <c r="V21" s="216">
        <f t="shared" si="1"/>
        <v>436287518.78930002</v>
      </c>
    </row>
    <row r="24" spans="1:22">
      <c r="A24" s="11"/>
      <c r="B24" s="11"/>
      <c r="C24" s="58"/>
      <c r="D24" s="58"/>
      <c r="E24" s="58"/>
    </row>
    <row r="25" spans="1:22">
      <c r="A25" s="74"/>
      <c r="B25" s="74"/>
      <c r="C25" s="11"/>
      <c r="D25" s="58"/>
      <c r="E25" s="58"/>
      <c r="M25" s="583"/>
      <c r="O25" s="583"/>
      <c r="R25" s="583"/>
      <c r="V25" s="583"/>
    </row>
    <row r="26" spans="1:22">
      <c r="A26" s="74"/>
      <c r="B26" s="75"/>
      <c r="C26" s="11"/>
      <c r="D26" s="582"/>
      <c r="E26" s="58"/>
    </row>
    <row r="27" spans="1:22">
      <c r="A27" s="74"/>
      <c r="B27" s="74"/>
      <c r="C27" s="11"/>
      <c r="D27" s="58"/>
      <c r="E27" s="58"/>
    </row>
    <row r="28" spans="1:22">
      <c r="A28" s="74"/>
      <c r="B28" s="75"/>
      <c r="C28" s="11"/>
      <c r="D28" s="58"/>
      <c r="E28" s="58"/>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Normal="100" workbookViewId="0">
      <pane xSplit="2" ySplit="6" topLeftCell="C7" activePane="bottomRight" state="frozen"/>
      <selection sqref="A1:C1"/>
      <selection pane="topRight" sqref="A1:C1"/>
      <selection pane="bottomLeft" sqref="A1:C1"/>
      <selection pane="bottomRight" activeCell="C7" sqref="C7"/>
    </sheetView>
  </sheetViews>
  <sheetFormatPr defaultColWidth="9.140625" defaultRowHeight="12.75"/>
  <cols>
    <col min="1" max="1" width="10.5703125" style="240" bestFit="1" customWidth="1"/>
    <col min="2" max="2" width="104.140625" style="240" customWidth="1"/>
    <col min="3" max="5" width="14.28515625" style="516" customWidth="1"/>
    <col min="6" max="11" width="15.85546875" style="516" customWidth="1"/>
    <col min="12" max="16384" width="9.140625" style="240"/>
  </cols>
  <sheetData>
    <row r="1" spans="1:11">
      <c r="A1" s="240" t="s">
        <v>188</v>
      </c>
      <c r="B1" s="240" t="str">
        <f>'2. RC'!B1</f>
        <v>სს ”საქართველოს ბანკი”</v>
      </c>
    </row>
    <row r="2" spans="1:11">
      <c r="A2" s="240" t="s">
        <v>189</v>
      </c>
      <c r="B2" s="685">
        <v>44834</v>
      </c>
      <c r="C2" s="604"/>
      <c r="D2" s="604"/>
    </row>
    <row r="3" spans="1:11">
      <c r="B3" s="241"/>
      <c r="C3" s="604"/>
      <c r="D3" s="604"/>
    </row>
    <row r="4" spans="1:11" ht="13.5" thickBot="1">
      <c r="A4" s="240" t="s">
        <v>518</v>
      </c>
      <c r="B4" s="223" t="s">
        <v>517</v>
      </c>
      <c r="C4" s="604"/>
      <c r="D4" s="604"/>
    </row>
    <row r="5" spans="1:11" ht="30" customHeight="1">
      <c r="A5" s="816"/>
      <c r="B5" s="817"/>
      <c r="C5" s="818" t="s">
        <v>549</v>
      </c>
      <c r="D5" s="818"/>
      <c r="E5" s="818"/>
      <c r="F5" s="818" t="s">
        <v>550</v>
      </c>
      <c r="G5" s="818"/>
      <c r="H5" s="818"/>
      <c r="I5" s="818" t="s">
        <v>551</v>
      </c>
      <c r="J5" s="818"/>
      <c r="K5" s="819"/>
    </row>
    <row r="6" spans="1:11">
      <c r="A6" s="559"/>
      <c r="B6" s="239"/>
      <c r="C6" s="605" t="s">
        <v>27</v>
      </c>
      <c r="D6" s="605" t="s">
        <v>96</v>
      </c>
      <c r="E6" s="605" t="s">
        <v>68</v>
      </c>
      <c r="F6" s="605" t="s">
        <v>27</v>
      </c>
      <c r="G6" s="605" t="s">
        <v>96</v>
      </c>
      <c r="H6" s="605" t="s">
        <v>68</v>
      </c>
      <c r="I6" s="605" t="s">
        <v>27</v>
      </c>
      <c r="J6" s="605" t="s">
        <v>96</v>
      </c>
      <c r="K6" s="606" t="s">
        <v>68</v>
      </c>
    </row>
    <row r="7" spans="1:11">
      <c r="A7" s="560" t="s">
        <v>488</v>
      </c>
      <c r="B7" s="561"/>
      <c r="C7" s="607"/>
      <c r="D7" s="607"/>
      <c r="E7" s="607"/>
      <c r="F7" s="607"/>
      <c r="G7" s="607"/>
      <c r="H7" s="607"/>
      <c r="I7" s="607"/>
      <c r="J7" s="607"/>
      <c r="K7" s="608"/>
    </row>
    <row r="8" spans="1:11">
      <c r="A8" s="238">
        <v>1</v>
      </c>
      <c r="B8" s="231" t="s">
        <v>488</v>
      </c>
      <c r="C8" s="609"/>
      <c r="D8" s="609"/>
      <c r="E8" s="609"/>
      <c r="F8" s="610">
        <v>1475117032.564435</v>
      </c>
      <c r="G8" s="610">
        <v>5025264135.5523443</v>
      </c>
      <c r="H8" s="610">
        <v>6500381168.1167784</v>
      </c>
      <c r="I8" s="610">
        <v>1472997874.6109567</v>
      </c>
      <c r="J8" s="610">
        <v>3163119292.277998</v>
      </c>
      <c r="K8" s="611">
        <v>4636117166.8889523</v>
      </c>
    </row>
    <row r="9" spans="1:11">
      <c r="A9" s="560" t="s">
        <v>489</v>
      </c>
      <c r="B9" s="561"/>
      <c r="C9" s="607"/>
      <c r="D9" s="607"/>
      <c r="E9" s="607"/>
      <c r="F9" s="607"/>
      <c r="G9" s="607"/>
      <c r="H9" s="607"/>
      <c r="I9" s="607"/>
      <c r="J9" s="607"/>
      <c r="K9" s="608"/>
    </row>
    <row r="10" spans="1:11">
      <c r="A10" s="243">
        <v>2</v>
      </c>
      <c r="B10" s="562" t="s">
        <v>490</v>
      </c>
      <c r="C10" s="612">
        <v>2513963167.6194782</v>
      </c>
      <c r="D10" s="613">
        <v>5798951406.8608246</v>
      </c>
      <c r="E10" s="613">
        <v>8143832817.5138884</v>
      </c>
      <c r="F10" s="613">
        <v>491643987.70287985</v>
      </c>
      <c r="G10" s="613">
        <v>1351342163.3308566</v>
      </c>
      <c r="H10" s="613">
        <v>1810829303.454294</v>
      </c>
      <c r="I10" s="613">
        <v>141467707.57130545</v>
      </c>
      <c r="J10" s="613">
        <v>384437958.31615537</v>
      </c>
      <c r="K10" s="614">
        <v>516591138.87643927</v>
      </c>
    </row>
    <row r="11" spans="1:11">
      <c r="A11" s="243">
        <v>3</v>
      </c>
      <c r="B11" s="562" t="s">
        <v>491</v>
      </c>
      <c r="C11" s="612">
        <v>4958217928.7515125</v>
      </c>
      <c r="D11" s="613">
        <v>8636325080.9351482</v>
      </c>
      <c r="E11" s="613">
        <v>13225255430.771774</v>
      </c>
      <c r="F11" s="613">
        <v>1484833061.6107552</v>
      </c>
      <c r="G11" s="613">
        <v>2770090910.4228373</v>
      </c>
      <c r="H11" s="613">
        <v>4254923972.0335913</v>
      </c>
      <c r="I11" s="613">
        <v>1090979934.7992213</v>
      </c>
      <c r="J11" s="613">
        <v>1647934081.9895294</v>
      </c>
      <c r="K11" s="614">
        <v>2738914016.7887506</v>
      </c>
    </row>
    <row r="12" spans="1:11">
      <c r="A12" s="243">
        <v>4</v>
      </c>
      <c r="B12" s="562" t="s">
        <v>492</v>
      </c>
      <c r="C12" s="612">
        <v>2773399759.952826</v>
      </c>
      <c r="D12" s="613">
        <v>103729759.95282608</v>
      </c>
      <c r="E12" s="613">
        <v>2697492826.0869565</v>
      </c>
      <c r="F12" s="613">
        <v>0</v>
      </c>
      <c r="G12" s="613">
        <v>0</v>
      </c>
      <c r="H12" s="613">
        <v>0</v>
      </c>
      <c r="I12" s="613">
        <v>0</v>
      </c>
      <c r="J12" s="613">
        <v>0</v>
      </c>
      <c r="K12" s="614">
        <v>0</v>
      </c>
    </row>
    <row r="13" spans="1:11">
      <c r="A13" s="243">
        <v>5</v>
      </c>
      <c r="B13" s="562" t="s">
        <v>493</v>
      </c>
      <c r="C13" s="612">
        <v>1482604242.899857</v>
      </c>
      <c r="D13" s="613">
        <v>1016610250.7097985</v>
      </c>
      <c r="E13" s="613">
        <v>2396796995.9035678</v>
      </c>
      <c r="F13" s="613">
        <v>234214904.551074</v>
      </c>
      <c r="G13" s="613">
        <v>160370402.39003226</v>
      </c>
      <c r="H13" s="613">
        <v>394585306.9411062</v>
      </c>
      <c r="I13" s="613">
        <v>92873747.983603269</v>
      </c>
      <c r="J13" s="613">
        <v>64177179.085800089</v>
      </c>
      <c r="K13" s="614">
        <v>157050927.06940332</v>
      </c>
    </row>
    <row r="14" spans="1:11">
      <c r="A14" s="243">
        <v>6</v>
      </c>
      <c r="B14" s="562" t="s">
        <v>508</v>
      </c>
      <c r="C14" s="612"/>
      <c r="D14" s="613"/>
      <c r="E14" s="613"/>
      <c r="F14" s="613"/>
      <c r="G14" s="613"/>
      <c r="H14" s="613"/>
      <c r="I14" s="613"/>
      <c r="J14" s="613"/>
      <c r="K14" s="614"/>
    </row>
    <row r="15" spans="1:11">
      <c r="A15" s="243">
        <v>7</v>
      </c>
      <c r="B15" s="562" t="s">
        <v>495</v>
      </c>
      <c r="C15" s="612">
        <v>131664195.65915218</v>
      </c>
      <c r="D15" s="613">
        <v>584047129.38301516</v>
      </c>
      <c r="E15" s="613">
        <v>705927712.54247189</v>
      </c>
      <c r="F15" s="613">
        <v>100305400.89523913</v>
      </c>
      <c r="G15" s="613">
        <v>609932327.29297161</v>
      </c>
      <c r="H15" s="613">
        <v>710237728.18821096</v>
      </c>
      <c r="I15" s="613">
        <v>100305400.89523913</v>
      </c>
      <c r="J15" s="613">
        <v>609932327.29297161</v>
      </c>
      <c r="K15" s="614">
        <v>710237728.18821096</v>
      </c>
    </row>
    <row r="16" spans="1:11">
      <c r="A16" s="243">
        <v>8</v>
      </c>
      <c r="B16" s="563" t="s">
        <v>496</v>
      </c>
      <c r="C16" s="612">
        <v>9345886127.2633476</v>
      </c>
      <c r="D16" s="613">
        <v>10340712220.980787</v>
      </c>
      <c r="E16" s="613">
        <v>19025472965.304771</v>
      </c>
      <c r="F16" s="613">
        <v>1819353367.0570683</v>
      </c>
      <c r="G16" s="613">
        <v>3540393640.1058412</v>
      </c>
      <c r="H16" s="613">
        <v>5359747007.1629086</v>
      </c>
      <c r="I16" s="613">
        <v>1284159083.6780636</v>
      </c>
      <c r="J16" s="613">
        <v>2322043588.3683014</v>
      </c>
      <c r="K16" s="614">
        <v>3606202672.0463648</v>
      </c>
    </row>
    <row r="17" spans="1:11">
      <c r="A17" s="560" t="s">
        <v>497</v>
      </c>
      <c r="B17" s="561"/>
      <c r="C17" s="607"/>
      <c r="D17" s="607"/>
      <c r="E17" s="607"/>
      <c r="F17" s="607"/>
      <c r="G17" s="607"/>
      <c r="H17" s="607"/>
      <c r="I17" s="607"/>
      <c r="J17" s="607"/>
      <c r="K17" s="608"/>
    </row>
    <row r="18" spans="1:11">
      <c r="A18" s="243">
        <v>9</v>
      </c>
      <c r="B18" s="562" t="s">
        <v>498</v>
      </c>
      <c r="C18" s="612"/>
      <c r="D18" s="613"/>
      <c r="E18" s="613"/>
      <c r="F18" s="613"/>
      <c r="G18" s="613"/>
      <c r="H18" s="613"/>
      <c r="I18" s="613"/>
      <c r="J18" s="613"/>
      <c r="K18" s="614"/>
    </row>
    <row r="19" spans="1:11">
      <c r="A19" s="243">
        <v>10</v>
      </c>
      <c r="B19" s="562" t="s">
        <v>499</v>
      </c>
      <c r="C19" s="612">
        <v>370549802.61178803</v>
      </c>
      <c r="D19" s="613">
        <v>189301388.2498185</v>
      </c>
      <c r="E19" s="613">
        <v>530370484.71694368</v>
      </c>
      <c r="F19" s="613">
        <v>184183131.51243261</v>
      </c>
      <c r="G19" s="613">
        <v>90375256.561486945</v>
      </c>
      <c r="H19" s="613">
        <v>274558388.07391953</v>
      </c>
      <c r="I19" s="613">
        <v>186667654.80004129</v>
      </c>
      <c r="J19" s="613">
        <v>2105046178.6383741</v>
      </c>
      <c r="K19" s="614">
        <v>2291713833.438416</v>
      </c>
    </row>
    <row r="20" spans="1:11">
      <c r="A20" s="243">
        <v>11</v>
      </c>
      <c r="B20" s="562" t="s">
        <v>500</v>
      </c>
      <c r="C20" s="612">
        <v>56292609.489863016</v>
      </c>
      <c r="D20" s="613">
        <v>1700754.4076619565</v>
      </c>
      <c r="E20" s="613">
        <v>54956252.245963022</v>
      </c>
      <c r="F20" s="613">
        <v>56292609.489863016</v>
      </c>
      <c r="G20" s="613">
        <v>0</v>
      </c>
      <c r="H20" s="613">
        <v>56292609.489863016</v>
      </c>
      <c r="I20" s="613">
        <v>56292609.489863016</v>
      </c>
      <c r="J20" s="613">
        <v>0</v>
      </c>
      <c r="K20" s="614">
        <v>56292609.489863016</v>
      </c>
    </row>
    <row r="21" spans="1:11" ht="13.5" thickBot="1">
      <c r="A21" s="173">
        <v>12</v>
      </c>
      <c r="B21" s="244" t="s">
        <v>501</v>
      </c>
      <c r="C21" s="615">
        <v>426842412.10165107</v>
      </c>
      <c r="D21" s="616">
        <v>191002142.65748045</v>
      </c>
      <c r="E21" s="615">
        <v>585326736.96290672</v>
      </c>
      <c r="F21" s="616">
        <v>240475741.00229561</v>
      </c>
      <c r="G21" s="616">
        <v>90375256.561486945</v>
      </c>
      <c r="H21" s="616">
        <v>330850997.56378257</v>
      </c>
      <c r="I21" s="616">
        <v>242960264.2899043</v>
      </c>
      <c r="J21" s="616">
        <v>2105046178.6383741</v>
      </c>
      <c r="K21" s="617">
        <v>2348006442.9282789</v>
      </c>
    </row>
    <row r="22" spans="1:11" ht="38.25" customHeight="1" thickBot="1">
      <c r="A22" s="236"/>
      <c r="B22" s="237"/>
      <c r="C22" s="618"/>
      <c r="D22" s="618"/>
      <c r="E22" s="618"/>
      <c r="F22" s="820" t="s">
        <v>502</v>
      </c>
      <c r="G22" s="818"/>
      <c r="H22" s="818"/>
      <c r="I22" s="820" t="s">
        <v>503</v>
      </c>
      <c r="J22" s="818"/>
      <c r="K22" s="819"/>
    </row>
    <row r="23" spans="1:11">
      <c r="A23" s="234">
        <v>13</v>
      </c>
      <c r="B23" s="232" t="s">
        <v>488</v>
      </c>
      <c r="C23" s="619"/>
      <c r="D23" s="619"/>
      <c r="E23" s="619"/>
      <c r="F23" s="620">
        <v>1475117032.564435</v>
      </c>
      <c r="G23" s="620">
        <v>5025264135.5523443</v>
      </c>
      <c r="H23" s="620">
        <v>6500381168.1167784</v>
      </c>
      <c r="I23" s="620">
        <v>1472997874.6109567</v>
      </c>
      <c r="J23" s="620">
        <v>3163119292.277998</v>
      </c>
      <c r="K23" s="621">
        <v>4636117166.8889523</v>
      </c>
    </row>
    <row r="24" spans="1:11" ht="13.5" thickBot="1">
      <c r="A24" s="564">
        <v>14</v>
      </c>
      <c r="B24" s="565" t="s">
        <v>504</v>
      </c>
      <c r="C24" s="622"/>
      <c r="D24" s="623"/>
      <c r="E24" s="624"/>
      <c r="F24" s="625">
        <v>1578877626.0547731</v>
      </c>
      <c r="G24" s="625">
        <v>3450018383.5443554</v>
      </c>
      <c r="H24" s="625">
        <v>5028896009.5991259</v>
      </c>
      <c r="I24" s="625">
        <v>1041198819.3881589</v>
      </c>
      <c r="J24" s="625">
        <v>591818662.2213825</v>
      </c>
      <c r="K24" s="626">
        <v>1265239651.4105265</v>
      </c>
    </row>
    <row r="25" spans="1:11" ht="13.5" thickBot="1">
      <c r="A25" s="235">
        <v>15</v>
      </c>
      <c r="B25" s="233" t="s">
        <v>505</v>
      </c>
      <c r="C25" s="627"/>
      <c r="D25" s="627"/>
      <c r="E25" s="627"/>
      <c r="F25" s="600">
        <v>0.9342820546836107</v>
      </c>
      <c r="G25" s="600">
        <v>1.4565905386248028</v>
      </c>
      <c r="H25" s="600">
        <v>1.2926060025319455</v>
      </c>
      <c r="I25" s="600">
        <v>1.4147133546276363</v>
      </c>
      <c r="J25" s="600">
        <v>5.3447440815828227</v>
      </c>
      <c r="K25" s="600">
        <v>3.6642205780703061</v>
      </c>
    </row>
    <row r="28" spans="1:11" ht="38.25">
      <c r="B28" s="15" t="s">
        <v>548</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O22"/>
  <sheetViews>
    <sheetView zoomScaleNormal="100" workbookViewId="0">
      <pane xSplit="1" ySplit="5" topLeftCell="B6" activePane="bottomRight" state="frozen"/>
      <selection sqref="A1:C1"/>
      <selection pane="topRight" sqref="A1:C1"/>
      <selection pane="bottomLeft" sqref="A1:C1"/>
      <selection pane="bottomRight" activeCell="B6" sqref="B6"/>
    </sheetView>
  </sheetViews>
  <sheetFormatPr defaultColWidth="9.140625" defaultRowHeight="15.75"/>
  <cols>
    <col min="1" max="1" width="10.5703125" style="56" bestFit="1" customWidth="1"/>
    <col min="2" max="2" width="95" style="56" customWidth="1"/>
    <col min="3" max="3" width="21.85546875" style="56" customWidth="1"/>
    <col min="4" max="4" width="11" style="56" customWidth="1"/>
    <col min="5" max="5" width="18.28515625" style="56" bestFit="1" customWidth="1"/>
    <col min="6" max="13" width="10.7109375" style="56" customWidth="1"/>
    <col min="14" max="14" width="31" style="56" bestFit="1" customWidth="1"/>
    <col min="16" max="16" width="10.42578125" style="7" bestFit="1" customWidth="1"/>
    <col min="17" max="16384" width="9.140625" style="7"/>
  </cols>
  <sheetData>
    <row r="1" spans="1:14">
      <c r="A1" s="4" t="s">
        <v>188</v>
      </c>
      <c r="B1" s="56" t="str">
        <f>Info!C2</f>
        <v>სს ”საქართველოს ბანკი”</v>
      </c>
    </row>
    <row r="2" spans="1:14" ht="14.25" customHeight="1">
      <c r="A2" s="56" t="s">
        <v>189</v>
      </c>
      <c r="B2" s="685">
        <v>44834</v>
      </c>
    </row>
    <row r="3" spans="1:14" ht="14.25" customHeight="1">
      <c r="H3" s="56">
        <v>0</v>
      </c>
    </row>
    <row r="4" spans="1:14" ht="16.5" thickBot="1">
      <c r="A4" s="1" t="s">
        <v>415</v>
      </c>
      <c r="B4" s="72" t="s">
        <v>77</v>
      </c>
    </row>
    <row r="5" spans="1:14" s="17" customFormat="1" ht="12.75">
      <c r="A5" s="142"/>
      <c r="B5" s="143"/>
      <c r="C5" s="144" t="s">
        <v>0</v>
      </c>
      <c r="D5" s="144" t="s">
        <v>1</v>
      </c>
      <c r="E5" s="144" t="s">
        <v>2</v>
      </c>
      <c r="F5" s="144" t="s">
        <v>3</v>
      </c>
      <c r="G5" s="144" t="s">
        <v>4</v>
      </c>
      <c r="H5" s="144" t="s">
        <v>5</v>
      </c>
      <c r="I5" s="144" t="s">
        <v>238</v>
      </c>
      <c r="J5" s="144" t="s">
        <v>239</v>
      </c>
      <c r="K5" s="144" t="s">
        <v>240</v>
      </c>
      <c r="L5" s="144" t="s">
        <v>241</v>
      </c>
      <c r="M5" s="144" t="s">
        <v>242</v>
      </c>
      <c r="N5" s="145" t="s">
        <v>243</v>
      </c>
    </row>
    <row r="6" spans="1:14" ht="45">
      <c r="A6" s="135"/>
      <c r="B6" s="84"/>
      <c r="C6" s="85" t="s">
        <v>87</v>
      </c>
      <c r="D6" s="86" t="s">
        <v>76</v>
      </c>
      <c r="E6" s="87" t="s">
        <v>86</v>
      </c>
      <c r="F6" s="88">
        <v>0</v>
      </c>
      <c r="G6" s="88">
        <v>0.2</v>
      </c>
      <c r="H6" s="88">
        <v>0.35</v>
      </c>
      <c r="I6" s="88">
        <v>0.5</v>
      </c>
      <c r="J6" s="88">
        <v>0.75</v>
      </c>
      <c r="K6" s="88">
        <v>1</v>
      </c>
      <c r="L6" s="88">
        <v>1.5</v>
      </c>
      <c r="M6" s="88">
        <v>2.5</v>
      </c>
      <c r="N6" s="136" t="s">
        <v>77</v>
      </c>
    </row>
    <row r="7" spans="1:14">
      <c r="A7" s="137">
        <v>1</v>
      </c>
      <c r="B7" s="89" t="s">
        <v>78</v>
      </c>
      <c r="C7" s="459">
        <f>SUM(C8:C13)</f>
        <v>1865579489.2657001</v>
      </c>
      <c r="D7" s="460"/>
      <c r="E7" s="461">
        <f t="shared" ref="E7:M7" si="0">SUM(E8:E13)</f>
        <v>38281690.906126998</v>
      </c>
      <c r="F7" s="459">
        <f>SUM(F8:F13)</f>
        <v>0</v>
      </c>
      <c r="G7" s="459">
        <f t="shared" si="0"/>
        <v>27375595.279770002</v>
      </c>
      <c r="H7" s="459">
        <f t="shared" si="0"/>
        <v>0</v>
      </c>
      <c r="I7" s="459">
        <f t="shared" si="0"/>
        <v>7539657.1555840001</v>
      </c>
      <c r="J7" s="459">
        <f t="shared" si="0"/>
        <v>0</v>
      </c>
      <c r="K7" s="459">
        <f t="shared" si="0"/>
        <v>3083712.251923</v>
      </c>
      <c r="L7" s="459">
        <f t="shared" si="0"/>
        <v>0</v>
      </c>
      <c r="M7" s="459">
        <f t="shared" si="0"/>
        <v>0</v>
      </c>
      <c r="N7" s="462">
        <f>SUM(N8:N13)</f>
        <v>12328659.885669002</v>
      </c>
    </row>
    <row r="8" spans="1:14">
      <c r="A8" s="137">
        <v>1.1000000000000001</v>
      </c>
      <c r="B8" s="90" t="s">
        <v>79</v>
      </c>
      <c r="C8" s="463">
        <v>1838619139.7855999</v>
      </c>
      <c r="D8" s="464">
        <v>0.02</v>
      </c>
      <c r="E8" s="461">
        <f>C8*D8</f>
        <v>36772382.795712002</v>
      </c>
      <c r="F8" s="463">
        <v>0</v>
      </c>
      <c r="G8" s="463">
        <v>26666795.279770002</v>
      </c>
      <c r="H8" s="463">
        <v>0</v>
      </c>
      <c r="I8" s="463">
        <v>7539657.1555840001</v>
      </c>
      <c r="J8" s="463">
        <v>0</v>
      </c>
      <c r="K8" s="463">
        <v>2283204.141508</v>
      </c>
      <c r="L8" s="463">
        <v>0</v>
      </c>
      <c r="M8" s="463">
        <v>0</v>
      </c>
      <c r="N8" s="462">
        <f>SUMPRODUCT($F$6:$M$6,F8:M8)</f>
        <v>11386391.775254002</v>
      </c>
    </row>
    <row r="9" spans="1:14">
      <c r="A9" s="137">
        <v>1.2</v>
      </c>
      <c r="B9" s="90" t="s">
        <v>80</v>
      </c>
      <c r="C9" s="463">
        <v>21665727.086399999</v>
      </c>
      <c r="D9" s="464">
        <v>0.05</v>
      </c>
      <c r="E9" s="461">
        <f>C9*D9</f>
        <v>1083286.3543199999</v>
      </c>
      <c r="F9" s="463">
        <v>0</v>
      </c>
      <c r="G9" s="463">
        <v>708800</v>
      </c>
      <c r="H9" s="463">
        <v>0</v>
      </c>
      <c r="I9" s="463">
        <v>0</v>
      </c>
      <c r="J9" s="463">
        <v>0</v>
      </c>
      <c r="K9" s="463">
        <v>374486.35431999998</v>
      </c>
      <c r="L9" s="463">
        <v>0</v>
      </c>
      <c r="M9" s="463">
        <v>0</v>
      </c>
      <c r="N9" s="462">
        <f t="shared" ref="N9:N12" si="1">SUMPRODUCT($F$6:$M$6,F9:M9)</f>
        <v>516246.35431999998</v>
      </c>
    </row>
    <row r="10" spans="1:14">
      <c r="A10" s="137">
        <v>1.3</v>
      </c>
      <c r="B10" s="90" t="s">
        <v>81</v>
      </c>
      <c r="C10" s="463">
        <v>5212890.2403999995</v>
      </c>
      <c r="D10" s="464">
        <v>0.08</v>
      </c>
      <c r="E10" s="461">
        <f>C10*D10</f>
        <v>417031.21923199994</v>
      </c>
      <c r="F10" s="463">
        <v>0</v>
      </c>
      <c r="G10" s="463">
        <v>0</v>
      </c>
      <c r="H10" s="463">
        <v>0</v>
      </c>
      <c r="I10" s="463">
        <v>0</v>
      </c>
      <c r="J10" s="463">
        <v>0</v>
      </c>
      <c r="K10" s="463">
        <v>417031.219232</v>
      </c>
      <c r="L10" s="463">
        <v>0</v>
      </c>
      <c r="M10" s="463">
        <v>0</v>
      </c>
      <c r="N10" s="462">
        <f>SUMPRODUCT($F$6:$M$6,F10:M10)</f>
        <v>417031.219232</v>
      </c>
    </row>
    <row r="11" spans="1:14">
      <c r="A11" s="137">
        <v>1.4</v>
      </c>
      <c r="B11" s="90" t="s">
        <v>82</v>
      </c>
      <c r="C11" s="463">
        <v>81732.153300000005</v>
      </c>
      <c r="D11" s="464">
        <v>0.11</v>
      </c>
      <c r="E11" s="461">
        <f>C11*D11</f>
        <v>8990.5368630000012</v>
      </c>
      <c r="F11" s="463">
        <v>0</v>
      </c>
      <c r="G11" s="463">
        <v>0</v>
      </c>
      <c r="H11" s="463">
        <v>0</v>
      </c>
      <c r="I11" s="463">
        <v>0</v>
      </c>
      <c r="J11" s="463">
        <v>0</v>
      </c>
      <c r="K11" s="463">
        <v>8990.5368629999994</v>
      </c>
      <c r="L11" s="463">
        <v>0</v>
      </c>
      <c r="M11" s="463">
        <v>0</v>
      </c>
      <c r="N11" s="462">
        <f t="shared" si="1"/>
        <v>8990.5368629999994</v>
      </c>
    </row>
    <row r="12" spans="1:14">
      <c r="A12" s="137">
        <v>1.5</v>
      </c>
      <c r="B12" s="90" t="s">
        <v>83</v>
      </c>
      <c r="C12" s="463">
        <v>0</v>
      </c>
      <c r="D12" s="464">
        <v>0.14000000000000001</v>
      </c>
      <c r="E12" s="461">
        <f>C12*D12</f>
        <v>0</v>
      </c>
      <c r="F12" s="463">
        <v>0</v>
      </c>
      <c r="G12" s="463">
        <v>0</v>
      </c>
      <c r="H12" s="463">
        <v>0</v>
      </c>
      <c r="I12" s="463">
        <v>0</v>
      </c>
      <c r="J12" s="463">
        <v>0</v>
      </c>
      <c r="K12" s="463">
        <v>0</v>
      </c>
      <c r="L12" s="463">
        <v>0</v>
      </c>
      <c r="M12" s="463">
        <v>0</v>
      </c>
      <c r="N12" s="462">
        <f t="shared" si="1"/>
        <v>0</v>
      </c>
    </row>
    <row r="13" spans="1:14">
      <c r="A13" s="137">
        <v>1.6</v>
      </c>
      <c r="B13" s="91" t="s">
        <v>84</v>
      </c>
      <c r="C13" s="463">
        <v>0</v>
      </c>
      <c r="D13" s="465"/>
      <c r="E13" s="463"/>
      <c r="F13" s="463">
        <v>0</v>
      </c>
      <c r="G13" s="463">
        <v>0</v>
      </c>
      <c r="H13" s="463">
        <v>0</v>
      </c>
      <c r="I13" s="463">
        <v>0</v>
      </c>
      <c r="J13" s="463">
        <v>0</v>
      </c>
      <c r="K13" s="463">
        <v>0</v>
      </c>
      <c r="L13" s="463">
        <v>0</v>
      </c>
      <c r="M13" s="463">
        <v>0</v>
      </c>
      <c r="N13" s="462">
        <f>SUMPRODUCT($F$6:$M$6,F13:M13)</f>
        <v>0</v>
      </c>
    </row>
    <row r="14" spans="1:14">
      <c r="A14" s="137">
        <v>2</v>
      </c>
      <c r="B14" s="92" t="s">
        <v>85</v>
      </c>
      <c r="C14" s="459">
        <f>SUM(C15:C20)</f>
        <v>0</v>
      </c>
      <c r="D14" s="460"/>
      <c r="E14" s="461">
        <f t="shared" ref="E14:M14" si="2">SUM(E15:E20)</f>
        <v>0</v>
      </c>
      <c r="F14" s="463">
        <f t="shared" si="2"/>
        <v>0</v>
      </c>
      <c r="G14" s="463">
        <f t="shared" si="2"/>
        <v>0</v>
      </c>
      <c r="H14" s="463">
        <f t="shared" si="2"/>
        <v>0</v>
      </c>
      <c r="I14" s="463">
        <f t="shared" si="2"/>
        <v>0</v>
      </c>
      <c r="J14" s="463">
        <f t="shared" si="2"/>
        <v>0</v>
      </c>
      <c r="K14" s="463">
        <f t="shared" si="2"/>
        <v>0</v>
      </c>
      <c r="L14" s="463">
        <f t="shared" si="2"/>
        <v>0</v>
      </c>
      <c r="M14" s="463">
        <f t="shared" si="2"/>
        <v>0</v>
      </c>
      <c r="N14" s="462">
        <f>SUM(N15:N20)</f>
        <v>0</v>
      </c>
    </row>
    <row r="15" spans="1:14">
      <c r="A15" s="137">
        <v>2.1</v>
      </c>
      <c r="B15" s="91" t="s">
        <v>79</v>
      </c>
      <c r="C15" s="463">
        <v>0</v>
      </c>
      <c r="D15" s="464">
        <v>5.0000000000000001E-3</v>
      </c>
      <c r="E15" s="461">
        <f>C15*D15</f>
        <v>0</v>
      </c>
      <c r="F15" s="463">
        <v>0</v>
      </c>
      <c r="G15" s="463">
        <v>0</v>
      </c>
      <c r="H15" s="463">
        <v>0</v>
      </c>
      <c r="I15" s="463">
        <v>0</v>
      </c>
      <c r="J15" s="463">
        <v>0</v>
      </c>
      <c r="K15" s="463">
        <v>0</v>
      </c>
      <c r="L15" s="463">
        <v>0</v>
      </c>
      <c r="M15" s="463">
        <v>0</v>
      </c>
      <c r="N15" s="462">
        <f>SUMPRODUCT($F$6:$M$6,F15:M15)</f>
        <v>0</v>
      </c>
    </row>
    <row r="16" spans="1:14">
      <c r="A16" s="137">
        <v>2.2000000000000002</v>
      </c>
      <c r="B16" s="91" t="s">
        <v>80</v>
      </c>
      <c r="C16" s="463">
        <v>0</v>
      </c>
      <c r="D16" s="464">
        <v>0.01</v>
      </c>
      <c r="E16" s="461">
        <f>C16*D16</f>
        <v>0</v>
      </c>
      <c r="F16" s="463">
        <v>0</v>
      </c>
      <c r="G16" s="463">
        <v>0</v>
      </c>
      <c r="H16" s="463">
        <v>0</v>
      </c>
      <c r="I16" s="463">
        <v>0</v>
      </c>
      <c r="J16" s="463">
        <v>0</v>
      </c>
      <c r="K16" s="463">
        <v>0</v>
      </c>
      <c r="L16" s="463">
        <v>0</v>
      </c>
      <c r="M16" s="463">
        <v>0</v>
      </c>
      <c r="N16" s="462">
        <f t="shared" ref="N16:N20" si="3">SUMPRODUCT($F$6:$M$6,F16:M16)</f>
        <v>0</v>
      </c>
    </row>
    <row r="17" spans="1:14">
      <c r="A17" s="137">
        <v>2.2999999999999998</v>
      </c>
      <c r="B17" s="91" t="s">
        <v>81</v>
      </c>
      <c r="C17" s="463">
        <v>0</v>
      </c>
      <c r="D17" s="464">
        <v>0.02</v>
      </c>
      <c r="E17" s="461">
        <f>C17*D17</f>
        <v>0</v>
      </c>
      <c r="F17" s="463">
        <v>0</v>
      </c>
      <c r="G17" s="463">
        <v>0</v>
      </c>
      <c r="H17" s="463">
        <v>0</v>
      </c>
      <c r="I17" s="463">
        <v>0</v>
      </c>
      <c r="J17" s="463">
        <v>0</v>
      </c>
      <c r="K17" s="463">
        <v>0</v>
      </c>
      <c r="L17" s="463">
        <v>0</v>
      </c>
      <c r="M17" s="463">
        <v>0</v>
      </c>
      <c r="N17" s="462">
        <f t="shared" si="3"/>
        <v>0</v>
      </c>
    </row>
    <row r="18" spans="1:14">
      <c r="A18" s="137">
        <v>2.4</v>
      </c>
      <c r="B18" s="91" t="s">
        <v>82</v>
      </c>
      <c r="C18" s="463">
        <v>0</v>
      </c>
      <c r="D18" s="464">
        <v>0.03</v>
      </c>
      <c r="E18" s="461">
        <f>C18*D18</f>
        <v>0</v>
      </c>
      <c r="F18" s="463">
        <v>0</v>
      </c>
      <c r="G18" s="463">
        <v>0</v>
      </c>
      <c r="H18" s="463">
        <v>0</v>
      </c>
      <c r="I18" s="463">
        <v>0</v>
      </c>
      <c r="J18" s="463">
        <v>0</v>
      </c>
      <c r="K18" s="463">
        <v>0</v>
      </c>
      <c r="L18" s="463">
        <v>0</v>
      </c>
      <c r="M18" s="463">
        <v>0</v>
      </c>
      <c r="N18" s="462">
        <f t="shared" si="3"/>
        <v>0</v>
      </c>
    </row>
    <row r="19" spans="1:14">
      <c r="A19" s="137">
        <v>2.5</v>
      </c>
      <c r="B19" s="91" t="s">
        <v>83</v>
      </c>
      <c r="C19" s="463">
        <v>0</v>
      </c>
      <c r="D19" s="464">
        <v>0.04</v>
      </c>
      <c r="E19" s="461">
        <f>C19*D19</f>
        <v>0</v>
      </c>
      <c r="F19" s="463">
        <v>0</v>
      </c>
      <c r="G19" s="463">
        <v>0</v>
      </c>
      <c r="H19" s="463">
        <v>0</v>
      </c>
      <c r="I19" s="463">
        <v>0</v>
      </c>
      <c r="J19" s="463">
        <v>0</v>
      </c>
      <c r="K19" s="463">
        <v>0</v>
      </c>
      <c r="L19" s="463">
        <v>0</v>
      </c>
      <c r="M19" s="463">
        <v>0</v>
      </c>
      <c r="N19" s="462">
        <f t="shared" si="3"/>
        <v>0</v>
      </c>
    </row>
    <row r="20" spans="1:14">
      <c r="A20" s="137">
        <v>2.6</v>
      </c>
      <c r="B20" s="91" t="s">
        <v>84</v>
      </c>
      <c r="C20" s="463">
        <v>0</v>
      </c>
      <c r="D20" s="465"/>
      <c r="E20" s="466"/>
      <c r="F20" s="463">
        <v>0</v>
      </c>
      <c r="G20" s="463">
        <v>0</v>
      </c>
      <c r="H20" s="463">
        <v>0</v>
      </c>
      <c r="I20" s="463">
        <v>0</v>
      </c>
      <c r="J20" s="463">
        <v>0</v>
      </c>
      <c r="K20" s="463">
        <v>0</v>
      </c>
      <c r="L20" s="463">
        <v>0</v>
      </c>
      <c r="M20" s="463">
        <v>0</v>
      </c>
      <c r="N20" s="462">
        <f t="shared" si="3"/>
        <v>0</v>
      </c>
    </row>
    <row r="21" spans="1:14" ht="16.5" thickBot="1">
      <c r="A21" s="138">
        <v>3</v>
      </c>
      <c r="B21" s="139" t="s">
        <v>68</v>
      </c>
      <c r="C21" s="217">
        <f>C14+C7</f>
        <v>1865579489.2657001</v>
      </c>
      <c r="D21" s="140"/>
      <c r="E21" s="218">
        <f>E14+E7</f>
        <v>38281690.906126998</v>
      </c>
      <c r="F21" s="219">
        <f>F7+F14</f>
        <v>0</v>
      </c>
      <c r="G21" s="219">
        <f t="shared" ref="G21:L21" si="4">G7+G14</f>
        <v>27375595.279770002</v>
      </c>
      <c r="H21" s="219">
        <f t="shared" si="4"/>
        <v>0</v>
      </c>
      <c r="I21" s="219">
        <f>I7+I14</f>
        <v>7539657.1555840001</v>
      </c>
      <c r="J21" s="219">
        <f t="shared" si="4"/>
        <v>0</v>
      </c>
      <c r="K21" s="219">
        <f>K7+K14</f>
        <v>3083712.251923</v>
      </c>
      <c r="L21" s="219">
        <f t="shared" si="4"/>
        <v>0</v>
      </c>
      <c r="M21" s="219">
        <f>M7+M14</f>
        <v>0</v>
      </c>
      <c r="N21" s="141">
        <f>N14+N7</f>
        <v>12328659.885669002</v>
      </c>
    </row>
    <row r="22" spans="1:14">
      <c r="E22" s="220"/>
      <c r="F22" s="220"/>
      <c r="G22" s="220"/>
      <c r="H22" s="220"/>
      <c r="I22" s="220"/>
      <c r="J22" s="220"/>
      <c r="K22" s="220"/>
      <c r="L22" s="220"/>
      <c r="M22" s="220"/>
    </row>
  </sheetData>
  <conditionalFormatting sqref="E8:E12">
    <cfRule type="expression" dxfId="24" priority="2">
      <formula>(C8*D8)&lt;&gt;SUM(#REF!)</formula>
    </cfRule>
  </conditionalFormatting>
  <conditionalFormatting sqref="E15:E19">
    <cfRule type="expression" dxfId="23" priority="1">
      <formula>(C15*D15)&lt;&gt;SUM(#REF!)</formula>
    </cfRule>
  </conditionalFormatting>
  <conditionalFormatting sqref="E20">
    <cfRule type="expression" dxfId="22" priority="3">
      <formula>$E$88&lt;&gt;SUM(#REF!)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zoomScaleNormal="100" workbookViewId="0"/>
  </sheetViews>
  <sheetFormatPr defaultRowHeight="15"/>
  <cols>
    <col min="1" max="1" width="11.42578125" customWidth="1"/>
    <col min="2" max="2" width="76.85546875" style="3" customWidth="1"/>
    <col min="3" max="3" width="22.85546875" customWidth="1"/>
  </cols>
  <sheetData>
    <row r="1" spans="1:8">
      <c r="A1" s="240" t="s">
        <v>188</v>
      </c>
      <c r="B1" t="str">
        <f>Info!C2</f>
        <v>სს ”საქართველოს ბანკი”</v>
      </c>
    </row>
    <row r="2" spans="1:8">
      <c r="A2" s="240" t="s">
        <v>189</v>
      </c>
      <c r="B2" s="685">
        <v>44834</v>
      </c>
    </row>
    <row r="3" spans="1:8">
      <c r="A3" s="240"/>
      <c r="B3"/>
      <c r="H3">
        <v>0</v>
      </c>
    </row>
    <row r="4" spans="1:8">
      <c r="A4" s="240" t="s">
        <v>593</v>
      </c>
      <c r="B4" t="s">
        <v>552</v>
      </c>
    </row>
    <row r="5" spans="1:8">
      <c r="A5" s="279"/>
      <c r="B5" s="279" t="s">
        <v>553</v>
      </c>
      <c r="C5" s="291"/>
    </row>
    <row r="6" spans="1:8">
      <c r="A6" s="280">
        <v>1</v>
      </c>
      <c r="B6" s="292" t="s">
        <v>604</v>
      </c>
      <c r="C6" s="293">
        <v>26278234639.557102</v>
      </c>
    </row>
    <row r="7" spans="1:8">
      <c r="A7" s="280">
        <v>2</v>
      </c>
      <c r="B7" s="292" t="s">
        <v>554</v>
      </c>
      <c r="C7" s="293">
        <v>-155183760.38389999</v>
      </c>
    </row>
    <row r="8" spans="1:8">
      <c r="A8" s="281">
        <v>3</v>
      </c>
      <c r="B8" s="294" t="s">
        <v>555</v>
      </c>
      <c r="C8" s="295">
        <f>C6+C7</f>
        <v>26123050879.173203</v>
      </c>
    </row>
    <row r="9" spans="1:8">
      <c r="A9" s="282"/>
      <c r="B9" s="282" t="s">
        <v>556</v>
      </c>
      <c r="C9" s="296"/>
    </row>
    <row r="10" spans="1:8">
      <c r="A10" s="283">
        <v>4</v>
      </c>
      <c r="B10" s="297" t="s">
        <v>557</v>
      </c>
      <c r="C10" s="293"/>
    </row>
    <row r="11" spans="1:8">
      <c r="A11" s="283">
        <v>5</v>
      </c>
      <c r="B11" s="298" t="s">
        <v>558</v>
      </c>
      <c r="C11" s="293"/>
    </row>
    <row r="12" spans="1:8">
      <c r="A12" s="283" t="s">
        <v>559</v>
      </c>
      <c r="B12" s="292" t="s">
        <v>560</v>
      </c>
      <c r="C12" s="295">
        <v>38281690.906126998</v>
      </c>
    </row>
    <row r="13" spans="1:8">
      <c r="A13" s="284">
        <v>6</v>
      </c>
      <c r="B13" s="299" t="s">
        <v>561</v>
      </c>
      <c r="C13" s="293"/>
    </row>
    <row r="14" spans="1:8">
      <c r="A14" s="284">
        <v>7</v>
      </c>
      <c r="B14" s="300" t="s">
        <v>562</v>
      </c>
      <c r="C14" s="293"/>
    </row>
    <row r="15" spans="1:8">
      <c r="A15" s="285">
        <v>8</v>
      </c>
      <c r="B15" s="292" t="s">
        <v>563</v>
      </c>
      <c r="C15" s="293"/>
    </row>
    <row r="16" spans="1:8" ht="24">
      <c r="A16" s="284">
        <v>9</v>
      </c>
      <c r="B16" s="300" t="s">
        <v>564</v>
      </c>
      <c r="C16" s="293"/>
    </row>
    <row r="17" spans="1:3">
      <c r="A17" s="284">
        <v>10</v>
      </c>
      <c r="B17" s="300" t="s">
        <v>565</v>
      </c>
      <c r="C17" s="293"/>
    </row>
    <row r="18" spans="1:3">
      <c r="A18" s="286">
        <v>11</v>
      </c>
      <c r="B18" s="301" t="s">
        <v>566</v>
      </c>
      <c r="C18" s="295">
        <f>SUM(C10:C17)</f>
        <v>38281690.906126998</v>
      </c>
    </row>
    <row r="19" spans="1:3">
      <c r="A19" s="282"/>
      <c r="B19" s="282" t="s">
        <v>567</v>
      </c>
      <c r="C19" s="302"/>
    </row>
    <row r="20" spans="1:3">
      <c r="A20" s="284">
        <v>12</v>
      </c>
      <c r="B20" s="297" t="s">
        <v>568</v>
      </c>
      <c r="C20" s="293"/>
    </row>
    <row r="21" spans="1:3">
      <c r="A21" s="284">
        <v>13</v>
      </c>
      <c r="B21" s="297" t="s">
        <v>569</v>
      </c>
      <c r="C21" s="293"/>
    </row>
    <row r="22" spans="1:3">
      <c r="A22" s="284">
        <v>14</v>
      </c>
      <c r="B22" s="297" t="s">
        <v>570</v>
      </c>
      <c r="C22" s="293"/>
    </row>
    <row r="23" spans="1:3" ht="24">
      <c r="A23" s="284" t="s">
        <v>571</v>
      </c>
      <c r="B23" s="297" t="s">
        <v>572</v>
      </c>
      <c r="C23" s="293"/>
    </row>
    <row r="24" spans="1:3">
      <c r="A24" s="284">
        <v>15</v>
      </c>
      <c r="B24" s="297" t="s">
        <v>573</v>
      </c>
      <c r="C24" s="293"/>
    </row>
    <row r="25" spans="1:3">
      <c r="A25" s="284" t="s">
        <v>574</v>
      </c>
      <c r="B25" s="292" t="s">
        <v>575</v>
      </c>
      <c r="C25" s="293"/>
    </row>
    <row r="26" spans="1:3">
      <c r="A26" s="286">
        <v>16</v>
      </c>
      <c r="B26" s="301" t="s">
        <v>576</v>
      </c>
      <c r="C26" s="295">
        <f>SUM(C20:C25)</f>
        <v>0</v>
      </c>
    </row>
    <row r="27" spans="1:3">
      <c r="A27" s="282"/>
      <c r="B27" s="282" t="s">
        <v>577</v>
      </c>
      <c r="C27" s="296"/>
    </row>
    <row r="28" spans="1:3">
      <c r="A28" s="283">
        <v>17</v>
      </c>
      <c r="B28" s="292" t="s">
        <v>578</v>
      </c>
      <c r="C28" s="293">
        <v>2464738419.7212</v>
      </c>
    </row>
    <row r="29" spans="1:3">
      <c r="A29" s="283">
        <v>18</v>
      </c>
      <c r="B29" s="292" t="s">
        <v>579</v>
      </c>
      <c r="C29" s="293">
        <v>-1383111868.01771</v>
      </c>
    </row>
    <row r="30" spans="1:3">
      <c r="A30" s="286">
        <v>19</v>
      </c>
      <c r="B30" s="301" t="s">
        <v>580</v>
      </c>
      <c r="C30" s="295">
        <f>C28+C29</f>
        <v>1081626551.70349</v>
      </c>
    </row>
    <row r="31" spans="1:3">
      <c r="A31" s="287"/>
      <c r="B31" s="282" t="s">
        <v>581</v>
      </c>
      <c r="C31" s="296"/>
    </row>
    <row r="32" spans="1:3">
      <c r="A32" s="283" t="s">
        <v>582</v>
      </c>
      <c r="B32" s="297" t="s">
        <v>583</v>
      </c>
      <c r="C32" s="303"/>
    </row>
    <row r="33" spans="1:3">
      <c r="A33" s="283" t="s">
        <v>584</v>
      </c>
      <c r="B33" s="298" t="s">
        <v>585</v>
      </c>
      <c r="C33" s="303"/>
    </row>
    <row r="34" spans="1:3">
      <c r="A34" s="282"/>
      <c r="B34" s="282" t="s">
        <v>586</v>
      </c>
      <c r="C34" s="296"/>
    </row>
    <row r="35" spans="1:3">
      <c r="A35" s="286">
        <v>20</v>
      </c>
      <c r="B35" s="301" t="s">
        <v>89</v>
      </c>
      <c r="C35" s="295">
        <v>3302956706.3160996</v>
      </c>
    </row>
    <row r="36" spans="1:3">
      <c r="A36" s="286">
        <v>21</v>
      </c>
      <c r="B36" s="301" t="s">
        <v>587</v>
      </c>
      <c r="C36" s="295">
        <f>C8+C18+C26+C30</f>
        <v>27242959121.782822</v>
      </c>
    </row>
    <row r="37" spans="1:3">
      <c r="A37" s="288"/>
      <c r="B37" s="288" t="s">
        <v>552</v>
      </c>
      <c r="C37" s="296"/>
    </row>
    <row r="38" spans="1:3">
      <c r="A38" s="286">
        <v>22</v>
      </c>
      <c r="B38" s="301" t="s">
        <v>552</v>
      </c>
      <c r="C38" s="467">
        <f>IFERROR(C35/C36,0)</f>
        <v>0.12124074670270067</v>
      </c>
    </row>
    <row r="39" spans="1:3">
      <c r="A39" s="288"/>
      <c r="B39" s="288" t="s">
        <v>588</v>
      </c>
      <c r="C39" s="296"/>
    </row>
    <row r="40" spans="1:3">
      <c r="A40" s="289" t="s">
        <v>589</v>
      </c>
      <c r="B40" s="297" t="s">
        <v>590</v>
      </c>
      <c r="C40" s="303"/>
    </row>
    <row r="41" spans="1:3">
      <c r="A41" s="290" t="s">
        <v>591</v>
      </c>
      <c r="B41" s="298" t="s">
        <v>592</v>
      </c>
      <c r="C41" s="303"/>
    </row>
    <row r="43" spans="1:3">
      <c r="B43" s="312" t="s">
        <v>605</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42"/>
  <sheetViews>
    <sheetView zoomScaleNormal="100" workbookViewId="0">
      <pane xSplit="2" ySplit="6" topLeftCell="C7" activePane="bottomRight" state="frozen"/>
      <selection sqref="A1:C1"/>
      <selection pane="topRight" sqref="A1:C1"/>
      <selection pane="bottomLeft" sqref="A1:C1"/>
      <selection pane="bottomRight" activeCell="C7" sqref="C7"/>
    </sheetView>
  </sheetViews>
  <sheetFormatPr defaultRowHeight="15"/>
  <cols>
    <col min="1" max="1" width="9.85546875" style="240" bestFit="1" customWidth="1"/>
    <col min="2" max="2" width="82.5703125" style="15" customWidth="1"/>
    <col min="3" max="7" width="17.5703125" style="240" customWidth="1"/>
  </cols>
  <sheetData>
    <row r="1" spans="1:7">
      <c r="A1" s="240" t="s">
        <v>188</v>
      </c>
      <c r="B1" s="240" t="str">
        <f>Info!C2</f>
        <v>სს ”საქართველოს ბანკი”</v>
      </c>
    </row>
    <row r="2" spans="1:7">
      <c r="A2" s="240" t="s">
        <v>189</v>
      </c>
      <c r="B2" s="685">
        <v>44834</v>
      </c>
    </row>
    <row r="3" spans="1:7">
      <c r="B3" s="323"/>
    </row>
    <row r="4" spans="1:7" ht="15.75" thickBot="1">
      <c r="A4" s="240" t="s">
        <v>654</v>
      </c>
      <c r="B4" s="324" t="s">
        <v>619</v>
      </c>
    </row>
    <row r="5" spans="1:7" ht="15" customHeight="1">
      <c r="A5" s="595"/>
      <c r="B5" s="596"/>
      <c r="C5" s="821" t="s">
        <v>620</v>
      </c>
      <c r="D5" s="821"/>
      <c r="E5" s="821"/>
      <c r="F5" s="821"/>
      <c r="G5" s="822" t="s">
        <v>621</v>
      </c>
    </row>
    <row r="6" spans="1:7">
      <c r="A6" s="597"/>
      <c r="B6" s="754"/>
      <c r="C6" s="755" t="s">
        <v>622</v>
      </c>
      <c r="D6" s="756" t="s">
        <v>623</v>
      </c>
      <c r="E6" s="756" t="s">
        <v>624</v>
      </c>
      <c r="F6" s="756" t="s">
        <v>625</v>
      </c>
      <c r="G6" s="823"/>
    </row>
    <row r="7" spans="1:7">
      <c r="A7" s="597"/>
      <c r="B7" s="754" t="s">
        <v>626</v>
      </c>
      <c r="C7" s="757"/>
      <c r="D7" s="757"/>
      <c r="E7" s="757"/>
      <c r="F7" s="757"/>
      <c r="G7" s="767"/>
    </row>
    <row r="8" spans="1:7">
      <c r="A8" s="325">
        <v>1</v>
      </c>
      <c r="B8" s="745" t="s">
        <v>627</v>
      </c>
      <c r="C8" s="688">
        <f>C9</f>
        <v>3302956706.3160996</v>
      </c>
      <c r="D8" s="688">
        <v>0</v>
      </c>
      <c r="E8" s="688">
        <v>0</v>
      </c>
      <c r="F8" s="688">
        <f>SUM(F9:F10)</f>
        <v>2624435295.2736001</v>
      </c>
      <c r="G8" s="687">
        <f>SUM(G9:G10)</f>
        <v>5927392001.5896997</v>
      </c>
    </row>
    <row r="9" spans="1:7">
      <c r="A9" s="325">
        <v>2</v>
      </c>
      <c r="B9" s="758" t="s">
        <v>88</v>
      </c>
      <c r="C9" s="688">
        <v>3302956706.3160996</v>
      </c>
      <c r="D9" s="688"/>
      <c r="E9" s="688"/>
      <c r="F9" s="688">
        <v>416774400</v>
      </c>
      <c r="G9" s="687">
        <v>3719731106.3160996</v>
      </c>
    </row>
    <row r="10" spans="1:7">
      <c r="A10" s="325">
        <v>3</v>
      </c>
      <c r="B10" s="758" t="s">
        <v>628</v>
      </c>
      <c r="C10" s="664"/>
      <c r="D10" s="664"/>
      <c r="E10" s="664"/>
      <c r="F10" s="688">
        <v>2207660895.2736001</v>
      </c>
      <c r="G10" s="687">
        <v>2207660895.2736001</v>
      </c>
    </row>
    <row r="11" spans="1:7" ht="26.25">
      <c r="A11" s="325">
        <v>4</v>
      </c>
      <c r="B11" s="745" t="s">
        <v>629</v>
      </c>
      <c r="C11" s="688">
        <f>SUM(C12:C13)</f>
        <v>4665748947.7700005</v>
      </c>
      <c r="D11" s="688">
        <f t="shared" ref="D11:G11" si="0">SUM(D12:D13)</f>
        <v>3005550133.6500034</v>
      </c>
      <c r="E11" s="688">
        <f t="shared" si="0"/>
        <v>1296607831.8899999</v>
      </c>
      <c r="F11" s="688">
        <f t="shared" si="0"/>
        <v>414414478.90000004</v>
      </c>
      <c r="G11" s="687">
        <f t="shared" si="0"/>
        <v>7558880772.2715034</v>
      </c>
    </row>
    <row r="12" spans="1:7">
      <c r="A12" s="325">
        <v>5</v>
      </c>
      <c r="B12" s="758" t="s">
        <v>630</v>
      </c>
      <c r="C12" s="688">
        <v>2552422189.5</v>
      </c>
      <c r="D12" s="689">
        <v>2413988826.7300034</v>
      </c>
      <c r="E12" s="688">
        <v>1041678385.4299999</v>
      </c>
      <c r="F12" s="688">
        <v>364621878.61000001</v>
      </c>
      <c r="G12" s="687">
        <v>6054075716.2565031</v>
      </c>
    </row>
    <row r="13" spans="1:7">
      <c r="A13" s="325">
        <v>6</v>
      </c>
      <c r="B13" s="758" t="s">
        <v>631</v>
      </c>
      <c r="C13" s="688">
        <v>2113326758.27</v>
      </c>
      <c r="D13" s="689">
        <v>591561306.91999996</v>
      </c>
      <c r="E13" s="688">
        <v>254929446.46000001</v>
      </c>
      <c r="F13" s="688">
        <v>49792600.290000007</v>
      </c>
      <c r="G13" s="687">
        <v>1504805056.0150008</v>
      </c>
    </row>
    <row r="14" spans="1:7">
      <c r="A14" s="325">
        <v>7</v>
      </c>
      <c r="B14" s="745" t="s">
        <v>632</v>
      </c>
      <c r="C14" s="688">
        <f>SUM(C15:C16)</f>
        <v>5108103498.6864996</v>
      </c>
      <c r="D14" s="688">
        <f t="shared" ref="D14" si="1">SUM(D15:D16)</f>
        <v>3823918743.5577998</v>
      </c>
      <c r="E14" s="688">
        <f t="shared" ref="E14" si="2">SUM(E15:E16)</f>
        <v>242402237.72999999</v>
      </c>
      <c r="F14" s="688">
        <f t="shared" ref="F14" si="3">SUM(F15:F16)</f>
        <v>19589295.18</v>
      </c>
      <c r="G14" s="687">
        <f t="shared" ref="G14" si="4">SUM(G15:G16)</f>
        <v>2809116777.8682499</v>
      </c>
    </row>
    <row r="15" spans="1:7" ht="51.75">
      <c r="A15" s="325">
        <v>8</v>
      </c>
      <c r="B15" s="758" t="s">
        <v>633</v>
      </c>
      <c r="C15" s="688">
        <v>4612994397.8964996</v>
      </c>
      <c r="D15" s="689">
        <v>744069832.92999995</v>
      </c>
      <c r="E15" s="688">
        <v>88915440.159999996</v>
      </c>
      <c r="F15" s="688">
        <v>18767087.18</v>
      </c>
      <c r="G15" s="687">
        <v>2732373379.08325</v>
      </c>
    </row>
    <row r="16" spans="1:7" ht="26.25">
      <c r="A16" s="325">
        <v>9</v>
      </c>
      <c r="B16" s="758" t="s">
        <v>634</v>
      </c>
      <c r="C16" s="688">
        <v>495109100.78999996</v>
      </c>
      <c r="D16" s="689">
        <v>3079848910.6278</v>
      </c>
      <c r="E16" s="688">
        <v>153486797.56999999</v>
      </c>
      <c r="F16" s="688">
        <v>822208</v>
      </c>
      <c r="G16" s="687">
        <v>76743398.784999996</v>
      </c>
    </row>
    <row r="17" spans="1:7">
      <c r="A17" s="325">
        <v>10</v>
      </c>
      <c r="B17" s="745" t="s">
        <v>635</v>
      </c>
      <c r="C17" s="688"/>
      <c r="D17" s="689">
        <v>0</v>
      </c>
      <c r="E17" s="688"/>
      <c r="F17" s="688"/>
      <c r="G17" s="687">
        <v>0</v>
      </c>
    </row>
    <row r="18" spans="1:7">
      <c r="A18" s="325">
        <v>11</v>
      </c>
      <c r="B18" s="745" t="s">
        <v>95</v>
      </c>
      <c r="C18" s="688">
        <v>0</v>
      </c>
      <c r="D18" s="688">
        <f t="shared" ref="D18:F18" si="5">SUM(D19:D20)</f>
        <v>1257269518.2174957</v>
      </c>
      <c r="E18" s="688">
        <f t="shared" si="5"/>
        <v>17802416.732317425</v>
      </c>
      <c r="F18" s="688">
        <f t="shared" si="5"/>
        <v>8059325.2702865172</v>
      </c>
      <c r="G18" s="687">
        <v>0</v>
      </c>
    </row>
    <row r="19" spans="1:7">
      <c r="A19" s="325">
        <v>12</v>
      </c>
      <c r="B19" s="758" t="s">
        <v>636</v>
      </c>
      <c r="C19" s="664"/>
      <c r="D19" s="689">
        <v>10599692.620000001</v>
      </c>
      <c r="E19" s="688">
        <v>159080.54</v>
      </c>
      <c r="F19" s="688">
        <v>757161.72</v>
      </c>
      <c r="G19" s="687">
        <v>0</v>
      </c>
    </row>
    <row r="20" spans="1:7" ht="26.25">
      <c r="A20" s="325">
        <v>13</v>
      </c>
      <c r="B20" s="758" t="s">
        <v>637</v>
      </c>
      <c r="C20" s="688"/>
      <c r="D20" s="688">
        <v>1246669825.5974958</v>
      </c>
      <c r="E20" s="688">
        <v>17643336.192317426</v>
      </c>
      <c r="F20" s="688">
        <v>7302163.5502865175</v>
      </c>
      <c r="G20" s="687">
        <v>0</v>
      </c>
    </row>
    <row r="21" spans="1:7">
      <c r="A21" s="326">
        <v>14</v>
      </c>
      <c r="B21" s="759" t="s">
        <v>638</v>
      </c>
      <c r="C21" s="760">
        <f>SUM(C8,C11,C14,C17,C18)</f>
        <v>13076809152.772598</v>
      </c>
      <c r="D21" s="760">
        <f>SUM(D8,D11,D14,D17,D18)</f>
        <v>8086738395.4252996</v>
      </c>
      <c r="E21" s="760">
        <f>SUM(E8,E11,E14,E17,E18)</f>
        <v>1556812486.3523173</v>
      </c>
      <c r="F21" s="760">
        <f>SUM(F8,F11,F14,F17,F18)</f>
        <v>3066498394.6238866</v>
      </c>
      <c r="G21" s="760">
        <f>SUM(G8+G11+G14)</f>
        <v>16295389551.729452</v>
      </c>
    </row>
    <row r="22" spans="1:7">
      <c r="A22" s="598"/>
      <c r="B22" s="761" t="s">
        <v>639</v>
      </c>
      <c r="C22" s="762"/>
      <c r="D22" s="763"/>
      <c r="E22" s="762"/>
      <c r="F22" s="762"/>
      <c r="G22" s="768"/>
    </row>
    <row r="23" spans="1:7">
      <c r="A23" s="325">
        <v>15</v>
      </c>
      <c r="B23" s="745" t="s">
        <v>488</v>
      </c>
      <c r="C23" s="764">
        <v>4624913648.6759987</v>
      </c>
      <c r="D23" s="765">
        <v>5048493588.4309998</v>
      </c>
      <c r="E23" s="764"/>
      <c r="F23" s="764"/>
      <c r="G23" s="687">
        <v>329374658.20055002</v>
      </c>
    </row>
    <row r="24" spans="1:7">
      <c r="A24" s="325">
        <v>16</v>
      </c>
      <c r="B24" s="745" t="s">
        <v>640</v>
      </c>
      <c r="C24" s="688">
        <f>SUM(C25:C27,C29,C31)</f>
        <v>200790531.51179987</v>
      </c>
      <c r="D24" s="689">
        <f>SUM(D25:D27,D29,D31)</f>
        <v>2565996589.8225675</v>
      </c>
      <c r="E24" s="688">
        <f>SUM(E25:E27,E29,E31)</f>
        <v>1662148917.5462954</v>
      </c>
      <c r="F24" s="688">
        <f>SUM(F25:F27,F29,F31)</f>
        <v>9463236825.2060871</v>
      </c>
      <c r="G24" s="687">
        <f>SUM(G25:G27,G29,G31)</f>
        <v>9711398842.2387218</v>
      </c>
    </row>
    <row r="25" spans="1:7" ht="26.25">
      <c r="A25" s="325">
        <v>17</v>
      </c>
      <c r="B25" s="758" t="s">
        <v>641</v>
      </c>
      <c r="C25" s="688"/>
      <c r="D25" s="689"/>
      <c r="E25" s="688"/>
      <c r="F25" s="688"/>
      <c r="G25" s="687"/>
    </row>
    <row r="26" spans="1:7" ht="26.25">
      <c r="A26" s="325">
        <v>18</v>
      </c>
      <c r="B26" s="758" t="s">
        <v>642</v>
      </c>
      <c r="C26" s="688">
        <v>200790531.51179987</v>
      </c>
      <c r="D26" s="689">
        <v>14024896.943</v>
      </c>
      <c r="E26" s="688">
        <v>52936128.919320002</v>
      </c>
      <c r="F26" s="688">
        <v>30894291.896800004</v>
      </c>
      <c r="G26" s="687">
        <v>59466090.897910006</v>
      </c>
    </row>
    <row r="27" spans="1:7">
      <c r="A27" s="325">
        <v>19</v>
      </c>
      <c r="B27" s="758" t="s">
        <v>643</v>
      </c>
      <c r="C27" s="688">
        <v>0</v>
      </c>
      <c r="D27" s="689">
        <v>2029170808.6902089</v>
      </c>
      <c r="E27" s="688">
        <v>1355008746.2342122</v>
      </c>
      <c r="F27" s="688">
        <v>5483577750.0137377</v>
      </c>
      <c r="G27" s="687">
        <v>6354344118.3998737</v>
      </c>
    </row>
    <row r="28" spans="1:7">
      <c r="A28" s="325">
        <v>20</v>
      </c>
      <c r="B28" s="766" t="s">
        <v>644</v>
      </c>
      <c r="C28" s="688"/>
      <c r="D28" s="689"/>
      <c r="E28" s="688"/>
      <c r="F28" s="688"/>
      <c r="G28" s="687"/>
    </row>
    <row r="29" spans="1:7">
      <c r="A29" s="325">
        <v>21</v>
      </c>
      <c r="B29" s="758" t="s">
        <v>645</v>
      </c>
      <c r="C29" s="688">
        <v>0</v>
      </c>
      <c r="D29" s="689">
        <v>277371475.43575847</v>
      </c>
      <c r="E29" s="688">
        <v>235414611.42386311</v>
      </c>
      <c r="F29" s="688">
        <v>3578642962.2226477</v>
      </c>
      <c r="G29" s="687">
        <v>2850875665.1677232</v>
      </c>
    </row>
    <row r="30" spans="1:7">
      <c r="A30" s="325">
        <v>22</v>
      </c>
      <c r="B30" s="766" t="s">
        <v>644</v>
      </c>
      <c r="C30" s="688"/>
      <c r="D30" s="689">
        <v>178842302.25574735</v>
      </c>
      <c r="E30" s="688">
        <v>159198481.25845039</v>
      </c>
      <c r="F30" s="688">
        <v>2236819480.7567015</v>
      </c>
      <c r="G30" s="687">
        <v>1622953054.2489581</v>
      </c>
    </row>
    <row r="31" spans="1:7" ht="26.25">
      <c r="A31" s="325">
        <v>23</v>
      </c>
      <c r="B31" s="758" t="s">
        <v>646</v>
      </c>
      <c r="C31" s="688"/>
      <c r="D31" s="689">
        <v>245429408.7536</v>
      </c>
      <c r="E31" s="688">
        <v>18789430.968899999</v>
      </c>
      <c r="F31" s="688">
        <v>370121821.07289994</v>
      </c>
      <c r="G31" s="687">
        <v>446712967.77321494</v>
      </c>
    </row>
    <row r="32" spans="1:7">
      <c r="A32" s="325">
        <v>24</v>
      </c>
      <c r="B32" s="745" t="s">
        <v>647</v>
      </c>
      <c r="C32" s="688"/>
      <c r="D32" s="689"/>
      <c r="E32" s="688"/>
      <c r="F32" s="688"/>
      <c r="G32" s="687">
        <v>0</v>
      </c>
    </row>
    <row r="33" spans="1:7">
      <c r="A33" s="325">
        <v>25</v>
      </c>
      <c r="B33" s="745" t="s">
        <v>165</v>
      </c>
      <c r="C33" s="688">
        <f>SUM(C34:C35)</f>
        <v>640844420.04809999</v>
      </c>
      <c r="D33" s="688">
        <f>SUM(D34:D35)</f>
        <v>739786048.81525433</v>
      </c>
      <c r="E33" s="688">
        <f>SUM(E34:E35)</f>
        <v>107255567.01315807</v>
      </c>
      <c r="F33" s="688">
        <f>SUM(F34:F35)</f>
        <v>830730994.85173798</v>
      </c>
      <c r="G33" s="687">
        <f>SUM(G34:G35)</f>
        <v>2157840784.6783438</v>
      </c>
    </row>
    <row r="34" spans="1:7">
      <c r="A34" s="325">
        <v>26</v>
      </c>
      <c r="B34" s="758" t="s">
        <v>648</v>
      </c>
      <c r="C34" s="664"/>
      <c r="D34" s="689">
        <v>146671431.74999997</v>
      </c>
      <c r="E34" s="688">
        <v>35399.61</v>
      </c>
      <c r="F34" s="688">
        <v>3610448.93</v>
      </c>
      <c r="G34" s="687">
        <v>150317280.28999999</v>
      </c>
    </row>
    <row r="35" spans="1:7">
      <c r="A35" s="325">
        <v>27</v>
      </c>
      <c r="B35" s="758" t="s">
        <v>649</v>
      </c>
      <c r="C35" s="688">
        <v>640844420.04809999</v>
      </c>
      <c r="D35" s="689">
        <v>593114617.06525433</v>
      </c>
      <c r="E35" s="688">
        <v>107220167.40315807</v>
      </c>
      <c r="F35" s="688">
        <v>827120545.92173803</v>
      </c>
      <c r="G35" s="687">
        <v>2007523504.3883436</v>
      </c>
    </row>
    <row r="36" spans="1:7">
      <c r="A36" s="325">
        <v>28</v>
      </c>
      <c r="B36" s="745" t="s">
        <v>650</v>
      </c>
      <c r="C36" s="688">
        <v>741166429.28310001</v>
      </c>
      <c r="D36" s="689">
        <v>563082913.20309997</v>
      </c>
      <c r="E36" s="688">
        <v>324334896.15980005</v>
      </c>
      <c r="F36" s="688">
        <v>803949902.28199995</v>
      </c>
      <c r="G36" s="687">
        <v>246392587.74274498</v>
      </c>
    </row>
    <row r="37" spans="1:7">
      <c r="A37" s="326">
        <v>29</v>
      </c>
      <c r="B37" s="759" t="s">
        <v>651</v>
      </c>
      <c r="C37" s="760">
        <f>SUM(C23:C24,C32:C33,C36)</f>
        <v>6207715029.5189991</v>
      </c>
      <c r="D37" s="760">
        <f>SUM(D23:D24,D32:D33,D36)</f>
        <v>8917359140.2719212</v>
      </c>
      <c r="E37" s="760">
        <f>SUM(E23:E24,E32:E33,E36)</f>
        <v>2093739380.7192535</v>
      </c>
      <c r="F37" s="760">
        <f>SUM(F23:F24,F32:F33,F36)</f>
        <v>11097917722.339825</v>
      </c>
      <c r="G37" s="760">
        <f>SUM(G23:G24,G32:G33,G36)</f>
        <v>12445006872.860359</v>
      </c>
    </row>
    <row r="38" spans="1:7">
      <c r="A38" s="597"/>
      <c r="B38" s="753"/>
      <c r="C38" s="752"/>
      <c r="D38" s="752"/>
      <c r="E38" s="752"/>
      <c r="F38" s="752"/>
      <c r="G38" s="769"/>
    </row>
    <row r="39" spans="1:7" ht="15.75" thickBot="1">
      <c r="A39" s="327">
        <v>30</v>
      </c>
      <c r="B39" s="328" t="s">
        <v>619</v>
      </c>
      <c r="C39" s="599"/>
      <c r="D39" s="599"/>
      <c r="E39" s="599"/>
      <c r="F39" s="599"/>
      <c r="G39" s="329">
        <f>IFERROR(G21/G37,0)</f>
        <v>1.3093917679761089</v>
      </c>
    </row>
    <row r="40" spans="1:7" ht="15.75" thickBot="1">
      <c r="A40" s="770"/>
      <c r="B40" s="771"/>
      <c r="C40" s="772"/>
      <c r="D40" s="772"/>
      <c r="E40" s="772"/>
      <c r="F40" s="772"/>
      <c r="G40" s="773"/>
    </row>
    <row r="41" spans="1:7">
      <c r="F41" s="690"/>
    </row>
    <row r="42" spans="1:7" ht="39">
      <c r="B42" s="15" t="s">
        <v>652</v>
      </c>
      <c r="F42" s="691">
        <v>0</v>
      </c>
      <c r="G42" s="691">
        <v>0</v>
      </c>
    </row>
  </sheetData>
  <mergeCells count="2">
    <mergeCell ref="C5:F5"/>
    <mergeCell ref="G5:G6"/>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51"/>
  <sheetViews>
    <sheetView zoomScaleNormal="100" workbookViewId="0">
      <pane xSplit="1" ySplit="5" topLeftCell="B6" activePane="bottomRight" state="frozen"/>
      <selection sqref="A1:C1"/>
      <selection pane="topRight" sqref="A1:C1"/>
      <selection pane="bottomLeft" sqref="A1:C1"/>
      <selection pane="bottomRight" activeCell="B6" sqref="B6"/>
    </sheetView>
  </sheetViews>
  <sheetFormatPr defaultRowHeight="15.75"/>
  <cols>
    <col min="1" max="1" width="9.5703125" style="12" bestFit="1" customWidth="1"/>
    <col min="2" max="2" width="88.42578125" style="9" customWidth="1"/>
    <col min="3" max="7" width="13.85546875" style="9" bestFit="1" customWidth="1"/>
  </cols>
  <sheetData>
    <row r="1" spans="1:7">
      <c r="A1" s="10" t="s">
        <v>188</v>
      </c>
      <c r="B1" s="311" t="str">
        <f>Info!C2</f>
        <v>სს ”საქართველოს ბანკი”</v>
      </c>
    </row>
    <row r="2" spans="1:7">
      <c r="A2" s="10" t="s">
        <v>189</v>
      </c>
      <c r="B2" s="686">
        <v>44834</v>
      </c>
      <c r="C2" s="19"/>
      <c r="D2" s="19"/>
      <c r="E2" s="19"/>
      <c r="F2" s="19"/>
      <c r="G2" s="19"/>
    </row>
    <row r="3" spans="1:7">
      <c r="A3" s="10"/>
      <c r="C3" s="19"/>
      <c r="D3" s="19"/>
      <c r="E3" s="19"/>
      <c r="F3" s="19"/>
      <c r="G3" s="19"/>
    </row>
    <row r="4" spans="1:7" ht="16.5" thickBot="1">
      <c r="A4" s="576" t="s">
        <v>402</v>
      </c>
      <c r="B4" s="577" t="s">
        <v>223</v>
      </c>
      <c r="C4" s="578">
        <v>3</v>
      </c>
      <c r="D4" s="578"/>
      <c r="E4" s="578"/>
      <c r="F4" s="578"/>
      <c r="G4" s="578"/>
    </row>
    <row r="5" spans="1:7" ht="15">
      <c r="A5" s="229" t="s">
        <v>26</v>
      </c>
      <c r="B5" s="230"/>
      <c r="C5" s="319" t="str">
        <f>INT((MONTH($B$2))/3)&amp;"Q"&amp;"-"&amp;YEAR($B$2)</f>
        <v>3Q-2022</v>
      </c>
      <c r="D5" s="319" t="str">
        <f>IF(INT(MONTH($B$2))=3, "4"&amp;"Q"&amp;"-"&amp;YEAR($B$2)-1, IF(INT(MONTH($B$2))=6, "1"&amp;"Q"&amp;"-"&amp;YEAR($B$2), IF(INT(MONTH($B$2))=9, "2"&amp;"Q"&amp;"-"&amp;YEAR($B$2),IF(INT(MONTH($B$2))=12, "3"&amp;"Q"&amp;"-"&amp;YEAR($B$2), 0))))</f>
        <v>2Q-2022</v>
      </c>
      <c r="E5" s="319" t="str">
        <f>IF(INT(MONTH($B$2))=3, "3"&amp;"Q"&amp;"-"&amp;YEAR($B$2)-1, IF(INT(MONTH($B$2))=6, "4"&amp;"Q"&amp;"-"&amp;YEAR($B$2)-1, IF(INT(MONTH($B$2))=9, "1"&amp;"Q"&amp;"-"&amp;YEAR($B$2),IF(INT(MONTH($B$2))=12, "2"&amp;"Q"&amp;"-"&amp;YEAR($B$2), 0))))</f>
        <v>1Q-2022</v>
      </c>
      <c r="F5" s="319" t="str">
        <f>IF(INT(MONTH($B$2))=3, "2"&amp;"Q"&amp;"-"&amp;YEAR($B$2)-1, IF(INT(MONTH($B$2))=6, "3"&amp;"Q"&amp;"-"&amp;YEAR($B$2)-1, IF(INT(MONTH($B$2))=9, "4"&amp;"Q"&amp;"-"&amp;YEAR($B$2)-1,IF(INT(MONTH($B$2))=12, "1"&amp;"Q"&amp;"-"&amp;YEAR($B$2), 0))))</f>
        <v>4Q-2021</v>
      </c>
      <c r="G5" s="579" t="str">
        <f>IF(INT(MONTH($B$2))=3, "1"&amp;"Q"&amp;"-"&amp;YEAR($B$2)-1, IF(INT(MONTH($B$2))=6, "2"&amp;"Q"&amp;"-"&amp;YEAR($B$2)-1, IF(INT(MONTH($B$2))=9, "3"&amp;"Q"&amp;"-"&amp;YEAR($B$2)-1,IF(INT(MONTH($B$2))=12, "4"&amp;"Q"&amp;"-"&amp;YEAR($B$2)-1, 0))))</f>
        <v>3Q-2021</v>
      </c>
    </row>
    <row r="6" spans="1:7" ht="15">
      <c r="A6" s="320"/>
      <c r="B6" s="663" t="s">
        <v>186</v>
      </c>
      <c r="C6" s="664"/>
      <c r="D6" s="664"/>
      <c r="E6" s="664"/>
      <c r="F6" s="664"/>
      <c r="G6" s="676"/>
    </row>
    <row r="7" spans="1:7" ht="15">
      <c r="A7" s="320"/>
      <c r="B7" s="665" t="s">
        <v>190</v>
      </c>
      <c r="C7" s="664"/>
      <c r="D7" s="664"/>
      <c r="E7" s="664"/>
      <c r="F7" s="664"/>
      <c r="G7" s="676"/>
    </row>
    <row r="8" spans="1:7" ht="15">
      <c r="A8" s="314">
        <v>1</v>
      </c>
      <c r="B8" s="662" t="s">
        <v>23</v>
      </c>
      <c r="C8" s="637">
        <v>2877676706.3160996</v>
      </c>
      <c r="D8" s="637">
        <v>2593577741.0823002</v>
      </c>
      <c r="E8" s="637">
        <v>2514520836.8166003</v>
      </c>
      <c r="F8" s="637">
        <v>2381240371.2011437</v>
      </c>
      <c r="G8" s="677">
        <v>2211025148.4116063</v>
      </c>
    </row>
    <row r="9" spans="1:7" ht="15">
      <c r="A9" s="314">
        <v>2</v>
      </c>
      <c r="B9" s="662" t="s">
        <v>89</v>
      </c>
      <c r="C9" s="637">
        <v>3302956706.3160996</v>
      </c>
      <c r="D9" s="637">
        <v>3032912741.0823002</v>
      </c>
      <c r="E9" s="637">
        <v>2824650836.8166003</v>
      </c>
      <c r="F9" s="637">
        <v>2691000371.2011437</v>
      </c>
      <c r="G9" s="677">
        <v>2523305148.4116063</v>
      </c>
    </row>
    <row r="10" spans="1:7" ht="15">
      <c r="A10" s="314">
        <v>3</v>
      </c>
      <c r="B10" s="662" t="s">
        <v>88</v>
      </c>
      <c r="C10" s="637">
        <v>3936572930.3212585</v>
      </c>
      <c r="D10" s="637">
        <v>3668109512.6808996</v>
      </c>
      <c r="E10" s="637">
        <v>3614845661.5376267</v>
      </c>
      <c r="F10" s="637">
        <v>3475800220.6503272</v>
      </c>
      <c r="G10" s="677">
        <v>3306232289.9661388</v>
      </c>
    </row>
    <row r="11" spans="1:7" ht="15">
      <c r="A11" s="314">
        <v>4</v>
      </c>
      <c r="B11" s="662" t="s">
        <v>610</v>
      </c>
      <c r="C11" s="637">
        <v>2254945392.0050201</v>
      </c>
      <c r="D11" s="637">
        <v>2170810718.8780918</v>
      </c>
      <c r="E11" s="637">
        <v>2165524560.7191391</v>
      </c>
      <c r="F11" s="637">
        <v>2063248322.8275342</v>
      </c>
      <c r="G11" s="677">
        <v>1898316120.4906502</v>
      </c>
    </row>
    <row r="12" spans="1:7" ht="15">
      <c r="A12" s="314">
        <v>5</v>
      </c>
      <c r="B12" s="662" t="s">
        <v>611</v>
      </c>
      <c r="C12" s="637">
        <v>2684299782.806345</v>
      </c>
      <c r="D12" s="637">
        <v>2587672385.437727</v>
      </c>
      <c r="E12" s="637">
        <v>2582484303.9510574</v>
      </c>
      <c r="F12" s="637">
        <v>2452670591.4897223</v>
      </c>
      <c r="G12" s="677">
        <v>2273638377.8423667</v>
      </c>
    </row>
    <row r="13" spans="1:7" ht="15">
      <c r="A13" s="314">
        <v>6</v>
      </c>
      <c r="B13" s="662" t="s">
        <v>612</v>
      </c>
      <c r="C13" s="637">
        <v>3347960875.882175</v>
      </c>
      <c r="D13" s="637">
        <v>3229808487.8750329</v>
      </c>
      <c r="E13" s="637">
        <v>3225579975.0055032</v>
      </c>
      <c r="F13" s="637">
        <v>3182228147.4987483</v>
      </c>
      <c r="G13" s="677">
        <v>2978399452.782557</v>
      </c>
    </row>
    <row r="14" spans="1:7" ht="15">
      <c r="A14" s="320"/>
      <c r="B14" s="663" t="s">
        <v>614</v>
      </c>
      <c r="C14" s="666"/>
      <c r="D14" s="666"/>
      <c r="E14" s="666"/>
      <c r="F14" s="666"/>
      <c r="G14" s="678"/>
    </row>
    <row r="15" spans="1:7" ht="27" customHeight="1">
      <c r="A15" s="314">
        <v>7</v>
      </c>
      <c r="B15" s="662" t="s">
        <v>613</v>
      </c>
      <c r="C15" s="667">
        <v>19410174618.021389</v>
      </c>
      <c r="D15" s="667">
        <v>18482318517.519821</v>
      </c>
      <c r="E15" s="667">
        <v>18371887831.583778</v>
      </c>
      <c r="F15" s="667">
        <v>17977949348.409412</v>
      </c>
      <c r="G15" s="679">
        <v>17248163062.559422</v>
      </c>
    </row>
    <row r="16" spans="1:7" ht="15">
      <c r="A16" s="320"/>
      <c r="B16" s="663" t="s">
        <v>618</v>
      </c>
      <c r="C16" s="666"/>
      <c r="D16" s="666"/>
      <c r="E16" s="666"/>
      <c r="F16" s="666"/>
      <c r="G16" s="678"/>
    </row>
    <row r="17" spans="1:7" s="2" customFormat="1" ht="15">
      <c r="A17" s="314"/>
      <c r="B17" s="665" t="s">
        <v>599</v>
      </c>
      <c r="C17" s="666"/>
      <c r="D17" s="666"/>
      <c r="E17" s="666"/>
      <c r="F17" s="666"/>
      <c r="G17" s="678"/>
    </row>
    <row r="18" spans="1:7" ht="15">
      <c r="A18" s="313">
        <v>8</v>
      </c>
      <c r="B18" s="668" t="s">
        <v>608</v>
      </c>
      <c r="C18" s="669">
        <v>0.14825609573055148</v>
      </c>
      <c r="D18" s="669">
        <v>0.14032751024303511</v>
      </c>
      <c r="E18" s="669">
        <v>0.13686785265985549</v>
      </c>
      <c r="F18" s="669">
        <v>0.13245339193325864</v>
      </c>
      <c r="G18" s="680">
        <v>0.12818902165941817</v>
      </c>
    </row>
    <row r="19" spans="1:7" ht="15" customHeight="1">
      <c r="A19" s="313">
        <v>9</v>
      </c>
      <c r="B19" s="668" t="s">
        <v>607</v>
      </c>
      <c r="C19" s="670">
        <v>0.17016625410723854</v>
      </c>
      <c r="D19" s="670">
        <v>0.16409806692852585</v>
      </c>
      <c r="E19" s="670">
        <v>0.15374853486535231</v>
      </c>
      <c r="F19" s="670">
        <v>0.14968338819128046</v>
      </c>
      <c r="G19" s="681">
        <v>0.14629413806325517</v>
      </c>
    </row>
    <row r="20" spans="1:7" ht="15">
      <c r="A20" s="313">
        <v>10</v>
      </c>
      <c r="B20" s="668" t="s">
        <v>609</v>
      </c>
      <c r="C20" s="669">
        <v>0.20280976383727867</v>
      </c>
      <c r="D20" s="669">
        <v>0.19846587478750638</v>
      </c>
      <c r="E20" s="669">
        <v>0.19675961962511085</v>
      </c>
      <c r="F20" s="669">
        <v>0.19333685690675542</v>
      </c>
      <c r="G20" s="680">
        <v>0.19168605247842163</v>
      </c>
    </row>
    <row r="21" spans="1:7" ht="15">
      <c r="A21" s="313">
        <v>11</v>
      </c>
      <c r="B21" s="662" t="s">
        <v>610</v>
      </c>
      <c r="C21" s="669">
        <v>0.11617336970845253</v>
      </c>
      <c r="D21" s="669">
        <v>0.11745337668649794</v>
      </c>
      <c r="E21" s="669">
        <v>0.11787164065939415</v>
      </c>
      <c r="F21" s="669">
        <v>0.11476549871412775</v>
      </c>
      <c r="G21" s="680">
        <v>0.11005903142296491</v>
      </c>
    </row>
    <row r="22" spans="1:7" ht="15">
      <c r="A22" s="313">
        <v>12</v>
      </c>
      <c r="B22" s="662" t="s">
        <v>611</v>
      </c>
      <c r="C22" s="669">
        <v>0.13829343813909356</v>
      </c>
      <c r="D22" s="669">
        <v>0.14000799645265349</v>
      </c>
      <c r="E22" s="669">
        <v>0.14056717130133001</v>
      </c>
      <c r="F22" s="669">
        <v>0.13642660483447855</v>
      </c>
      <c r="G22" s="680">
        <v>0.13181916066051999</v>
      </c>
    </row>
    <row r="23" spans="1:7" ht="15">
      <c r="A23" s="313">
        <v>13</v>
      </c>
      <c r="B23" s="662" t="s">
        <v>612</v>
      </c>
      <c r="C23" s="669">
        <v>0.17248484064505831</v>
      </c>
      <c r="D23" s="669">
        <v>0.17475126212187189</v>
      </c>
      <c r="E23" s="669">
        <v>0.17557150384188019</v>
      </c>
      <c r="F23" s="669">
        <v>0.17700729298029166</v>
      </c>
      <c r="G23" s="680">
        <v>0.17267922630252536</v>
      </c>
    </row>
    <row r="24" spans="1:7" ht="15">
      <c r="A24" s="320"/>
      <c r="B24" s="663" t="s">
        <v>6</v>
      </c>
      <c r="C24" s="666"/>
      <c r="D24" s="666"/>
      <c r="E24" s="666"/>
      <c r="F24" s="666"/>
      <c r="G24" s="678"/>
    </row>
    <row r="25" spans="1:7" ht="15" customHeight="1">
      <c r="A25" s="321">
        <v>14</v>
      </c>
      <c r="B25" s="671" t="s">
        <v>7</v>
      </c>
      <c r="C25" s="672">
        <v>8.8127316583087964E-2</v>
      </c>
      <c r="D25" s="672">
        <v>8.83330405426236E-2</v>
      </c>
      <c r="E25" s="672">
        <v>8.7949386421149467E-2</v>
      </c>
      <c r="F25" s="672">
        <v>8.3647276232489604E-2</v>
      </c>
      <c r="G25" s="682">
        <v>8.0894114660675281E-2</v>
      </c>
    </row>
    <row r="26" spans="1:7" ht="15">
      <c r="A26" s="321">
        <v>15</v>
      </c>
      <c r="B26" s="671" t="s">
        <v>8</v>
      </c>
      <c r="C26" s="672">
        <v>4.3246190057616408E-2</v>
      </c>
      <c r="D26" s="672">
        <v>4.3415470221104348E-2</v>
      </c>
      <c r="E26" s="672">
        <v>4.2388544781760296E-2</v>
      </c>
      <c r="F26" s="672">
        <v>4.0422842166684972E-2</v>
      </c>
      <c r="G26" s="682">
        <v>3.9960719898887893E-2</v>
      </c>
    </row>
    <row r="27" spans="1:7" ht="15">
      <c r="A27" s="321">
        <v>16</v>
      </c>
      <c r="B27" s="671" t="s">
        <v>9</v>
      </c>
      <c r="C27" s="672">
        <v>4.8715422466855673E-2</v>
      </c>
      <c r="D27" s="672">
        <v>4.6221228412970529E-2</v>
      </c>
      <c r="E27" s="672">
        <v>4.4034677117811678E-2</v>
      </c>
      <c r="F27" s="672">
        <v>3.6548891124828509E-2</v>
      </c>
      <c r="G27" s="682">
        <v>3.553591280790331E-2</v>
      </c>
    </row>
    <row r="28" spans="1:7" ht="15">
      <c r="A28" s="321">
        <v>17</v>
      </c>
      <c r="B28" s="671" t="s">
        <v>224</v>
      </c>
      <c r="C28" s="672">
        <v>4.4881126525471562E-2</v>
      </c>
      <c r="D28" s="672">
        <v>4.4917570321519253E-2</v>
      </c>
      <c r="E28" s="672">
        <v>4.5560841639389164E-2</v>
      </c>
      <c r="F28" s="672">
        <v>4.3224434065804632E-2</v>
      </c>
      <c r="G28" s="682">
        <v>4.0933394761787395E-2</v>
      </c>
    </row>
    <row r="29" spans="1:7" ht="15">
      <c r="A29" s="321">
        <v>18</v>
      </c>
      <c r="B29" s="671" t="s">
        <v>10</v>
      </c>
      <c r="C29" s="672">
        <v>3.6645790239328672E-2</v>
      </c>
      <c r="D29" s="672">
        <v>3.199767405055625E-2</v>
      </c>
      <c r="E29" s="672">
        <v>2.8065278314140046E-2</v>
      </c>
      <c r="F29" s="672">
        <v>3.9948705471960846E-2</v>
      </c>
      <c r="G29" s="682">
        <v>4.2718744670470897E-2</v>
      </c>
    </row>
    <row r="30" spans="1:7" ht="15">
      <c r="A30" s="321">
        <v>19</v>
      </c>
      <c r="B30" s="671" t="s">
        <v>11</v>
      </c>
      <c r="C30" s="672">
        <v>0.31927712643315065</v>
      </c>
      <c r="D30" s="672">
        <v>0.27839520275475316</v>
      </c>
      <c r="E30" s="672">
        <v>0.24323123414107117</v>
      </c>
      <c r="F30" s="672">
        <v>0.37634687940545997</v>
      </c>
      <c r="G30" s="682">
        <v>0.41232008351057292</v>
      </c>
    </row>
    <row r="31" spans="1:7" ht="15">
      <c r="A31" s="320"/>
      <c r="B31" s="663" t="s">
        <v>12</v>
      </c>
      <c r="C31" s="666"/>
      <c r="D31" s="666"/>
      <c r="E31" s="666"/>
      <c r="F31" s="666"/>
      <c r="G31" s="678"/>
    </row>
    <row r="32" spans="1:7" ht="15">
      <c r="A32" s="321">
        <v>20</v>
      </c>
      <c r="B32" s="671" t="s">
        <v>13</v>
      </c>
      <c r="C32" s="672">
        <v>4.4602926850789516E-2</v>
      </c>
      <c r="D32" s="672">
        <v>4.5553531912209469E-2</v>
      </c>
      <c r="E32" s="672">
        <v>4.3518702522826483E-2</v>
      </c>
      <c r="F32" s="672">
        <v>4.3765551546771399E-2</v>
      </c>
      <c r="G32" s="682">
        <v>5.1211137166589878E-2</v>
      </c>
    </row>
    <row r="33" spans="1:7" ht="15" customHeight="1">
      <c r="A33" s="321">
        <v>21</v>
      </c>
      <c r="B33" s="671" t="s">
        <v>14</v>
      </c>
      <c r="C33" s="672">
        <f>-'2. RC'!E13/'2. RC'!E12</f>
        <v>3.9929241242363619E-2</v>
      </c>
      <c r="D33" s="672">
        <v>4.0332929476186809E-2</v>
      </c>
      <c r="E33" s="672">
        <v>3.9968751339777668E-2</v>
      </c>
      <c r="F33" s="672">
        <v>3.9927530230018556E-2</v>
      </c>
      <c r="G33" s="682">
        <v>4.1148280517411095E-2</v>
      </c>
    </row>
    <row r="34" spans="1:7" ht="15">
      <c r="A34" s="321">
        <v>22</v>
      </c>
      <c r="B34" s="671" t="s">
        <v>15</v>
      </c>
      <c r="C34" s="672">
        <f>'2. RC'!D12/'2. RC'!E12</f>
        <v>0.45492457412430276</v>
      </c>
      <c r="D34" s="672">
        <v>0.49429722744714422</v>
      </c>
      <c r="E34" s="672">
        <v>0.51134457463359051</v>
      </c>
      <c r="F34" s="672">
        <v>0.52105142447205355</v>
      </c>
      <c r="G34" s="682">
        <v>0.52833265254177519</v>
      </c>
    </row>
    <row r="35" spans="1:7" ht="15" customHeight="1">
      <c r="A35" s="321">
        <v>23</v>
      </c>
      <c r="B35" s="671" t="s">
        <v>16</v>
      </c>
      <c r="C35" s="672">
        <f>'2. RC'!D20/'2. RC'!E20</f>
        <v>0.50391885545381898</v>
      </c>
      <c r="D35" s="672">
        <v>0.49574313661947955</v>
      </c>
      <c r="E35" s="672">
        <v>0.48697520984349563</v>
      </c>
      <c r="F35" s="672">
        <v>0.49212347231160997</v>
      </c>
      <c r="G35" s="682">
        <v>0.5064139321994876</v>
      </c>
    </row>
    <row r="36" spans="1:7" ht="15">
      <c r="A36" s="321">
        <v>24</v>
      </c>
      <c r="B36" s="671" t="s">
        <v>17</v>
      </c>
      <c r="C36" s="672">
        <f>('2. RC'!E12-15385154749.2076)/15385154749.2076</f>
        <v>1.7964794408540805E-2</v>
      </c>
      <c r="D36" s="672">
        <v>2.6811795128602406E-2</v>
      </c>
      <c r="E36" s="672">
        <v>1.3372622469747766E-2</v>
      </c>
      <c r="F36" s="672">
        <v>0.15402563255274054</v>
      </c>
      <c r="G36" s="682">
        <v>0.10790217031320253</v>
      </c>
    </row>
    <row r="37" spans="1:7" ht="15" customHeight="1">
      <c r="A37" s="320"/>
      <c r="B37" s="663" t="s">
        <v>18</v>
      </c>
      <c r="C37" s="666"/>
      <c r="D37" s="666"/>
      <c r="E37" s="666"/>
      <c r="F37" s="666"/>
      <c r="G37" s="678"/>
    </row>
    <row r="38" spans="1:7" ht="15" customHeight="1">
      <c r="A38" s="321">
        <v>25</v>
      </c>
      <c r="B38" s="671" t="s">
        <v>19</v>
      </c>
      <c r="C38" s="672">
        <v>0.25183080274406877</v>
      </c>
      <c r="D38" s="672">
        <v>0.21305710129624422</v>
      </c>
      <c r="E38" s="672">
        <v>0.21479051101261998</v>
      </c>
      <c r="F38" s="672">
        <v>0.21101618809000994</v>
      </c>
      <c r="G38" s="682">
        <v>0.19477518636322275</v>
      </c>
    </row>
    <row r="39" spans="1:7" ht="15" customHeight="1">
      <c r="A39" s="321">
        <v>26</v>
      </c>
      <c r="B39" s="671" t="s">
        <v>20</v>
      </c>
      <c r="C39" s="672">
        <v>0.57587201089748929</v>
      </c>
      <c r="D39" s="672">
        <v>0.55707665093337222</v>
      </c>
      <c r="E39" s="672">
        <v>0.56396344166790036</v>
      </c>
      <c r="F39" s="672">
        <v>0.58166858638348606</v>
      </c>
      <c r="G39" s="682">
        <v>0.59955637010506724</v>
      </c>
    </row>
    <row r="40" spans="1:7" ht="15" customHeight="1">
      <c r="A40" s="321">
        <v>27</v>
      </c>
      <c r="B40" s="673" t="s">
        <v>21</v>
      </c>
      <c r="C40" s="672">
        <v>0.36004173453853894</v>
      </c>
      <c r="D40" s="672">
        <v>0.31412241754669701</v>
      </c>
      <c r="E40" s="672">
        <v>0.321706082801612</v>
      </c>
      <c r="F40" s="672">
        <v>0.31627930954637368</v>
      </c>
      <c r="G40" s="682">
        <v>0.31603701298083237</v>
      </c>
    </row>
    <row r="41" spans="1:7" ht="15" customHeight="1">
      <c r="A41" s="322"/>
      <c r="B41" s="663" t="s">
        <v>521</v>
      </c>
      <c r="C41" s="666"/>
      <c r="D41" s="666"/>
      <c r="E41" s="666"/>
      <c r="F41" s="666"/>
      <c r="G41" s="678"/>
    </row>
    <row r="42" spans="1:7" ht="15" customHeight="1">
      <c r="A42" s="321">
        <v>28</v>
      </c>
      <c r="B42" s="674" t="s">
        <v>506</v>
      </c>
      <c r="C42" s="675">
        <v>6500381168.1167784</v>
      </c>
      <c r="D42" s="675">
        <v>5407438274.1761627</v>
      </c>
      <c r="E42" s="675">
        <v>5173079898.7963657</v>
      </c>
      <c r="F42" s="675">
        <v>4549243866.4298429</v>
      </c>
      <c r="G42" s="683">
        <v>4276029146.0958605</v>
      </c>
    </row>
    <row r="43" spans="1:7" ht="15">
      <c r="A43" s="321">
        <v>29</v>
      </c>
      <c r="B43" s="671" t="s">
        <v>507</v>
      </c>
      <c r="C43" s="675">
        <v>5028896009.5991259</v>
      </c>
      <c r="D43" s="675">
        <v>4689703803.699708</v>
      </c>
      <c r="E43" s="675">
        <v>4229353783.7224617</v>
      </c>
      <c r="F43" s="675">
        <v>3838895216.976727</v>
      </c>
      <c r="G43" s="683">
        <v>3628602900.5699868</v>
      </c>
    </row>
    <row r="44" spans="1:7" ht="15">
      <c r="A44" s="321">
        <v>30</v>
      </c>
      <c r="B44" s="671" t="s">
        <v>505</v>
      </c>
      <c r="C44" s="672">
        <v>1.2926060025319455</v>
      </c>
      <c r="D44" s="672">
        <v>1.1530447338508316</v>
      </c>
      <c r="E44" s="672">
        <v>1.22313718911528</v>
      </c>
      <c r="F44" s="672">
        <v>1.1850398641545996</v>
      </c>
      <c r="G44" s="682">
        <v>1.1784230083220666</v>
      </c>
    </row>
    <row r="45" spans="1:7" ht="15">
      <c r="A45" s="321"/>
      <c r="B45" s="663" t="s">
        <v>619</v>
      </c>
      <c r="C45" s="666"/>
      <c r="D45" s="666"/>
      <c r="E45" s="666"/>
      <c r="F45" s="666"/>
      <c r="G45" s="678"/>
    </row>
    <row r="46" spans="1:7" ht="15">
      <c r="A46" s="321">
        <v>31</v>
      </c>
      <c r="B46" s="671" t="s">
        <v>626</v>
      </c>
      <c r="C46" s="675">
        <v>16295389551.729456</v>
      </c>
      <c r="D46" s="675">
        <v>15765244456.107754</v>
      </c>
      <c r="E46" s="675">
        <v>15513112083.226355</v>
      </c>
      <c r="F46" s="675">
        <v>15366833489.102089</v>
      </c>
      <c r="G46" s="683">
        <v>14594785666.421753</v>
      </c>
    </row>
    <row r="47" spans="1:7" ht="15">
      <c r="A47" s="321">
        <v>32</v>
      </c>
      <c r="B47" s="671" t="s">
        <v>639</v>
      </c>
      <c r="C47" s="675">
        <v>12445006872.860361</v>
      </c>
      <c r="D47" s="675">
        <v>12072438513.572359</v>
      </c>
      <c r="E47" s="675">
        <v>11866274429.414101</v>
      </c>
      <c r="F47" s="675">
        <v>11595023181.578682</v>
      </c>
      <c r="G47" s="683">
        <v>11249238257.285744</v>
      </c>
    </row>
    <row r="48" spans="1:7" thickBot="1">
      <c r="A48" s="96">
        <v>33</v>
      </c>
      <c r="B48" s="190" t="s">
        <v>653</v>
      </c>
      <c r="C48" s="416">
        <v>1.3093917679761091</v>
      </c>
      <c r="D48" s="416">
        <v>1.3058873266062845</v>
      </c>
      <c r="E48" s="416">
        <v>1.3073279381414338</v>
      </c>
      <c r="F48" s="416">
        <v>1.3252956245500036</v>
      </c>
      <c r="G48" s="684">
        <v>1.2974021291592088</v>
      </c>
    </row>
    <row r="49" spans="1:6">
      <c r="A49" s="13"/>
    </row>
    <row r="51" spans="1:6">
      <c r="F51" s="9">
        <v>0</v>
      </c>
    </row>
  </sheetData>
  <pageMargins left="0.7" right="0.7" top="0.75" bottom="0.75" header="0.3" footer="0.3"/>
  <pageSetup paperSize="9" scale="4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zoomScaleNormal="100" workbookViewId="0"/>
  </sheetViews>
  <sheetFormatPr defaultColWidth="9.140625" defaultRowHeight="12.75"/>
  <cols>
    <col min="1" max="1" width="11.85546875" style="334" bestFit="1" customWidth="1"/>
    <col min="2" max="2" width="105.140625" style="334" bestFit="1" customWidth="1"/>
    <col min="3" max="3" width="18.5703125" style="482" customWidth="1"/>
    <col min="4" max="4" width="21.7109375" style="482" customWidth="1"/>
    <col min="5" max="5" width="17.42578125" style="482" bestFit="1" customWidth="1"/>
    <col min="6" max="6" width="16.7109375" style="482" customWidth="1"/>
    <col min="7" max="7" width="30.42578125" style="482" customWidth="1"/>
    <col min="8" max="8" width="18.42578125" style="482" customWidth="1"/>
    <col min="9" max="9" width="15.5703125" style="334" bestFit="1" customWidth="1"/>
    <col min="10" max="10" width="13.140625" style="334" bestFit="1" customWidth="1"/>
    <col min="11" max="11" width="9.140625" style="334"/>
    <col min="12" max="12" width="9.42578125" style="334" bestFit="1" customWidth="1"/>
    <col min="13" max="16384" width="9.140625" style="334"/>
  </cols>
  <sheetData>
    <row r="1" spans="1:12" ht="13.5">
      <c r="A1" s="333" t="s">
        <v>188</v>
      </c>
      <c r="B1" s="240" t="str">
        <f>Info!C2</f>
        <v>სს ”საქართველოს ბანკი”</v>
      </c>
    </row>
    <row r="2" spans="1:12" ht="13.5">
      <c r="A2" s="335" t="s">
        <v>189</v>
      </c>
      <c r="B2" s="685">
        <v>44834</v>
      </c>
      <c r="J2" s="482"/>
    </row>
    <row r="3" spans="1:12">
      <c r="A3" s="336" t="s">
        <v>659</v>
      </c>
      <c r="B3" s="337"/>
    </row>
    <row r="5" spans="1:12">
      <c r="A5" s="824" t="s">
        <v>660</v>
      </c>
      <c r="B5" s="825"/>
      <c r="C5" s="830" t="s">
        <v>661</v>
      </c>
      <c r="D5" s="831"/>
      <c r="E5" s="831"/>
      <c r="F5" s="831"/>
      <c r="G5" s="831"/>
      <c r="H5" s="832"/>
    </row>
    <row r="6" spans="1:12">
      <c r="A6" s="826"/>
      <c r="B6" s="827"/>
      <c r="C6" s="833"/>
      <c r="D6" s="834"/>
      <c r="E6" s="834"/>
      <c r="F6" s="834"/>
      <c r="G6" s="834"/>
      <c r="H6" s="835"/>
    </row>
    <row r="7" spans="1:12" ht="25.5">
      <c r="A7" s="828"/>
      <c r="B7" s="829"/>
      <c r="C7" s="481" t="s">
        <v>662</v>
      </c>
      <c r="D7" s="481" t="s">
        <v>663</v>
      </c>
      <c r="E7" s="481" t="s">
        <v>664</v>
      </c>
      <c r="F7" s="481" t="s">
        <v>665</v>
      </c>
      <c r="G7" s="480" t="s">
        <v>936</v>
      </c>
      <c r="H7" s="481" t="s">
        <v>68</v>
      </c>
    </row>
    <row r="8" spans="1:12" ht="15">
      <c r="A8" s="339">
        <v>1</v>
      </c>
      <c r="B8" s="340" t="s">
        <v>216</v>
      </c>
      <c r="C8" s="479">
        <v>2509986290.1300001</v>
      </c>
      <c r="D8" s="479">
        <v>1365065622.903167</v>
      </c>
      <c r="E8" s="479">
        <v>1028545510.9679635</v>
      </c>
      <c r="F8" s="479">
        <v>367029851.82886982</v>
      </c>
      <c r="G8" s="479">
        <v>0</v>
      </c>
      <c r="H8" s="478">
        <f>SUM(C8:G8)</f>
        <v>5270627275.8299999</v>
      </c>
      <c r="I8" s="476"/>
    </row>
    <row r="9" spans="1:12" ht="15">
      <c r="A9" s="339">
        <v>2</v>
      </c>
      <c r="B9" s="340" t="s">
        <v>217</v>
      </c>
      <c r="C9" s="479">
        <v>0</v>
      </c>
      <c r="D9" s="479"/>
      <c r="E9" s="479"/>
      <c r="F9" s="479"/>
      <c r="G9" s="479">
        <v>0</v>
      </c>
      <c r="H9" s="478">
        <f t="shared" ref="H9:H21" si="0">SUM(C9:G9)</f>
        <v>0</v>
      </c>
      <c r="I9" s="508"/>
    </row>
    <row r="10" spans="1:12" ht="15">
      <c r="A10" s="339">
        <v>3</v>
      </c>
      <c r="B10" s="340" t="s">
        <v>218</v>
      </c>
      <c r="C10" s="479"/>
      <c r="D10" s="479"/>
      <c r="E10" s="479"/>
      <c r="F10" s="479"/>
      <c r="G10" s="479"/>
      <c r="H10" s="478">
        <f t="shared" si="0"/>
        <v>0</v>
      </c>
      <c r="I10" s="508"/>
    </row>
    <row r="11" spans="1:12" ht="15">
      <c r="A11" s="339">
        <v>4</v>
      </c>
      <c r="B11" s="340" t="s">
        <v>219</v>
      </c>
      <c r="C11" s="479"/>
      <c r="D11" s="479">
        <v>388548986.69999999</v>
      </c>
      <c r="E11" s="479">
        <v>678831402.73999989</v>
      </c>
      <c r="F11" s="479">
        <v>0</v>
      </c>
      <c r="G11" s="479"/>
      <c r="H11" s="478">
        <f t="shared" si="0"/>
        <v>1067380389.4399998</v>
      </c>
      <c r="I11" s="476"/>
    </row>
    <row r="12" spans="1:12" ht="15">
      <c r="A12" s="339">
        <v>5</v>
      </c>
      <c r="B12" s="340" t="s">
        <v>220</v>
      </c>
      <c r="C12" s="479"/>
      <c r="D12" s="479"/>
      <c r="E12" s="479"/>
      <c r="F12" s="479"/>
      <c r="G12" s="479"/>
      <c r="H12" s="478">
        <f t="shared" si="0"/>
        <v>0</v>
      </c>
      <c r="I12" s="508"/>
    </row>
    <row r="13" spans="1:12" ht="15">
      <c r="A13" s="339">
        <v>6</v>
      </c>
      <c r="B13" s="340" t="s">
        <v>221</v>
      </c>
      <c r="C13" s="479">
        <v>1084213945.0899999</v>
      </c>
      <c r="D13" s="479">
        <v>1353467933.1118</v>
      </c>
      <c r="E13" s="479"/>
      <c r="F13" s="479"/>
      <c r="G13" s="479">
        <v>0</v>
      </c>
      <c r="H13" s="478">
        <f t="shared" si="0"/>
        <v>2437681878.2017999</v>
      </c>
      <c r="I13" s="476"/>
    </row>
    <row r="14" spans="1:12" ht="15">
      <c r="A14" s="339">
        <v>7</v>
      </c>
      <c r="B14" s="340" t="s">
        <v>73</v>
      </c>
      <c r="C14" s="479">
        <v>0</v>
      </c>
      <c r="D14" s="479">
        <v>1374556154.5831163</v>
      </c>
      <c r="E14" s="479">
        <v>1902676341.902632</v>
      </c>
      <c r="F14" s="479">
        <v>2189034170.7085199</v>
      </c>
      <c r="G14" s="479">
        <v>69232965.170986399</v>
      </c>
      <c r="H14" s="478">
        <f t="shared" si="0"/>
        <v>5535499632.3652544</v>
      </c>
      <c r="I14" s="476"/>
      <c r="J14" s="482"/>
      <c r="L14" s="482"/>
    </row>
    <row r="15" spans="1:12" ht="15">
      <c r="A15" s="339">
        <v>8</v>
      </c>
      <c r="B15" s="342" t="s">
        <v>74</v>
      </c>
      <c r="C15" s="479">
        <v>0</v>
      </c>
      <c r="D15" s="479">
        <v>601175048.74515879</v>
      </c>
      <c r="E15" s="479">
        <v>2501301804.1165104</v>
      </c>
      <c r="F15" s="479">
        <v>1460892277.4260051</v>
      </c>
      <c r="G15" s="479">
        <v>13689128.37716054</v>
      </c>
      <c r="H15" s="478">
        <f t="shared" si="0"/>
        <v>4577058258.664834</v>
      </c>
      <c r="I15" s="476"/>
      <c r="J15" s="482"/>
    </row>
    <row r="16" spans="1:12" ht="15">
      <c r="A16" s="339">
        <v>9</v>
      </c>
      <c r="B16" s="340" t="s">
        <v>75</v>
      </c>
      <c r="C16" s="479"/>
      <c r="D16" s="479">
        <v>103198981.41374421</v>
      </c>
      <c r="E16" s="479">
        <v>859568133.05694783</v>
      </c>
      <c r="F16" s="479">
        <v>2739488561.9601588</v>
      </c>
      <c r="G16" s="479">
        <v>1904336.447050764</v>
      </c>
      <c r="H16" s="478">
        <f t="shared" si="0"/>
        <v>3704160012.8779016</v>
      </c>
      <c r="I16" s="476"/>
      <c r="J16" s="482"/>
    </row>
    <row r="17" spans="1:10" ht="15">
      <c r="A17" s="339">
        <v>10</v>
      </c>
      <c r="B17" s="412" t="s">
        <v>687</v>
      </c>
      <c r="C17" s="479"/>
      <c r="D17" s="479">
        <v>11668565.453408003</v>
      </c>
      <c r="E17" s="479">
        <v>34814302.766116001</v>
      </c>
      <c r="F17" s="479">
        <v>57254699.571684003</v>
      </c>
      <c r="G17" s="479">
        <v>39100308.164881706</v>
      </c>
      <c r="H17" s="478">
        <f>SUM(C17:G17)</f>
        <v>142837875.95608971</v>
      </c>
      <c r="I17" s="476"/>
      <c r="J17" s="482"/>
    </row>
    <row r="18" spans="1:10" ht="15">
      <c r="A18" s="339">
        <v>11</v>
      </c>
      <c r="B18" s="340" t="s">
        <v>70</v>
      </c>
      <c r="C18" s="479"/>
      <c r="D18" s="479">
        <v>97354230.065512002</v>
      </c>
      <c r="E18" s="479">
        <v>524898215.99106097</v>
      </c>
      <c r="F18" s="479">
        <v>1077489174.852607</v>
      </c>
      <c r="G18" s="479">
        <v>26862803.445065964</v>
      </c>
      <c r="H18" s="478">
        <f t="shared" si="0"/>
        <v>1726604424.3542459</v>
      </c>
      <c r="I18" s="476"/>
      <c r="J18" s="482"/>
    </row>
    <row r="19" spans="1:10" ht="15">
      <c r="A19" s="339">
        <v>12</v>
      </c>
      <c r="B19" s="340" t="s">
        <v>71</v>
      </c>
      <c r="C19" s="479"/>
      <c r="D19" s="479"/>
      <c r="E19" s="479"/>
      <c r="F19" s="479"/>
      <c r="G19" s="479"/>
      <c r="H19" s="478">
        <f t="shared" si="0"/>
        <v>0</v>
      </c>
      <c r="I19" s="508"/>
    </row>
    <row r="20" spans="1:10" ht="15">
      <c r="A20" s="343">
        <v>13</v>
      </c>
      <c r="B20" s="342" t="s">
        <v>72</v>
      </c>
      <c r="C20" s="479"/>
      <c r="D20" s="479"/>
      <c r="E20" s="479"/>
      <c r="F20" s="479"/>
      <c r="G20" s="479"/>
      <c r="H20" s="478">
        <f t="shared" si="0"/>
        <v>0</v>
      </c>
      <c r="I20" s="508"/>
    </row>
    <row r="21" spans="1:10" ht="15">
      <c r="A21" s="339">
        <v>14</v>
      </c>
      <c r="B21" s="340" t="s">
        <v>666</v>
      </c>
      <c r="C21" s="479">
        <f>'2. RC'!E7</f>
        <v>806655650.96599996</v>
      </c>
      <c r="D21" s="477">
        <v>462276273.09403491</v>
      </c>
      <c r="E21" s="479"/>
      <c r="F21" s="479"/>
      <c r="G21" s="479">
        <v>537159830.05901515</v>
      </c>
      <c r="H21" s="478">
        <f t="shared" si="0"/>
        <v>1806091754.11905</v>
      </c>
      <c r="I21" s="476"/>
    </row>
    <row r="22" spans="1:10">
      <c r="A22" s="344">
        <v>15</v>
      </c>
      <c r="B22" s="341" t="s">
        <v>68</v>
      </c>
      <c r="C22" s="478">
        <f>SUM(C18:C21)+SUM(C8:C16)</f>
        <v>4400855886.1859999</v>
      </c>
      <c r="D22" s="478">
        <f t="shared" ref="D22:G22" si="1">SUM(D18:D21)+SUM(D8:D16)</f>
        <v>5745643230.6165333</v>
      </c>
      <c r="E22" s="478">
        <f t="shared" si="1"/>
        <v>7495821408.775115</v>
      </c>
      <c r="F22" s="478">
        <f t="shared" si="1"/>
        <v>7833934036.7761602</v>
      </c>
      <c r="G22" s="478">
        <f t="shared" si="1"/>
        <v>648849063.49927878</v>
      </c>
      <c r="H22" s="478">
        <f>SUM(H18:H21)+SUM(H8:H16)</f>
        <v>26125103625.853088</v>
      </c>
      <c r="I22" s="482"/>
    </row>
    <row r="26" spans="1:10" ht="38.25">
      <c r="B26" s="411" t="s">
        <v>935</v>
      </c>
      <c r="I26" s="475"/>
      <c r="J26" s="482"/>
    </row>
    <row r="28" spans="1:10">
      <c r="J28" s="482"/>
    </row>
  </sheetData>
  <mergeCells count="2">
    <mergeCell ref="A5:B7"/>
    <mergeCell ref="C5:H6"/>
  </mergeCells>
  <conditionalFormatting sqref="A5">
    <cfRule type="duplicateValues" dxfId="21" priority="1"/>
    <cfRule type="duplicateValues" dxfId="20" priority="2"/>
  </conditionalFormatting>
  <conditionalFormatting sqref="A5">
    <cfRule type="duplicateValues" dxfId="19"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zoomScaleNormal="100" workbookViewId="0"/>
  </sheetViews>
  <sheetFormatPr defaultColWidth="9.140625" defaultRowHeight="12.75"/>
  <cols>
    <col min="1" max="1" width="11.85546875" style="345" bestFit="1" customWidth="1"/>
    <col min="2" max="2" width="114.7109375" style="334" customWidth="1"/>
    <col min="3" max="3" width="22.42578125" style="517" customWidth="1"/>
    <col min="4" max="4" width="23.5703125" style="517" customWidth="1"/>
    <col min="5" max="8" width="22.140625" style="520" customWidth="1"/>
    <col min="9" max="9" width="41.42578125" style="334" customWidth="1"/>
    <col min="10" max="16384" width="9.140625" style="334"/>
  </cols>
  <sheetData>
    <row r="1" spans="1:9" ht="13.5">
      <c r="A1" s="333" t="s">
        <v>188</v>
      </c>
      <c r="B1" s="240" t="str">
        <f>Info!C2</f>
        <v>სს ”საქართველოს ბანკი”</v>
      </c>
      <c r="E1" s="517"/>
      <c r="F1" s="517"/>
      <c r="G1" s="517"/>
      <c r="H1" s="517"/>
    </row>
    <row r="2" spans="1:9" ht="13.5">
      <c r="A2" s="335" t="s">
        <v>189</v>
      </c>
      <c r="B2" s="685">
        <v>44834</v>
      </c>
      <c r="E2" s="517"/>
      <c r="F2" s="517"/>
      <c r="G2" s="517"/>
      <c r="H2" s="517"/>
    </row>
    <row r="3" spans="1:9">
      <c r="A3" s="336" t="s">
        <v>667</v>
      </c>
      <c r="B3" s="337"/>
      <c r="E3" s="517"/>
      <c r="F3" s="517"/>
      <c r="G3" s="517"/>
      <c r="H3" s="517">
        <v>0</v>
      </c>
    </row>
    <row r="4" spans="1:9">
      <c r="C4" s="518" t="s">
        <v>668</v>
      </c>
      <c r="D4" s="518" t="s">
        <v>669</v>
      </c>
      <c r="E4" s="518" t="s">
        <v>670</v>
      </c>
      <c r="F4" s="518" t="s">
        <v>671</v>
      </c>
      <c r="G4" s="518" t="s">
        <v>672</v>
      </c>
      <c r="H4" s="518" t="s">
        <v>673</v>
      </c>
      <c r="I4" s="346" t="s">
        <v>674</v>
      </c>
    </row>
    <row r="5" spans="1:9" ht="33.950000000000003" customHeight="1">
      <c r="A5" s="824" t="s">
        <v>677</v>
      </c>
      <c r="B5" s="825"/>
      <c r="C5" s="836" t="s">
        <v>678</v>
      </c>
      <c r="D5" s="836"/>
      <c r="E5" s="836" t="s">
        <v>679</v>
      </c>
      <c r="F5" s="836" t="s">
        <v>680</v>
      </c>
      <c r="G5" s="837" t="s">
        <v>681</v>
      </c>
      <c r="H5" s="836" t="s">
        <v>682</v>
      </c>
      <c r="I5" s="347" t="s">
        <v>683</v>
      </c>
    </row>
    <row r="6" spans="1:9" ht="38.25">
      <c r="A6" s="828"/>
      <c r="B6" s="829"/>
      <c r="C6" s="519" t="s">
        <v>684</v>
      </c>
      <c r="D6" s="519" t="s">
        <v>685</v>
      </c>
      <c r="E6" s="836"/>
      <c r="F6" s="836"/>
      <c r="G6" s="838"/>
      <c r="H6" s="836"/>
      <c r="I6" s="347" t="s">
        <v>686</v>
      </c>
    </row>
    <row r="7" spans="1:9" ht="15">
      <c r="A7" s="348">
        <v>1</v>
      </c>
      <c r="B7" s="340" t="s">
        <v>216</v>
      </c>
      <c r="C7" s="474"/>
      <c r="D7" s="474">
        <v>5270627275.8299999</v>
      </c>
      <c r="E7" s="474"/>
      <c r="F7" s="474"/>
      <c r="G7" s="474"/>
      <c r="H7" s="474"/>
      <c r="I7" s="351">
        <f>C7+D7-E7-F7-G7</f>
        <v>5270627275.8299999</v>
      </c>
    </row>
    <row r="8" spans="1:9" ht="15">
      <c r="A8" s="348">
        <v>2</v>
      </c>
      <c r="B8" s="340" t="s">
        <v>217</v>
      </c>
      <c r="C8" s="474"/>
      <c r="D8" s="474"/>
      <c r="E8" s="474"/>
      <c r="F8" s="474"/>
      <c r="G8" s="474"/>
      <c r="H8" s="474"/>
      <c r="I8" s="351">
        <f t="shared" ref="I8:I23" si="0">C8+D8-E8-F8-G8</f>
        <v>0</v>
      </c>
    </row>
    <row r="9" spans="1:9" ht="15">
      <c r="A9" s="348">
        <v>3</v>
      </c>
      <c r="B9" s="340" t="s">
        <v>218</v>
      </c>
      <c r="C9" s="474"/>
      <c r="D9" s="474"/>
      <c r="E9" s="474"/>
      <c r="F9" s="474"/>
      <c r="G9" s="474"/>
      <c r="H9" s="474"/>
      <c r="I9" s="351">
        <f t="shared" si="0"/>
        <v>0</v>
      </c>
    </row>
    <row r="10" spans="1:9" ht="15">
      <c r="A10" s="348">
        <v>4</v>
      </c>
      <c r="B10" s="340" t="s">
        <v>219</v>
      </c>
      <c r="C10" s="474"/>
      <c r="D10" s="474">
        <v>1067380389.4399998</v>
      </c>
      <c r="E10" s="474"/>
      <c r="F10" s="474"/>
      <c r="G10" s="474"/>
      <c r="H10" s="474"/>
      <c r="I10" s="351">
        <f t="shared" si="0"/>
        <v>1067380389.4399998</v>
      </c>
    </row>
    <row r="11" spans="1:9" ht="15">
      <c r="A11" s="348">
        <v>5</v>
      </c>
      <c r="B11" s="340" t="s">
        <v>220</v>
      </c>
      <c r="C11" s="474"/>
      <c r="D11" s="474"/>
      <c r="E11" s="474"/>
      <c r="F11" s="474"/>
      <c r="G11" s="474"/>
      <c r="H11" s="474"/>
      <c r="I11" s="351">
        <f t="shared" si="0"/>
        <v>0</v>
      </c>
    </row>
    <row r="12" spans="1:9" ht="15">
      <c r="A12" s="348">
        <v>6</v>
      </c>
      <c r="B12" s="340" t="s">
        <v>221</v>
      </c>
      <c r="C12" s="474"/>
      <c r="D12" s="474">
        <v>2437681878.2017999</v>
      </c>
      <c r="E12" s="474"/>
      <c r="F12" s="474"/>
      <c r="G12" s="474"/>
      <c r="H12" s="474"/>
      <c r="I12" s="351">
        <f t="shared" si="0"/>
        <v>2437681878.2017999</v>
      </c>
    </row>
    <row r="13" spans="1:9" ht="15">
      <c r="A13" s="348">
        <v>7</v>
      </c>
      <c r="B13" s="340" t="s">
        <v>73</v>
      </c>
      <c r="C13" s="601">
        <v>289472722.23000002</v>
      </c>
      <c r="D13" s="601">
        <v>5411840375.2440929</v>
      </c>
      <c r="E13" s="601">
        <v>165813465.10883841</v>
      </c>
      <c r="F13" s="601">
        <v>93448505.737377509</v>
      </c>
      <c r="G13" s="601"/>
      <c r="H13" s="601">
        <v>9954531.4800000004</v>
      </c>
      <c r="I13" s="351">
        <f>C13+D13-E13-F13-G13</f>
        <v>5442051126.6278772</v>
      </c>
    </row>
    <row r="14" spans="1:9" ht="15">
      <c r="A14" s="348">
        <v>8</v>
      </c>
      <c r="B14" s="342" t="s">
        <v>74</v>
      </c>
      <c r="C14" s="601">
        <v>304793321.55000001</v>
      </c>
      <c r="D14" s="601">
        <v>4411391524.6726303</v>
      </c>
      <c r="E14" s="601">
        <v>139126587.55779669</v>
      </c>
      <c r="F14" s="601">
        <v>81882220.486224204</v>
      </c>
      <c r="G14" s="601"/>
      <c r="H14" s="601">
        <v>53255309.5</v>
      </c>
      <c r="I14" s="351">
        <f t="shared" si="0"/>
        <v>4495176038.1786098</v>
      </c>
    </row>
    <row r="15" spans="1:9" ht="15">
      <c r="A15" s="348">
        <v>9</v>
      </c>
      <c r="B15" s="340" t="s">
        <v>75</v>
      </c>
      <c r="C15" s="601">
        <v>110076900</v>
      </c>
      <c r="D15" s="601">
        <v>3637751014.6824417</v>
      </c>
      <c r="E15" s="601">
        <v>43667901.804540053</v>
      </c>
      <c r="F15" s="601">
        <v>70834206.728634804</v>
      </c>
      <c r="G15" s="601"/>
      <c r="H15" s="601">
        <v>559981.32999999996</v>
      </c>
      <c r="I15" s="351">
        <f t="shared" si="0"/>
        <v>3633325806.1492667</v>
      </c>
    </row>
    <row r="16" spans="1:9" ht="15">
      <c r="A16" s="348">
        <v>10</v>
      </c>
      <c r="B16" s="412" t="s">
        <v>687</v>
      </c>
      <c r="C16" s="601">
        <v>258397665.13</v>
      </c>
      <c r="D16" s="601">
        <v>4402430.9352303213</v>
      </c>
      <c r="E16" s="601">
        <v>119962220.10914059</v>
      </c>
      <c r="F16" s="601">
        <v>59459.184450910609</v>
      </c>
      <c r="G16" s="601"/>
      <c r="H16" s="601">
        <v>66360564.010000005</v>
      </c>
      <c r="I16" s="351">
        <f t="shared" si="0"/>
        <v>142778416.77163881</v>
      </c>
    </row>
    <row r="17" spans="1:9" ht="15">
      <c r="A17" s="348">
        <v>11</v>
      </c>
      <c r="B17" s="340" t="s">
        <v>70</v>
      </c>
      <c r="C17" s="601">
        <v>30098835.001152962</v>
      </c>
      <c r="D17" s="601">
        <v>1698971282.983093</v>
      </c>
      <c r="E17" s="601">
        <v>2465693.6300000004</v>
      </c>
      <c r="F17" s="601">
        <v>33552305.012485288</v>
      </c>
      <c r="G17" s="601"/>
      <c r="H17" s="601">
        <v>2590741.7000000002</v>
      </c>
      <c r="I17" s="351">
        <f t="shared" si="0"/>
        <v>1693052119.3417606</v>
      </c>
    </row>
    <row r="18" spans="1:9" ht="15">
      <c r="A18" s="348">
        <v>12</v>
      </c>
      <c r="B18" s="340" t="s">
        <v>71</v>
      </c>
      <c r="C18" s="474"/>
      <c r="D18" s="474"/>
      <c r="E18" s="474"/>
      <c r="F18" s="474"/>
      <c r="G18" s="474"/>
      <c r="H18" s="474"/>
      <c r="I18" s="351">
        <f t="shared" si="0"/>
        <v>0</v>
      </c>
    </row>
    <row r="19" spans="1:9" ht="15">
      <c r="A19" s="352">
        <v>13</v>
      </c>
      <c r="B19" s="342" t="s">
        <v>72</v>
      </c>
      <c r="C19" s="474"/>
      <c r="D19" s="474"/>
      <c r="E19" s="474"/>
      <c r="F19" s="474"/>
      <c r="G19" s="474"/>
      <c r="H19" s="474"/>
      <c r="I19" s="351">
        <f t="shared" si="0"/>
        <v>0</v>
      </c>
    </row>
    <row r="20" spans="1:9" ht="15">
      <c r="A20" s="348">
        <v>14</v>
      </c>
      <c r="B20" s="340" t="s">
        <v>666</v>
      </c>
      <c r="C20" s="474">
        <v>327330052.8882668</v>
      </c>
      <c r="D20" s="474">
        <v>1813534988.4403832</v>
      </c>
      <c r="E20" s="474">
        <v>174734207.50570002</v>
      </c>
      <c r="F20" s="474">
        <v>0</v>
      </c>
      <c r="G20" s="474">
        <v>6908066</v>
      </c>
      <c r="H20" s="474">
        <v>1081663.0900000003</v>
      </c>
      <c r="I20" s="351">
        <f>C20+D20-E20-F20-G20</f>
        <v>1959222767.8229499</v>
      </c>
    </row>
    <row r="21" spans="1:9" s="354" customFormat="1" ht="15">
      <c r="A21" s="353">
        <v>15</v>
      </c>
      <c r="B21" s="341" t="s">
        <v>68</v>
      </c>
      <c r="C21" s="474">
        <f>SUM(C7:C15)+SUM(C17:C20)</f>
        <v>1061771831.6694198</v>
      </c>
      <c r="D21" s="474">
        <f>SUM(D7:D15)+SUM(D17:D20)</f>
        <v>25749178729.494442</v>
      </c>
      <c r="E21" s="474">
        <f>SUM(E7:E15)+SUM(E17:E20)</f>
        <v>525807855.60687518</v>
      </c>
      <c r="F21" s="474">
        <f>SUM(F7:F15)+SUM(F17:F20)</f>
        <v>279717237.9647218</v>
      </c>
      <c r="G21" s="474">
        <f>'19. Assets by Risk Sectors'!G34</f>
        <v>6908066</v>
      </c>
      <c r="H21" s="474">
        <f>SUM(H7:H15)+SUM(H17:H20)</f>
        <v>67442227.100000009</v>
      </c>
      <c r="I21" s="351">
        <f>C21+D21-E21-F21-G21</f>
        <v>25998517401.592262</v>
      </c>
    </row>
    <row r="22" spans="1:9" ht="15">
      <c r="A22" s="355">
        <v>16</v>
      </c>
      <c r="B22" s="356" t="s">
        <v>688</v>
      </c>
      <c r="C22" s="473">
        <v>701940683.95640004</v>
      </c>
      <c r="D22" s="473">
        <v>15119213305.347</v>
      </c>
      <c r="E22" s="603">
        <v>346399574.00119996</v>
      </c>
      <c r="F22" s="472">
        <v>278954069.99879998</v>
      </c>
      <c r="G22" s="474">
        <v>0</v>
      </c>
      <c r="H22" s="472">
        <v>66360564.020000026</v>
      </c>
      <c r="I22" s="351">
        <f t="shared" si="0"/>
        <v>15195800345.3034</v>
      </c>
    </row>
    <row r="23" spans="1:9">
      <c r="A23" s="355">
        <v>17</v>
      </c>
      <c r="B23" s="356" t="s">
        <v>689</v>
      </c>
      <c r="C23" s="473"/>
      <c r="D23" s="473">
        <v>4238294346.8000002</v>
      </c>
      <c r="E23" s="472">
        <v>97530.880000000005</v>
      </c>
      <c r="F23" s="472">
        <v>486416.19200000004</v>
      </c>
      <c r="G23" s="472"/>
      <c r="H23" s="472"/>
      <c r="I23" s="351">
        <f t="shared" si="0"/>
        <v>4237710399.7280002</v>
      </c>
    </row>
    <row r="24" spans="1:9">
      <c r="E24" s="530"/>
      <c r="G24" s="357"/>
      <c r="H24" s="334"/>
      <c r="I24" s="517"/>
    </row>
    <row r="25" spans="1:9">
      <c r="E25" s="357"/>
      <c r="F25" s="357"/>
      <c r="G25" s="357"/>
      <c r="H25" s="517"/>
      <c r="I25" s="517"/>
    </row>
    <row r="26" spans="1:9" ht="42.6" customHeight="1">
      <c r="B26" s="411" t="s">
        <v>935</v>
      </c>
    </row>
  </sheetData>
  <mergeCells count="6">
    <mergeCell ref="H5:H6"/>
    <mergeCell ref="A5:B6"/>
    <mergeCell ref="C5:D5"/>
    <mergeCell ref="E5:E6"/>
    <mergeCell ref="F5:F6"/>
    <mergeCell ref="G5:G6"/>
  </mergeCells>
  <conditionalFormatting sqref="A5">
    <cfRule type="duplicateValues" dxfId="18" priority="1"/>
    <cfRule type="duplicateValues" dxfId="17" priority="2"/>
  </conditionalFormatting>
  <conditionalFormatting sqref="A5">
    <cfRule type="duplicateValues" dxfId="16"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zoomScaleNormal="100" workbookViewId="0"/>
  </sheetViews>
  <sheetFormatPr defaultColWidth="9.140625" defaultRowHeight="12.75"/>
  <cols>
    <col min="1" max="1" width="11" style="334" bestFit="1" customWidth="1"/>
    <col min="2" max="2" width="93.42578125" style="334" customWidth="1"/>
    <col min="3" max="8" width="22" style="517" customWidth="1"/>
    <col min="9" max="9" width="42.28515625" style="334" bestFit="1" customWidth="1"/>
    <col min="10" max="16384" width="9.140625" style="334"/>
  </cols>
  <sheetData>
    <row r="1" spans="1:9" ht="13.5">
      <c r="A1" s="333" t="s">
        <v>188</v>
      </c>
      <c r="B1" s="240" t="str">
        <f>Info!C2</f>
        <v>სს ”საქართველოს ბანკი”</v>
      </c>
    </row>
    <row r="2" spans="1:9" ht="13.5">
      <c r="A2" s="335" t="s">
        <v>189</v>
      </c>
      <c r="B2" s="685">
        <v>44834</v>
      </c>
    </row>
    <row r="3" spans="1:9">
      <c r="A3" s="336" t="s">
        <v>690</v>
      </c>
      <c r="B3" s="337">
        <f>'1. key ratios'!B2</f>
        <v>44834</v>
      </c>
    </row>
    <row r="4" spans="1:9">
      <c r="C4" s="518" t="s">
        <v>668</v>
      </c>
      <c r="D4" s="518" t="s">
        <v>669</v>
      </c>
      <c r="E4" s="518" t="s">
        <v>670</v>
      </c>
      <c r="F4" s="518" t="s">
        <v>671</v>
      </c>
      <c r="G4" s="518" t="s">
        <v>672</v>
      </c>
      <c r="H4" s="518" t="s">
        <v>673</v>
      </c>
      <c r="I4" s="346" t="s">
        <v>674</v>
      </c>
    </row>
    <row r="5" spans="1:9" ht="41.45" customHeight="1">
      <c r="A5" s="824" t="s">
        <v>946</v>
      </c>
      <c r="B5" s="825"/>
      <c r="C5" s="836" t="s">
        <v>678</v>
      </c>
      <c r="D5" s="836"/>
      <c r="E5" s="836" t="s">
        <v>679</v>
      </c>
      <c r="F5" s="836" t="s">
        <v>680</v>
      </c>
      <c r="G5" s="837" t="s">
        <v>681</v>
      </c>
      <c r="H5" s="837" t="s">
        <v>682</v>
      </c>
      <c r="I5" s="347" t="s">
        <v>683</v>
      </c>
    </row>
    <row r="6" spans="1:9" ht="41.45" customHeight="1">
      <c r="A6" s="828"/>
      <c r="B6" s="829"/>
      <c r="C6" s="519" t="s">
        <v>684</v>
      </c>
      <c r="D6" s="519" t="s">
        <v>685</v>
      </c>
      <c r="E6" s="836"/>
      <c r="F6" s="836"/>
      <c r="G6" s="838"/>
      <c r="H6" s="838"/>
      <c r="I6" s="347" t="s">
        <v>686</v>
      </c>
    </row>
    <row r="7" spans="1:9">
      <c r="A7" s="349">
        <v>1</v>
      </c>
      <c r="B7" s="358" t="s">
        <v>691</v>
      </c>
      <c r="C7" s="473">
        <v>17492773.012571394</v>
      </c>
      <c r="D7" s="473">
        <v>5890146469.2774277</v>
      </c>
      <c r="E7" s="473">
        <v>8045218.0500000017</v>
      </c>
      <c r="F7" s="473">
        <v>12014234.809999999</v>
      </c>
      <c r="G7" s="473">
        <v>0</v>
      </c>
      <c r="H7" s="473">
        <v>0</v>
      </c>
      <c r="I7" s="351">
        <f t="shared" ref="I7:I34" si="0">C7+D7-E7-F7-G7</f>
        <v>5887579789.4299984</v>
      </c>
    </row>
    <row r="8" spans="1:9">
      <c r="A8" s="349">
        <v>2</v>
      </c>
      <c r="B8" s="358" t="s">
        <v>692</v>
      </c>
      <c r="C8" s="473">
        <v>147149720.59389466</v>
      </c>
      <c r="D8" s="473">
        <v>4902546480.1614065</v>
      </c>
      <c r="E8" s="473">
        <v>43311932.142372876</v>
      </c>
      <c r="F8" s="473">
        <v>28476481.331999999</v>
      </c>
      <c r="G8" s="473">
        <v>0</v>
      </c>
      <c r="H8" s="473">
        <v>0</v>
      </c>
      <c r="I8" s="351">
        <f t="shared" si="0"/>
        <v>4977907787.2809286</v>
      </c>
    </row>
    <row r="9" spans="1:9">
      <c r="A9" s="349">
        <v>3</v>
      </c>
      <c r="B9" s="358" t="s">
        <v>693</v>
      </c>
      <c r="C9" s="473">
        <v>0</v>
      </c>
      <c r="D9" s="473">
        <v>0</v>
      </c>
      <c r="E9" s="473">
        <v>0</v>
      </c>
      <c r="F9" s="473">
        <v>0</v>
      </c>
      <c r="G9" s="473">
        <v>0</v>
      </c>
      <c r="H9" s="473">
        <v>0</v>
      </c>
      <c r="I9" s="351">
        <f t="shared" si="0"/>
        <v>0</v>
      </c>
    </row>
    <row r="10" spans="1:9">
      <c r="A10" s="349">
        <v>4</v>
      </c>
      <c r="B10" s="358" t="s">
        <v>694</v>
      </c>
      <c r="C10" s="473">
        <v>39689406.920000002</v>
      </c>
      <c r="D10" s="473">
        <v>464472449.4256959</v>
      </c>
      <c r="E10" s="473">
        <v>15242140.035000002</v>
      </c>
      <c r="F10" s="473">
        <v>8693504.2699999996</v>
      </c>
      <c r="G10" s="473">
        <v>0</v>
      </c>
      <c r="H10" s="473">
        <v>0</v>
      </c>
      <c r="I10" s="351">
        <f t="shared" si="0"/>
        <v>480226212.04069591</v>
      </c>
    </row>
    <row r="11" spans="1:9">
      <c r="A11" s="349">
        <v>5</v>
      </c>
      <c r="B11" s="358" t="s">
        <v>695</v>
      </c>
      <c r="C11" s="473">
        <v>50264826.800000004</v>
      </c>
      <c r="D11" s="473">
        <v>810102150.98477793</v>
      </c>
      <c r="E11" s="473">
        <v>20832164.889999997</v>
      </c>
      <c r="F11" s="473">
        <v>14909007.258374413</v>
      </c>
      <c r="G11" s="473">
        <v>0</v>
      </c>
      <c r="H11" s="473">
        <v>2094.0500000000002</v>
      </c>
      <c r="I11" s="351">
        <f t="shared" si="0"/>
        <v>824625805.63640344</v>
      </c>
    </row>
    <row r="12" spans="1:9">
      <c r="A12" s="349">
        <v>6</v>
      </c>
      <c r="B12" s="358" t="s">
        <v>696</v>
      </c>
      <c r="C12" s="473">
        <v>24167508.859491527</v>
      </c>
      <c r="D12" s="473">
        <v>601944614.1033597</v>
      </c>
      <c r="E12" s="473">
        <v>15522981.199999996</v>
      </c>
      <c r="F12" s="473">
        <v>11110055.000000002</v>
      </c>
      <c r="G12" s="473">
        <v>0</v>
      </c>
      <c r="H12" s="473">
        <v>26151.950000000012</v>
      </c>
      <c r="I12" s="351">
        <f t="shared" si="0"/>
        <v>599479086.76285124</v>
      </c>
    </row>
    <row r="13" spans="1:9">
      <c r="A13" s="349">
        <v>7</v>
      </c>
      <c r="B13" s="358" t="s">
        <v>697</v>
      </c>
      <c r="C13" s="473">
        <v>21611768.07</v>
      </c>
      <c r="D13" s="473">
        <v>479957362.77401596</v>
      </c>
      <c r="E13" s="473">
        <v>8915403.629999999</v>
      </c>
      <c r="F13" s="473">
        <v>8847537.3499999978</v>
      </c>
      <c r="G13" s="473">
        <v>0</v>
      </c>
      <c r="H13" s="473">
        <v>0</v>
      </c>
      <c r="I13" s="351">
        <f t="shared" si="0"/>
        <v>483806189.86401594</v>
      </c>
    </row>
    <row r="14" spans="1:9">
      <c r="A14" s="349">
        <v>8</v>
      </c>
      <c r="B14" s="358" t="s">
        <v>698</v>
      </c>
      <c r="C14" s="473">
        <v>49329181.321186431</v>
      </c>
      <c r="D14" s="473">
        <v>615937642.49277997</v>
      </c>
      <c r="E14" s="473">
        <v>22030528.338886302</v>
      </c>
      <c r="F14" s="473">
        <v>11737826.32</v>
      </c>
      <c r="G14" s="473">
        <v>0</v>
      </c>
      <c r="H14" s="473">
        <v>252095.65999999992</v>
      </c>
      <c r="I14" s="351">
        <f t="shared" si="0"/>
        <v>631498469.15508008</v>
      </c>
    </row>
    <row r="15" spans="1:9">
      <c r="A15" s="349">
        <v>9</v>
      </c>
      <c r="B15" s="358" t="s">
        <v>699</v>
      </c>
      <c r="C15" s="473">
        <v>15623534.170000002</v>
      </c>
      <c r="D15" s="473">
        <v>797276576.57495487</v>
      </c>
      <c r="E15" s="473">
        <v>28476239.565464705</v>
      </c>
      <c r="F15" s="473">
        <v>11177640.156598022</v>
      </c>
      <c r="G15" s="473">
        <v>0</v>
      </c>
      <c r="H15" s="473">
        <v>9728465.959999999</v>
      </c>
      <c r="I15" s="351">
        <f t="shared" si="0"/>
        <v>773246231.02289212</v>
      </c>
    </row>
    <row r="16" spans="1:9">
      <c r="A16" s="349">
        <v>10</v>
      </c>
      <c r="B16" s="358" t="s">
        <v>700</v>
      </c>
      <c r="C16" s="473">
        <v>11641206.26</v>
      </c>
      <c r="D16" s="473">
        <v>249316118.10484198</v>
      </c>
      <c r="E16" s="473">
        <v>3970214.12</v>
      </c>
      <c r="F16" s="473">
        <v>4800491.3999999994</v>
      </c>
      <c r="G16" s="473">
        <v>0</v>
      </c>
      <c r="H16" s="473">
        <v>0</v>
      </c>
      <c r="I16" s="351">
        <f t="shared" si="0"/>
        <v>252186618.84484196</v>
      </c>
    </row>
    <row r="17" spans="1:9">
      <c r="A17" s="349">
        <v>11</v>
      </c>
      <c r="B17" s="358" t="s">
        <v>701</v>
      </c>
      <c r="C17" s="473">
        <v>3538415.6499999985</v>
      </c>
      <c r="D17" s="473">
        <v>215922560.093674</v>
      </c>
      <c r="E17" s="473">
        <v>1886083.94</v>
      </c>
      <c r="F17" s="473">
        <v>4179421.9699999993</v>
      </c>
      <c r="G17" s="473">
        <v>0</v>
      </c>
      <c r="H17" s="473">
        <v>53362.100000000006</v>
      </c>
      <c r="I17" s="351">
        <v>15440430.085800016</v>
      </c>
    </row>
    <row r="18" spans="1:9">
      <c r="A18" s="349">
        <v>12</v>
      </c>
      <c r="B18" s="358" t="s">
        <v>702</v>
      </c>
      <c r="C18" s="473">
        <v>28809272.890000001</v>
      </c>
      <c r="D18" s="473">
        <v>661011195.65404201</v>
      </c>
      <c r="E18" s="473">
        <v>12669392.58</v>
      </c>
      <c r="F18" s="473">
        <v>12714353.199999999</v>
      </c>
      <c r="G18" s="473">
        <v>0</v>
      </c>
      <c r="H18" s="473">
        <v>768860.87000000011</v>
      </c>
      <c r="I18" s="351">
        <f t="shared" si="0"/>
        <v>664436722.7640419</v>
      </c>
    </row>
    <row r="19" spans="1:9">
      <c r="A19" s="349">
        <v>13</v>
      </c>
      <c r="B19" s="358" t="s">
        <v>703</v>
      </c>
      <c r="C19" s="473">
        <v>2743894.33</v>
      </c>
      <c r="D19" s="473">
        <v>188153930.071334</v>
      </c>
      <c r="E19" s="473">
        <v>1167060.9500000002</v>
      </c>
      <c r="F19" s="473">
        <v>3454816.34</v>
      </c>
      <c r="G19" s="473">
        <v>0</v>
      </c>
      <c r="H19" s="473">
        <v>272393.21000000002</v>
      </c>
      <c r="I19" s="351">
        <f t="shared" si="0"/>
        <v>186275947.11133403</v>
      </c>
    </row>
    <row r="20" spans="1:9">
      <c r="A20" s="349">
        <v>14</v>
      </c>
      <c r="B20" s="358" t="s">
        <v>704</v>
      </c>
      <c r="C20" s="473">
        <v>63136494.585167989</v>
      </c>
      <c r="D20" s="473">
        <v>880799006.93052411</v>
      </c>
      <c r="E20" s="473">
        <v>37681597.031284466</v>
      </c>
      <c r="F20" s="473">
        <v>13515600.950000001</v>
      </c>
      <c r="G20" s="473">
        <v>0</v>
      </c>
      <c r="H20" s="473">
        <v>3928.9099999999962</v>
      </c>
      <c r="I20" s="351">
        <f t="shared" si="0"/>
        <v>892738303.53440762</v>
      </c>
    </row>
    <row r="21" spans="1:9">
      <c r="A21" s="349">
        <v>15</v>
      </c>
      <c r="B21" s="358" t="s">
        <v>705</v>
      </c>
      <c r="C21" s="473">
        <v>20638231.840000004</v>
      </c>
      <c r="D21" s="473">
        <v>171524440.69454202</v>
      </c>
      <c r="E21" s="473">
        <v>7497223.1100000003</v>
      </c>
      <c r="F21" s="473">
        <v>3096069.7600000002</v>
      </c>
      <c r="G21" s="473">
        <v>0</v>
      </c>
      <c r="H21" s="473">
        <v>0</v>
      </c>
      <c r="I21" s="351">
        <f t="shared" si="0"/>
        <v>181569379.66454202</v>
      </c>
    </row>
    <row r="22" spans="1:9">
      <c r="A22" s="349">
        <v>16</v>
      </c>
      <c r="B22" s="358" t="s">
        <v>706</v>
      </c>
      <c r="C22" s="473">
        <v>66512975.799999997</v>
      </c>
      <c r="D22" s="473">
        <v>468538916.38733399</v>
      </c>
      <c r="E22" s="473">
        <v>31793664.833760008</v>
      </c>
      <c r="F22" s="473">
        <v>8706261.9000000004</v>
      </c>
      <c r="G22" s="473">
        <v>0</v>
      </c>
      <c r="H22" s="473">
        <v>7001.89</v>
      </c>
      <c r="I22" s="351">
        <f t="shared" si="0"/>
        <v>494551965.453574</v>
      </c>
    </row>
    <row r="23" spans="1:9">
      <c r="A23" s="349">
        <v>17</v>
      </c>
      <c r="B23" s="358" t="s">
        <v>707</v>
      </c>
      <c r="C23" s="473">
        <v>6615749.629999998</v>
      </c>
      <c r="D23" s="473">
        <v>109872376.41471802</v>
      </c>
      <c r="E23" s="473">
        <v>3974806.68</v>
      </c>
      <c r="F23" s="473">
        <v>2132587.4200000004</v>
      </c>
      <c r="G23" s="473">
        <v>0</v>
      </c>
      <c r="H23" s="473">
        <v>0</v>
      </c>
      <c r="I23" s="351">
        <f t="shared" si="0"/>
        <v>110380731.944718</v>
      </c>
    </row>
    <row r="24" spans="1:9">
      <c r="A24" s="349">
        <v>18</v>
      </c>
      <c r="B24" s="358" t="s">
        <v>708</v>
      </c>
      <c r="C24" s="473">
        <v>4207096.2500000009</v>
      </c>
      <c r="D24" s="473">
        <v>566068843.59411192</v>
      </c>
      <c r="E24" s="473">
        <v>2404213.6899999995</v>
      </c>
      <c r="F24" s="473">
        <v>11222883.784035997</v>
      </c>
      <c r="G24" s="473">
        <v>0</v>
      </c>
      <c r="H24" s="473">
        <v>0</v>
      </c>
      <c r="I24" s="351">
        <f t="shared" si="0"/>
        <v>556648842.37007582</v>
      </c>
    </row>
    <row r="25" spans="1:9">
      <c r="A25" s="349">
        <v>19</v>
      </c>
      <c r="B25" s="358" t="s">
        <v>709</v>
      </c>
      <c r="C25" s="473">
        <v>4056256.9399999995</v>
      </c>
      <c r="D25" s="473">
        <v>88517255.474108011</v>
      </c>
      <c r="E25" s="473">
        <v>2107681.7000000002</v>
      </c>
      <c r="F25" s="473">
        <v>1712207.2100000002</v>
      </c>
      <c r="G25" s="473">
        <v>0</v>
      </c>
      <c r="H25" s="473">
        <v>51205.26</v>
      </c>
      <c r="I25" s="351">
        <f t="shared" si="0"/>
        <v>88753623.504108012</v>
      </c>
    </row>
    <row r="26" spans="1:9">
      <c r="A26" s="349">
        <v>20</v>
      </c>
      <c r="B26" s="358" t="s">
        <v>710</v>
      </c>
      <c r="C26" s="473">
        <v>10971459.957552003</v>
      </c>
      <c r="D26" s="473">
        <v>523842185.60860389</v>
      </c>
      <c r="E26" s="473">
        <v>4515597.93</v>
      </c>
      <c r="F26" s="473">
        <v>10200606.990000002</v>
      </c>
      <c r="G26" s="473">
        <v>0</v>
      </c>
      <c r="H26" s="473">
        <v>20865.189999999999</v>
      </c>
      <c r="I26" s="351">
        <f t="shared" si="0"/>
        <v>520097440.64615589</v>
      </c>
    </row>
    <row r="27" spans="1:9">
      <c r="A27" s="349">
        <v>21</v>
      </c>
      <c r="B27" s="358" t="s">
        <v>711</v>
      </c>
      <c r="C27" s="473">
        <v>2319274.88</v>
      </c>
      <c r="D27" s="473">
        <v>93335515.810975999</v>
      </c>
      <c r="E27" s="473">
        <v>1142149.4100000001</v>
      </c>
      <c r="F27" s="473">
        <v>1720323.09</v>
      </c>
      <c r="G27" s="473">
        <v>0</v>
      </c>
      <c r="H27" s="473">
        <v>0</v>
      </c>
      <c r="I27" s="351">
        <f t="shared" si="0"/>
        <v>92792318.190975994</v>
      </c>
    </row>
    <row r="28" spans="1:9">
      <c r="A28" s="349">
        <v>22</v>
      </c>
      <c r="B28" s="358" t="s">
        <v>712</v>
      </c>
      <c r="C28" s="473">
        <v>6567453.4200000018</v>
      </c>
      <c r="D28" s="473">
        <v>240651422.59192398</v>
      </c>
      <c r="E28" s="473">
        <v>2391711.9500000002</v>
      </c>
      <c r="F28" s="473">
        <v>4705245.7799999993</v>
      </c>
      <c r="G28" s="473">
        <v>0</v>
      </c>
      <c r="H28" s="473">
        <v>0</v>
      </c>
      <c r="I28" s="351">
        <f t="shared" si="0"/>
        <v>240121918.28192398</v>
      </c>
    </row>
    <row r="29" spans="1:9">
      <c r="A29" s="349">
        <v>23</v>
      </c>
      <c r="B29" s="358" t="s">
        <v>713</v>
      </c>
      <c r="C29" s="473">
        <v>71399089.871646702</v>
      </c>
      <c r="D29" s="473">
        <v>2500997868.3707366</v>
      </c>
      <c r="E29" s="473">
        <v>31261915.090338975</v>
      </c>
      <c r="F29" s="473">
        <v>47966936.584860891</v>
      </c>
      <c r="G29" s="473">
        <v>0</v>
      </c>
      <c r="H29" s="473">
        <v>667590.55999999994</v>
      </c>
      <c r="I29" s="351">
        <f t="shared" si="0"/>
        <v>2493168106.5671835</v>
      </c>
    </row>
    <row r="30" spans="1:9">
      <c r="A30" s="349">
        <v>24</v>
      </c>
      <c r="B30" s="358" t="s">
        <v>714</v>
      </c>
      <c r="C30" s="473">
        <v>34593836.199999996</v>
      </c>
      <c r="D30" s="473">
        <v>1037268712.3980141</v>
      </c>
      <c r="E30" s="473">
        <v>21075856.809999991</v>
      </c>
      <c r="F30" s="473">
        <v>18210118.919299997</v>
      </c>
      <c r="G30" s="473">
        <v>0</v>
      </c>
      <c r="H30" s="473">
        <v>1202387.7600000002</v>
      </c>
      <c r="I30" s="351">
        <f t="shared" si="0"/>
        <v>1032576572.8687142</v>
      </c>
    </row>
    <row r="31" spans="1:9">
      <c r="A31" s="349">
        <v>25</v>
      </c>
      <c r="B31" s="358" t="s">
        <v>715</v>
      </c>
      <c r="C31" s="473">
        <v>91095023.448879302</v>
      </c>
      <c r="D31" s="473">
        <v>1218604927.3331695</v>
      </c>
      <c r="E31" s="473">
        <v>36430436.044067815</v>
      </c>
      <c r="F31" s="473">
        <v>22788733.114552505</v>
      </c>
      <c r="G31" s="473">
        <v>0</v>
      </c>
      <c r="H31" s="473">
        <v>53304160.650000006</v>
      </c>
      <c r="I31" s="351">
        <f t="shared" si="0"/>
        <v>1250480781.6234283</v>
      </c>
    </row>
    <row r="32" spans="1:9">
      <c r="A32" s="349">
        <v>26</v>
      </c>
      <c r="B32" s="358" t="s">
        <v>716</v>
      </c>
      <c r="C32" s="473">
        <v>5587182.9290300002</v>
      </c>
      <c r="D32" s="473">
        <v>69094442.034943983</v>
      </c>
      <c r="E32" s="473">
        <v>4586015.1699999981</v>
      </c>
      <c r="F32" s="473">
        <v>1347541.3999999994</v>
      </c>
      <c r="G32" s="473">
        <v>0</v>
      </c>
      <c r="H32" s="473">
        <v>0</v>
      </c>
      <c r="I32" s="351">
        <f t="shared" si="0"/>
        <v>68748068.393973976</v>
      </c>
    </row>
    <row r="33" spans="1:9">
      <c r="A33" s="349">
        <v>27</v>
      </c>
      <c r="B33" s="350" t="s">
        <v>165</v>
      </c>
      <c r="C33" s="473">
        <v>262010197.03999996</v>
      </c>
      <c r="D33" s="473">
        <v>1903275265.6514664</v>
      </c>
      <c r="E33" s="473">
        <v>156875626.7157</v>
      </c>
      <c r="F33" s="473">
        <v>276751.65500000003</v>
      </c>
      <c r="G33" s="473">
        <v>6908066</v>
      </c>
      <c r="H33" s="473">
        <v>1081663.0900000003</v>
      </c>
      <c r="I33" s="351">
        <f t="shared" si="0"/>
        <v>2001225018.3207664</v>
      </c>
    </row>
    <row r="34" spans="1:9">
      <c r="A34" s="349">
        <v>28</v>
      </c>
      <c r="B34" s="360" t="s">
        <v>68</v>
      </c>
      <c r="C34" s="521">
        <f>SUM(C7:C33)</f>
        <v>1061771831.6694198</v>
      </c>
      <c r="D34" s="521">
        <f t="shared" ref="D34:H34" si="1">SUM(D7:D33)</f>
        <v>25749178729.013477</v>
      </c>
      <c r="E34" s="521">
        <f>SUM(E7:E33)</f>
        <v>525807855.60687518</v>
      </c>
      <c r="F34" s="521">
        <f t="shared" si="1"/>
        <v>279717237.9647218</v>
      </c>
      <c r="G34" s="473">
        <v>6908066</v>
      </c>
      <c r="H34" s="521">
        <f t="shared" si="1"/>
        <v>67442227.110000014</v>
      </c>
      <c r="I34" s="351">
        <f t="shared" si="0"/>
        <v>25998517401.111298</v>
      </c>
    </row>
    <row r="35" spans="1:9">
      <c r="A35" s="359"/>
      <c r="B35" s="359"/>
      <c r="C35" s="522"/>
      <c r="D35" s="522"/>
      <c r="E35" s="522"/>
      <c r="F35" s="522"/>
      <c r="G35" s="522"/>
      <c r="H35" s="522"/>
      <c r="I35" s="580">
        <f>I34-'2. RC'!E20</f>
        <v>0</v>
      </c>
    </row>
    <row r="36" spans="1:9">
      <c r="A36" s="359"/>
      <c r="B36" s="361"/>
      <c r="C36" s="522"/>
      <c r="D36" s="522"/>
      <c r="E36" s="522"/>
      <c r="F36" s="522"/>
      <c r="G36" s="522"/>
      <c r="H36" s="522"/>
      <c r="I36" s="522"/>
    </row>
    <row r="37" spans="1:9">
      <c r="A37" s="359"/>
      <c r="B37" s="359"/>
      <c r="C37" s="522"/>
      <c r="D37" s="522"/>
      <c r="E37" s="522"/>
      <c r="F37" s="522"/>
      <c r="G37" s="522"/>
      <c r="H37" s="522"/>
      <c r="I37" s="774"/>
    </row>
    <row r="38" spans="1:9">
      <c r="A38" s="359"/>
      <c r="B38" s="359"/>
      <c r="C38" s="522"/>
      <c r="D38" s="522"/>
      <c r="E38" s="522"/>
      <c r="F38" s="522"/>
      <c r="G38" s="522"/>
      <c r="H38" s="522"/>
      <c r="I38" s="580"/>
    </row>
    <row r="39" spans="1:9">
      <c r="A39" s="359"/>
      <c r="B39" s="359"/>
      <c r="C39" s="522"/>
      <c r="D39" s="522"/>
      <c r="E39" s="522"/>
      <c r="F39" s="522"/>
      <c r="G39" s="522"/>
      <c r="H39" s="522"/>
      <c r="I39" s="359"/>
    </row>
    <row r="40" spans="1:9">
      <c r="A40" s="359"/>
      <c r="B40" s="359"/>
      <c r="C40" s="522"/>
      <c r="D40" s="522"/>
      <c r="E40" s="522"/>
      <c r="F40" s="522"/>
      <c r="G40" s="522"/>
      <c r="H40" s="522"/>
      <c r="I40" s="359"/>
    </row>
    <row r="41" spans="1:9">
      <c r="A41" s="359"/>
      <c r="B41" s="359"/>
      <c r="C41" s="522"/>
      <c r="D41" s="522"/>
      <c r="E41" s="522"/>
      <c r="F41" s="522"/>
      <c r="G41" s="522"/>
      <c r="H41" s="522"/>
      <c r="I41" s="359"/>
    </row>
    <row r="42" spans="1:9">
      <c r="A42" s="362"/>
      <c r="B42" s="362"/>
      <c r="C42" s="522"/>
      <c r="D42" s="522"/>
      <c r="E42" s="522"/>
      <c r="F42" s="522"/>
      <c r="G42" s="522"/>
      <c r="H42" s="522"/>
      <c r="I42" s="359"/>
    </row>
    <row r="43" spans="1:9">
      <c r="A43" s="362"/>
      <c r="B43" s="362"/>
      <c r="C43" s="522"/>
      <c r="D43" s="522"/>
      <c r="E43" s="522"/>
      <c r="F43" s="522"/>
      <c r="G43" s="522"/>
      <c r="H43" s="522"/>
      <c r="I43" s="359"/>
    </row>
    <row r="44" spans="1:9">
      <c r="A44" s="359"/>
      <c r="B44" s="363"/>
      <c r="C44" s="522"/>
      <c r="D44" s="522"/>
      <c r="E44" s="522"/>
      <c r="F44" s="522"/>
      <c r="G44" s="522"/>
      <c r="H44" s="522"/>
      <c r="I44" s="359"/>
    </row>
    <row r="45" spans="1:9">
      <c r="A45" s="359"/>
      <c r="B45" s="363"/>
      <c r="C45" s="522"/>
      <c r="D45" s="522"/>
      <c r="E45" s="522"/>
      <c r="F45" s="522"/>
      <c r="G45" s="522"/>
      <c r="H45" s="522"/>
      <c r="I45" s="359"/>
    </row>
    <row r="46" spans="1:9">
      <c r="A46" s="359"/>
      <c r="B46" s="363"/>
      <c r="C46" s="522"/>
      <c r="D46" s="522"/>
      <c r="E46" s="522"/>
      <c r="F46" s="522"/>
      <c r="G46" s="522"/>
      <c r="H46" s="522"/>
      <c r="I46" s="359"/>
    </row>
    <row r="47" spans="1:9">
      <c r="A47" s="359"/>
      <c r="B47" s="359"/>
      <c r="C47" s="522"/>
      <c r="D47" s="522"/>
      <c r="E47" s="522"/>
      <c r="F47" s="522"/>
      <c r="G47" s="522"/>
      <c r="H47" s="522"/>
      <c r="I47" s="359"/>
    </row>
  </sheetData>
  <mergeCells count="6">
    <mergeCell ref="H5:H6"/>
    <mergeCell ref="A5:B6"/>
    <mergeCell ref="C5:D5"/>
    <mergeCell ref="E5:E6"/>
    <mergeCell ref="F5:F6"/>
    <mergeCell ref="G5:G6"/>
  </mergeCells>
  <conditionalFormatting sqref="A5">
    <cfRule type="duplicateValues" dxfId="15" priority="1"/>
    <cfRule type="duplicateValues" dxfId="14" priority="2"/>
  </conditionalFormatting>
  <conditionalFormatting sqref="A5">
    <cfRule type="duplicateValues" dxfId="13"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zoomScaleNormal="100" workbookViewId="0"/>
  </sheetViews>
  <sheetFormatPr defaultColWidth="9.140625" defaultRowHeight="12.75"/>
  <cols>
    <col min="1" max="1" width="11.85546875" style="334" bestFit="1" customWidth="1"/>
    <col min="2" max="2" width="108" style="334" bestFit="1" customWidth="1"/>
    <col min="3" max="3" width="35.5703125" style="517" customWidth="1"/>
    <col min="4" max="4" width="38.42578125" style="520" customWidth="1"/>
    <col min="5" max="16384" width="9.140625" style="334"/>
  </cols>
  <sheetData>
    <row r="1" spans="1:4" ht="13.5">
      <c r="A1" s="333" t="s">
        <v>188</v>
      </c>
      <c r="B1" s="240" t="str">
        <f>Info!C2</f>
        <v>სს ”საქართველოს ბანკი”</v>
      </c>
      <c r="D1" s="517"/>
    </row>
    <row r="2" spans="1:4" ht="13.5">
      <c r="A2" s="335" t="s">
        <v>189</v>
      </c>
      <c r="B2" s="685">
        <v>44834</v>
      </c>
      <c r="D2" s="517"/>
    </row>
    <row r="3" spans="1:4">
      <c r="A3" s="336" t="s">
        <v>717</v>
      </c>
      <c r="B3" s="337">
        <f>'1. key ratios'!B2</f>
        <v>44834</v>
      </c>
      <c r="D3" s="517"/>
    </row>
    <row r="5" spans="1:4" ht="51">
      <c r="A5" s="839" t="s">
        <v>718</v>
      </c>
      <c r="B5" s="839"/>
      <c r="C5" s="527" t="s">
        <v>719</v>
      </c>
      <c r="D5" s="527" t="s">
        <v>720</v>
      </c>
    </row>
    <row r="6" spans="1:4">
      <c r="A6" s="364">
        <v>1</v>
      </c>
      <c r="B6" s="365" t="s">
        <v>721</v>
      </c>
      <c r="C6" s="473">
        <v>637165840.77943003</v>
      </c>
      <c r="D6" s="473">
        <v>592835.45400000003</v>
      </c>
    </row>
    <row r="7" spans="1:4">
      <c r="A7" s="366">
        <v>2</v>
      </c>
      <c r="B7" s="365" t="s">
        <v>722</v>
      </c>
      <c r="C7" s="473">
        <f>SUM(C8:C11)</f>
        <v>202475365.2903167</v>
      </c>
      <c r="D7" s="473">
        <v>0</v>
      </c>
    </row>
    <row r="8" spans="1:4">
      <c r="A8" s="367">
        <v>2.1</v>
      </c>
      <c r="B8" s="368" t="s">
        <v>723</v>
      </c>
      <c r="C8" s="473">
        <v>89422308.439999998</v>
      </c>
      <c r="D8" s="473">
        <v>0</v>
      </c>
    </row>
    <row r="9" spans="1:4">
      <c r="A9" s="367">
        <v>2.2000000000000002</v>
      </c>
      <c r="B9" s="368" t="s">
        <v>724</v>
      </c>
      <c r="C9" s="473">
        <v>113053052.8434784</v>
      </c>
      <c r="D9" s="473">
        <v>0</v>
      </c>
    </row>
    <row r="10" spans="1:4">
      <c r="A10" s="367">
        <v>2.2999999999999998</v>
      </c>
      <c r="B10" s="368" t="s">
        <v>725</v>
      </c>
      <c r="C10" s="473">
        <v>4.0068383182844203</v>
      </c>
      <c r="D10" s="473">
        <v>0</v>
      </c>
    </row>
    <row r="11" spans="1:4">
      <c r="A11" s="367">
        <v>2.4</v>
      </c>
      <c r="B11" s="368" t="s">
        <v>726</v>
      </c>
      <c r="C11" s="473">
        <v>0</v>
      </c>
      <c r="D11" s="473">
        <v>0</v>
      </c>
    </row>
    <row r="12" spans="1:4">
      <c r="A12" s="364">
        <v>3</v>
      </c>
      <c r="B12" s="365" t="s">
        <v>727</v>
      </c>
      <c r="C12" s="473">
        <f>SUM(C13:C18)</f>
        <v>214287561.95084974</v>
      </c>
      <c r="D12" s="473">
        <f>SUM(D13:D18)</f>
        <v>8888.3819999999832</v>
      </c>
    </row>
    <row r="13" spans="1:4">
      <c r="A13" s="367">
        <v>3.1</v>
      </c>
      <c r="B13" s="368" t="s">
        <v>728</v>
      </c>
      <c r="C13" s="473">
        <v>66223389.200900003</v>
      </c>
      <c r="D13" s="473">
        <v>0</v>
      </c>
    </row>
    <row r="14" spans="1:4">
      <c r="A14" s="367">
        <v>3.2</v>
      </c>
      <c r="B14" s="368" t="s">
        <v>729</v>
      </c>
      <c r="C14" s="473">
        <v>55069562.049999997</v>
      </c>
      <c r="D14" s="473">
        <v>0</v>
      </c>
    </row>
    <row r="15" spans="1:4">
      <c r="A15" s="367">
        <v>3.3</v>
      </c>
      <c r="B15" s="368" t="s">
        <v>730</v>
      </c>
      <c r="C15" s="473">
        <v>58446216.200000003</v>
      </c>
      <c r="D15" s="473">
        <v>0</v>
      </c>
    </row>
    <row r="16" spans="1:4">
      <c r="A16" s="367">
        <v>3.4</v>
      </c>
      <c r="B16" s="368" t="s">
        <v>731</v>
      </c>
      <c r="C16" s="473">
        <v>12973780.642978188</v>
      </c>
      <c r="D16" s="473">
        <v>0</v>
      </c>
    </row>
    <row r="17" spans="1:4">
      <c r="A17" s="366">
        <v>3.5</v>
      </c>
      <c r="B17" s="368" t="s">
        <v>732</v>
      </c>
      <c r="C17" s="473">
        <v>21574613.85697154</v>
      </c>
      <c r="D17" s="473">
        <v>8888.3819999999832</v>
      </c>
    </row>
    <row r="18" spans="1:4">
      <c r="A18" s="367">
        <v>3.6</v>
      </c>
      <c r="B18" s="368" t="s">
        <v>733</v>
      </c>
      <c r="C18" s="473">
        <v>0</v>
      </c>
      <c r="D18" s="473">
        <v>0</v>
      </c>
    </row>
    <row r="19" spans="1:4">
      <c r="A19" s="369">
        <v>4</v>
      </c>
      <c r="B19" s="365" t="s">
        <v>734</v>
      </c>
      <c r="C19" s="521">
        <f>C6+C7-C12</f>
        <v>625353644.11889696</v>
      </c>
      <c r="D19" s="521">
        <f>D6+D7-D12</f>
        <v>583947.07200000004</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zoomScaleNormal="100" workbookViewId="0"/>
  </sheetViews>
  <sheetFormatPr defaultColWidth="9.140625" defaultRowHeight="12.75"/>
  <cols>
    <col min="1" max="1" width="11.85546875" style="334" bestFit="1" customWidth="1"/>
    <col min="2" max="2" width="124.7109375" style="334" customWidth="1"/>
    <col min="3" max="3" width="21.5703125" style="334" customWidth="1"/>
    <col min="4" max="4" width="49.140625" style="357" customWidth="1"/>
    <col min="5" max="5" width="12.28515625" style="334" bestFit="1" customWidth="1"/>
    <col min="6" max="16384" width="9.140625" style="334"/>
  </cols>
  <sheetData>
    <row r="1" spans="1:4" ht="13.5">
      <c r="A1" s="333" t="s">
        <v>188</v>
      </c>
      <c r="B1" s="240" t="str">
        <f>Info!C2</f>
        <v>სს ”საქართველოს ბანკი”</v>
      </c>
      <c r="D1" s="334"/>
    </row>
    <row r="2" spans="1:4" ht="13.5">
      <c r="A2" s="335" t="s">
        <v>189</v>
      </c>
      <c r="B2" s="685">
        <v>44834</v>
      </c>
      <c r="D2" s="334"/>
    </row>
    <row r="3" spans="1:4">
      <c r="A3" s="336" t="s">
        <v>735</v>
      </c>
      <c r="B3" s="337">
        <f>'1. key ratios'!B2</f>
        <v>44834</v>
      </c>
      <c r="D3" s="334"/>
    </row>
    <row r="4" spans="1:4">
      <c r="A4" s="336"/>
      <c r="D4" s="334"/>
    </row>
    <row r="5" spans="1:4" ht="15" customHeight="1">
      <c r="A5" s="840" t="s">
        <v>736</v>
      </c>
      <c r="B5" s="841"/>
      <c r="C5" s="844" t="s">
        <v>737</v>
      </c>
      <c r="D5" s="846" t="s">
        <v>738</v>
      </c>
    </row>
    <row r="6" spans="1:4">
      <c r="A6" s="842"/>
      <c r="B6" s="843"/>
      <c r="C6" s="845"/>
      <c r="D6" s="846"/>
    </row>
    <row r="7" spans="1:4" ht="15">
      <c r="A7" s="360">
        <v>1</v>
      </c>
      <c r="B7" s="341" t="s">
        <v>739</v>
      </c>
      <c r="C7" s="601">
        <v>719639134.53050804</v>
      </c>
      <c r="D7" s="370"/>
    </row>
    <row r="8" spans="1:4" ht="15">
      <c r="A8" s="350">
        <v>2</v>
      </c>
      <c r="B8" s="350" t="s">
        <v>740</v>
      </c>
      <c r="C8" s="601">
        <v>174273886.02000001</v>
      </c>
      <c r="D8" s="370"/>
    </row>
    <row r="9" spans="1:4" ht="15">
      <c r="A9" s="350">
        <v>3</v>
      </c>
      <c r="B9" s="371" t="s">
        <v>741</v>
      </c>
      <c r="C9" s="601">
        <v>0</v>
      </c>
      <c r="D9" s="370"/>
    </row>
    <row r="10" spans="1:4" ht="15">
      <c r="A10" s="350">
        <v>4</v>
      </c>
      <c r="B10" s="350" t="s">
        <v>742</v>
      </c>
      <c r="C10" s="601">
        <f>SUM(C11:C18)</f>
        <v>195362234.79410797</v>
      </c>
      <c r="D10" s="370"/>
    </row>
    <row r="11" spans="1:4" ht="15">
      <c r="A11" s="350">
        <v>5</v>
      </c>
      <c r="B11" s="372" t="s">
        <v>743</v>
      </c>
      <c r="C11" s="601">
        <v>34916945.509900004</v>
      </c>
      <c r="D11" s="370"/>
    </row>
    <row r="12" spans="1:4" ht="15">
      <c r="A12" s="350">
        <v>6</v>
      </c>
      <c r="B12" s="372" t="s">
        <v>744</v>
      </c>
      <c r="C12" s="601">
        <v>1080660.1028</v>
      </c>
      <c r="D12" s="370"/>
    </row>
    <row r="13" spans="1:4" ht="15">
      <c r="A13" s="350">
        <v>7</v>
      </c>
      <c r="B13" s="372" t="s">
        <v>745</v>
      </c>
      <c r="C13" s="601">
        <v>49502706.261307962</v>
      </c>
      <c r="D13" s="370"/>
    </row>
    <row r="14" spans="1:4" ht="15">
      <c r="A14" s="350">
        <v>8</v>
      </c>
      <c r="B14" s="372" t="s">
        <v>746</v>
      </c>
      <c r="C14" s="601">
        <v>17512143.379700001</v>
      </c>
      <c r="D14" s="472">
        <v>21539936.357031003</v>
      </c>
    </row>
    <row r="15" spans="1:4" ht="15">
      <c r="A15" s="350">
        <v>9</v>
      </c>
      <c r="B15" s="372" t="s">
        <v>747</v>
      </c>
      <c r="C15" s="601">
        <v>0</v>
      </c>
      <c r="D15" s="350"/>
    </row>
    <row r="16" spans="1:4" ht="15">
      <c r="A16" s="350">
        <v>10</v>
      </c>
      <c r="B16" s="372" t="s">
        <v>748</v>
      </c>
      <c r="C16" s="601">
        <v>64830692.090400003</v>
      </c>
      <c r="D16" s="370"/>
    </row>
    <row r="17" spans="1:4" ht="15">
      <c r="A17" s="350">
        <v>11</v>
      </c>
      <c r="B17" s="372" t="s">
        <v>749</v>
      </c>
      <c r="C17" s="601"/>
      <c r="D17" s="350"/>
    </row>
    <row r="18" spans="1:4" ht="26.25">
      <c r="A18" s="350">
        <v>12</v>
      </c>
      <c r="B18" s="372" t="s">
        <v>750</v>
      </c>
      <c r="C18" s="601">
        <v>27519087.449999999</v>
      </c>
      <c r="D18" s="370"/>
    </row>
    <row r="19" spans="1:4">
      <c r="A19" s="360">
        <v>13</v>
      </c>
      <c r="B19" s="373" t="s">
        <v>751</v>
      </c>
      <c r="C19" s="602">
        <f>C7+C8-C10</f>
        <v>698550785.75640011</v>
      </c>
      <c r="D19" s="374"/>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zoomScaleNormal="100" workbookViewId="0"/>
  </sheetViews>
  <sheetFormatPr defaultColWidth="9.140625" defaultRowHeight="12.75"/>
  <cols>
    <col min="1" max="1" width="11.85546875" style="334" bestFit="1" customWidth="1"/>
    <col min="2" max="2" width="80.7109375" style="334" customWidth="1"/>
    <col min="3" max="3" width="15.5703125" style="517" customWidth="1"/>
    <col min="4" max="5" width="22.28515625" style="517" customWidth="1"/>
    <col min="6" max="6" width="23.42578125" style="517" customWidth="1"/>
    <col min="7" max="14" width="22.28515625" style="517" customWidth="1"/>
    <col min="15" max="15" width="23.42578125" style="517" bestFit="1" customWidth="1"/>
    <col min="16" max="16" width="21.85546875" style="517" bestFit="1" customWidth="1"/>
    <col min="17" max="19" width="19.140625" style="517" bestFit="1" customWidth="1"/>
    <col min="20" max="20" width="16.140625" style="517" customWidth="1"/>
    <col min="21" max="21" width="13.5703125" style="517" bestFit="1" customWidth="1"/>
    <col min="22" max="22" width="20" style="334" customWidth="1"/>
    <col min="23" max="16384" width="9.140625" style="334"/>
  </cols>
  <sheetData>
    <row r="1" spans="1:22" ht="13.5">
      <c r="A1" s="333" t="s">
        <v>188</v>
      </c>
      <c r="B1" s="240" t="str">
        <f>Info!C2</f>
        <v>სს ”საქართველოს ბანკი”</v>
      </c>
    </row>
    <row r="2" spans="1:22" ht="13.5">
      <c r="A2" s="335" t="s">
        <v>189</v>
      </c>
      <c r="B2" s="685">
        <v>44834</v>
      </c>
      <c r="C2" s="531"/>
    </row>
    <row r="3" spans="1:22">
      <c r="A3" s="336" t="s">
        <v>752</v>
      </c>
      <c r="B3" s="337">
        <f>'1. key ratios'!B2</f>
        <v>44834</v>
      </c>
      <c r="H3" s="517">
        <v>0</v>
      </c>
    </row>
    <row r="5" spans="1:22" ht="15" customHeight="1">
      <c r="A5" s="844" t="s">
        <v>753</v>
      </c>
      <c r="B5" s="847"/>
      <c r="C5" s="851" t="s">
        <v>754</v>
      </c>
      <c r="D5" s="852"/>
      <c r="E5" s="852"/>
      <c r="F5" s="852"/>
      <c r="G5" s="852"/>
      <c r="H5" s="852"/>
      <c r="I5" s="852"/>
      <c r="J5" s="852"/>
      <c r="K5" s="852"/>
      <c r="L5" s="852"/>
      <c r="M5" s="852"/>
      <c r="N5" s="852"/>
      <c r="O5" s="852"/>
      <c r="P5" s="852"/>
      <c r="Q5" s="852"/>
      <c r="R5" s="852"/>
      <c r="S5" s="852"/>
      <c r="T5" s="852"/>
      <c r="U5" s="853"/>
      <c r="V5" s="375"/>
    </row>
    <row r="6" spans="1:22">
      <c r="A6" s="848"/>
      <c r="B6" s="849"/>
      <c r="C6" s="854" t="s">
        <v>68</v>
      </c>
      <c r="D6" s="856" t="s">
        <v>755</v>
      </c>
      <c r="E6" s="856"/>
      <c r="F6" s="857"/>
      <c r="G6" s="858" t="s">
        <v>756</v>
      </c>
      <c r="H6" s="859"/>
      <c r="I6" s="859"/>
      <c r="J6" s="859"/>
      <c r="K6" s="860"/>
      <c r="L6" s="532"/>
      <c r="M6" s="861" t="s">
        <v>757</v>
      </c>
      <c r="N6" s="861"/>
      <c r="O6" s="838"/>
      <c r="P6" s="838"/>
      <c r="Q6" s="838"/>
      <c r="R6" s="838"/>
      <c r="S6" s="838"/>
      <c r="T6" s="838"/>
      <c r="U6" s="838"/>
      <c r="V6" s="376"/>
    </row>
    <row r="7" spans="1:22" ht="25.5">
      <c r="A7" s="845"/>
      <c r="B7" s="850"/>
      <c r="C7" s="855"/>
      <c r="D7" s="533"/>
      <c r="E7" s="528" t="s">
        <v>758</v>
      </c>
      <c r="F7" s="534" t="s">
        <v>759</v>
      </c>
      <c r="G7" s="531"/>
      <c r="H7" s="534" t="s">
        <v>758</v>
      </c>
      <c r="I7" s="528" t="s">
        <v>785</v>
      </c>
      <c r="J7" s="528" t="s">
        <v>760</v>
      </c>
      <c r="K7" s="534" t="s">
        <v>761</v>
      </c>
      <c r="L7" s="529"/>
      <c r="M7" s="519" t="s">
        <v>762</v>
      </c>
      <c r="N7" s="528" t="s">
        <v>760</v>
      </c>
      <c r="O7" s="528" t="s">
        <v>763</v>
      </c>
      <c r="P7" s="528" t="s">
        <v>764</v>
      </c>
      <c r="Q7" s="528" t="s">
        <v>765</v>
      </c>
      <c r="R7" s="528" t="s">
        <v>766</v>
      </c>
      <c r="S7" s="528" t="s">
        <v>767</v>
      </c>
      <c r="T7" s="528" t="s">
        <v>768</v>
      </c>
      <c r="U7" s="528" t="s">
        <v>769</v>
      </c>
      <c r="V7" s="375"/>
    </row>
    <row r="8" spans="1:22">
      <c r="A8" s="377">
        <v>1</v>
      </c>
      <c r="B8" s="341" t="s">
        <v>770</v>
      </c>
      <c r="C8" s="521">
        <v>15661545890.220615</v>
      </c>
      <c r="D8" s="521">
        <v>14178709969.925869</v>
      </c>
      <c r="E8" s="521">
        <v>150981447.98322037</v>
      </c>
      <c r="F8" s="521">
        <v>1596970.0500000007</v>
      </c>
      <c r="G8" s="521">
        <v>784285134.53847456</v>
      </c>
      <c r="H8" s="521">
        <v>33413000.600000001</v>
      </c>
      <c r="I8" s="521">
        <v>36085122.108474582</v>
      </c>
      <c r="J8" s="521">
        <v>1273295.0899999996</v>
      </c>
      <c r="K8" s="521">
        <v>588622.75</v>
      </c>
      <c r="L8" s="521">
        <v>698550785.75627089</v>
      </c>
      <c r="M8" s="521">
        <v>66856982.705762699</v>
      </c>
      <c r="N8" s="521">
        <v>65291597.859999985</v>
      </c>
      <c r="O8" s="521">
        <v>80587250.679661021</v>
      </c>
      <c r="P8" s="521">
        <v>29232046.530000001</v>
      </c>
      <c r="Q8" s="521">
        <v>46522949.821186438</v>
      </c>
      <c r="R8" s="521">
        <v>32105556.690000005</v>
      </c>
      <c r="S8" s="521">
        <v>37848383.820000008</v>
      </c>
      <c r="T8" s="521">
        <v>1417292.2399999998</v>
      </c>
      <c r="U8" s="521">
        <v>243550067.93237281</v>
      </c>
      <c r="V8" s="359"/>
    </row>
    <row r="9" spans="1:22">
      <c r="A9" s="349">
        <v>1.1000000000000001</v>
      </c>
      <c r="B9" s="378" t="s">
        <v>771</v>
      </c>
      <c r="C9" s="521">
        <v>0</v>
      </c>
      <c r="D9" s="521">
        <v>0</v>
      </c>
      <c r="E9" s="521">
        <v>0</v>
      </c>
      <c r="F9" s="521">
        <v>0</v>
      </c>
      <c r="G9" s="521">
        <v>0</v>
      </c>
      <c r="H9" s="521">
        <v>0</v>
      </c>
      <c r="I9" s="521">
        <v>0</v>
      </c>
      <c r="J9" s="521">
        <v>0</v>
      </c>
      <c r="K9" s="521">
        <v>0</v>
      </c>
      <c r="L9" s="521">
        <v>0</v>
      </c>
      <c r="M9" s="521">
        <v>0</v>
      </c>
      <c r="N9" s="521">
        <v>0</v>
      </c>
      <c r="O9" s="521">
        <v>0</v>
      </c>
      <c r="P9" s="521">
        <v>0</v>
      </c>
      <c r="Q9" s="521">
        <v>0</v>
      </c>
      <c r="R9" s="521">
        <v>0</v>
      </c>
      <c r="S9" s="521">
        <v>0</v>
      </c>
      <c r="T9" s="521">
        <v>0</v>
      </c>
      <c r="U9" s="521">
        <v>0</v>
      </c>
      <c r="V9" s="359"/>
    </row>
    <row r="10" spans="1:22">
      <c r="A10" s="349">
        <v>1.2</v>
      </c>
      <c r="B10" s="378" t="s">
        <v>772</v>
      </c>
      <c r="C10" s="521">
        <v>0</v>
      </c>
      <c r="D10" s="521">
        <v>0</v>
      </c>
      <c r="E10" s="521">
        <v>0</v>
      </c>
      <c r="F10" s="521">
        <v>0</v>
      </c>
      <c r="G10" s="521">
        <v>0</v>
      </c>
      <c r="H10" s="521">
        <v>0</v>
      </c>
      <c r="I10" s="521">
        <v>0</v>
      </c>
      <c r="J10" s="521">
        <v>0</v>
      </c>
      <c r="K10" s="521">
        <v>0</v>
      </c>
      <c r="L10" s="521">
        <v>0</v>
      </c>
      <c r="M10" s="521">
        <v>0</v>
      </c>
      <c r="N10" s="521">
        <v>0</v>
      </c>
      <c r="O10" s="521">
        <v>0</v>
      </c>
      <c r="P10" s="521">
        <v>0</v>
      </c>
      <c r="Q10" s="521">
        <v>0</v>
      </c>
      <c r="R10" s="521">
        <v>0</v>
      </c>
      <c r="S10" s="521">
        <v>0</v>
      </c>
      <c r="T10" s="521">
        <v>0</v>
      </c>
      <c r="U10" s="521">
        <v>0</v>
      </c>
      <c r="V10" s="359"/>
    </row>
    <row r="11" spans="1:22">
      <c r="A11" s="349">
        <v>1.3</v>
      </c>
      <c r="B11" s="378" t="s">
        <v>773</v>
      </c>
      <c r="C11" s="521">
        <v>0</v>
      </c>
      <c r="D11" s="521">
        <v>0</v>
      </c>
      <c r="E11" s="521">
        <v>0</v>
      </c>
      <c r="F11" s="521">
        <v>0</v>
      </c>
      <c r="G11" s="521">
        <v>0</v>
      </c>
      <c r="H11" s="521">
        <v>0</v>
      </c>
      <c r="I11" s="521">
        <v>0</v>
      </c>
      <c r="J11" s="521">
        <v>0</v>
      </c>
      <c r="K11" s="521">
        <v>0</v>
      </c>
      <c r="L11" s="521">
        <v>0</v>
      </c>
      <c r="M11" s="521">
        <v>0</v>
      </c>
      <c r="N11" s="521">
        <v>0</v>
      </c>
      <c r="O11" s="521">
        <v>0</v>
      </c>
      <c r="P11" s="521">
        <v>0</v>
      </c>
      <c r="Q11" s="521">
        <v>0</v>
      </c>
      <c r="R11" s="521">
        <v>0</v>
      </c>
      <c r="S11" s="521">
        <v>0</v>
      </c>
      <c r="T11" s="521">
        <v>0</v>
      </c>
      <c r="U11" s="521">
        <v>0</v>
      </c>
      <c r="V11" s="359"/>
    </row>
    <row r="12" spans="1:22">
      <c r="A12" s="349">
        <v>1.4</v>
      </c>
      <c r="B12" s="378" t="s">
        <v>774</v>
      </c>
      <c r="C12" s="521">
        <v>144875585.09999999</v>
      </c>
      <c r="D12" s="521">
        <v>140460189.66</v>
      </c>
      <c r="E12" s="521">
        <v>0</v>
      </c>
      <c r="F12" s="521">
        <v>0</v>
      </c>
      <c r="G12" s="521">
        <v>650000</v>
      </c>
      <c r="H12" s="521">
        <v>0</v>
      </c>
      <c r="I12" s="521">
        <v>0</v>
      </c>
      <c r="J12" s="521">
        <v>0</v>
      </c>
      <c r="K12" s="521">
        <v>0</v>
      </c>
      <c r="L12" s="521">
        <v>3765395.44</v>
      </c>
      <c r="M12" s="521">
        <v>3765395.44</v>
      </c>
      <c r="N12" s="521">
        <v>0</v>
      </c>
      <c r="O12" s="521">
        <v>0</v>
      </c>
      <c r="P12" s="521">
        <v>0</v>
      </c>
      <c r="Q12" s="521">
        <v>0</v>
      </c>
      <c r="R12" s="521">
        <v>0</v>
      </c>
      <c r="S12" s="521">
        <v>0</v>
      </c>
      <c r="T12" s="521">
        <v>0</v>
      </c>
      <c r="U12" s="521">
        <v>0</v>
      </c>
      <c r="V12" s="359"/>
    </row>
    <row r="13" spans="1:22">
      <c r="A13" s="349">
        <v>1.5</v>
      </c>
      <c r="B13" s="378" t="s">
        <v>775</v>
      </c>
      <c r="C13" s="521">
        <v>6396504447.185358</v>
      </c>
      <c r="D13" s="521">
        <v>5507396663.7517977</v>
      </c>
      <c r="E13" s="521">
        <v>27367420.539999999</v>
      </c>
      <c r="F13" s="521">
        <v>0</v>
      </c>
      <c r="G13" s="521">
        <v>572911327.6500001</v>
      </c>
      <c r="H13" s="521">
        <v>7405262.3599999994</v>
      </c>
      <c r="I13" s="521">
        <v>5931768.1099999994</v>
      </c>
      <c r="J13" s="521">
        <v>0</v>
      </c>
      <c r="K13" s="521">
        <v>0</v>
      </c>
      <c r="L13" s="521">
        <v>316196455.78355938</v>
      </c>
      <c r="M13" s="521">
        <v>13536022.620000003</v>
      </c>
      <c r="N13" s="521">
        <v>33262199.619999997</v>
      </c>
      <c r="O13" s="521">
        <v>30515656.790000007</v>
      </c>
      <c r="P13" s="521">
        <v>13969469.700000001</v>
      </c>
      <c r="Q13" s="521">
        <v>21264219.23</v>
      </c>
      <c r="R13" s="521">
        <v>13591599.690000001</v>
      </c>
      <c r="S13" s="521">
        <v>37527979.620000005</v>
      </c>
      <c r="T13" s="521">
        <v>667210.34000000008</v>
      </c>
      <c r="U13" s="521">
        <v>153770644.20999998</v>
      </c>
      <c r="V13" s="359"/>
    </row>
    <row r="14" spans="1:22">
      <c r="A14" s="349">
        <v>1.6</v>
      </c>
      <c r="B14" s="378" t="s">
        <v>776</v>
      </c>
      <c r="C14" s="521">
        <v>9120165857.935257</v>
      </c>
      <c r="D14" s="521">
        <v>8530853116.5140715</v>
      </c>
      <c r="E14" s="521">
        <v>123614027.44322036</v>
      </c>
      <c r="F14" s="521">
        <v>1596970.0500000007</v>
      </c>
      <c r="G14" s="521">
        <v>210723806.88847449</v>
      </c>
      <c r="H14" s="521">
        <v>26007738.240000002</v>
      </c>
      <c r="I14" s="521">
        <v>30153353.998474579</v>
      </c>
      <c r="J14" s="521">
        <v>1273295.0899999996</v>
      </c>
      <c r="K14" s="521">
        <v>588622.75</v>
      </c>
      <c r="L14" s="521">
        <v>378588934.53271151</v>
      </c>
      <c r="M14" s="521">
        <v>49555564.645762697</v>
      </c>
      <c r="N14" s="521">
        <v>32029398.239999991</v>
      </c>
      <c r="O14" s="521">
        <v>50071593.889661014</v>
      </c>
      <c r="P14" s="521">
        <v>15262576.830000002</v>
      </c>
      <c r="Q14" s="521">
        <v>25258730.591186441</v>
      </c>
      <c r="R14" s="521">
        <v>18513957.000000004</v>
      </c>
      <c r="S14" s="521">
        <v>320404.20000000007</v>
      </c>
      <c r="T14" s="521">
        <v>750081.89999999979</v>
      </c>
      <c r="U14" s="521">
        <v>89779423.72237283</v>
      </c>
      <c r="V14" s="359"/>
    </row>
    <row r="15" spans="1:22">
      <c r="A15" s="377">
        <v>2</v>
      </c>
      <c r="B15" s="360" t="s">
        <v>777</v>
      </c>
      <c r="C15" s="521">
        <v>4173586123.9400001</v>
      </c>
      <c r="D15" s="521">
        <v>4172610815.1400008</v>
      </c>
      <c r="E15" s="521">
        <v>0</v>
      </c>
      <c r="F15" s="521">
        <v>0</v>
      </c>
      <c r="G15" s="521">
        <v>975308.80000000005</v>
      </c>
      <c r="H15" s="521">
        <v>0</v>
      </c>
      <c r="I15" s="521">
        <v>0</v>
      </c>
      <c r="J15" s="521">
        <v>0</v>
      </c>
      <c r="K15" s="521">
        <v>0</v>
      </c>
      <c r="L15" s="521">
        <v>0</v>
      </c>
      <c r="M15" s="521">
        <v>0</v>
      </c>
      <c r="N15" s="521">
        <v>0</v>
      </c>
      <c r="O15" s="521">
        <v>0</v>
      </c>
      <c r="P15" s="521">
        <v>0</v>
      </c>
      <c r="Q15" s="521">
        <v>0</v>
      </c>
      <c r="R15" s="521">
        <v>0</v>
      </c>
      <c r="S15" s="521">
        <v>0</v>
      </c>
      <c r="T15" s="521">
        <v>0</v>
      </c>
      <c r="U15" s="521">
        <v>0</v>
      </c>
      <c r="V15" s="359"/>
    </row>
    <row r="16" spans="1:22">
      <c r="A16" s="349">
        <v>2.1</v>
      </c>
      <c r="B16" s="378" t="s">
        <v>771</v>
      </c>
      <c r="C16" s="521">
        <v>34888528.100000001</v>
      </c>
      <c r="D16" s="521">
        <v>34888528.100000001</v>
      </c>
      <c r="E16" s="521">
        <v>0</v>
      </c>
      <c r="F16" s="521">
        <v>0</v>
      </c>
      <c r="G16" s="521">
        <v>0</v>
      </c>
      <c r="H16" s="521">
        <v>0</v>
      </c>
      <c r="I16" s="521">
        <v>0</v>
      </c>
      <c r="J16" s="521">
        <v>0</v>
      </c>
      <c r="K16" s="521">
        <v>0</v>
      </c>
      <c r="L16" s="521">
        <v>0</v>
      </c>
      <c r="M16" s="521">
        <v>0</v>
      </c>
      <c r="N16" s="521">
        <v>0</v>
      </c>
      <c r="O16" s="521">
        <v>0</v>
      </c>
      <c r="P16" s="521">
        <v>0</v>
      </c>
      <c r="Q16" s="521">
        <v>0</v>
      </c>
      <c r="R16" s="521">
        <v>0</v>
      </c>
      <c r="S16" s="521">
        <v>0</v>
      </c>
      <c r="T16" s="521">
        <v>0</v>
      </c>
      <c r="U16" s="521">
        <v>0</v>
      </c>
      <c r="V16" s="359"/>
    </row>
    <row r="17" spans="1:22">
      <c r="A17" s="349">
        <v>2.2000000000000002</v>
      </c>
      <c r="B17" s="378" t="s">
        <v>772</v>
      </c>
      <c r="C17" s="521">
        <v>2681010043.8285003</v>
      </c>
      <c r="D17" s="521">
        <v>2681010043.8285003</v>
      </c>
      <c r="E17" s="521">
        <v>0</v>
      </c>
      <c r="F17" s="521">
        <v>0</v>
      </c>
      <c r="G17" s="521">
        <v>0</v>
      </c>
      <c r="H17" s="521">
        <v>0</v>
      </c>
      <c r="I17" s="521">
        <v>0</v>
      </c>
      <c r="J17" s="521">
        <v>0</v>
      </c>
      <c r="K17" s="521">
        <v>0</v>
      </c>
      <c r="L17" s="521">
        <v>0</v>
      </c>
      <c r="M17" s="521">
        <v>0</v>
      </c>
      <c r="N17" s="521">
        <v>0</v>
      </c>
      <c r="O17" s="521">
        <v>0</v>
      </c>
      <c r="P17" s="521">
        <v>0</v>
      </c>
      <c r="Q17" s="521">
        <v>0</v>
      </c>
      <c r="R17" s="521">
        <v>0</v>
      </c>
      <c r="S17" s="521">
        <v>0</v>
      </c>
      <c r="T17" s="521">
        <v>0</v>
      </c>
      <c r="U17" s="521">
        <v>0</v>
      </c>
      <c r="V17" s="359"/>
    </row>
    <row r="18" spans="1:22">
      <c r="A18" s="349">
        <v>2.2999999999999998</v>
      </c>
      <c r="B18" s="378" t="s">
        <v>773</v>
      </c>
      <c r="C18" s="521">
        <v>1432687203.0149</v>
      </c>
      <c r="D18" s="521">
        <v>1432687203.0149</v>
      </c>
      <c r="E18" s="521">
        <v>0</v>
      </c>
      <c r="F18" s="521">
        <v>0</v>
      </c>
      <c r="G18" s="521">
        <v>0</v>
      </c>
      <c r="H18" s="521">
        <v>0</v>
      </c>
      <c r="I18" s="521">
        <v>0</v>
      </c>
      <c r="J18" s="521">
        <v>0</v>
      </c>
      <c r="K18" s="521">
        <v>0</v>
      </c>
      <c r="L18" s="521">
        <v>0</v>
      </c>
      <c r="M18" s="521">
        <v>0</v>
      </c>
      <c r="N18" s="521">
        <v>0</v>
      </c>
      <c r="O18" s="521">
        <v>0</v>
      </c>
      <c r="P18" s="521">
        <v>0</v>
      </c>
      <c r="Q18" s="521">
        <v>0</v>
      </c>
      <c r="R18" s="521">
        <v>0</v>
      </c>
      <c r="S18" s="521">
        <v>0</v>
      </c>
      <c r="T18" s="521">
        <v>0</v>
      </c>
      <c r="U18" s="521">
        <v>0</v>
      </c>
      <c r="V18" s="359"/>
    </row>
    <row r="19" spans="1:22">
      <c r="A19" s="349">
        <v>2.4</v>
      </c>
      <c r="B19" s="378" t="s">
        <v>774</v>
      </c>
      <c r="C19" s="521">
        <v>0</v>
      </c>
      <c r="D19" s="521">
        <v>0</v>
      </c>
      <c r="E19" s="521">
        <v>0</v>
      </c>
      <c r="F19" s="521">
        <v>0</v>
      </c>
      <c r="G19" s="521">
        <v>0</v>
      </c>
      <c r="H19" s="521">
        <v>0</v>
      </c>
      <c r="I19" s="521">
        <v>0</v>
      </c>
      <c r="J19" s="521">
        <v>0</v>
      </c>
      <c r="K19" s="521">
        <v>0</v>
      </c>
      <c r="L19" s="521">
        <v>0</v>
      </c>
      <c r="M19" s="521">
        <v>0</v>
      </c>
      <c r="N19" s="521">
        <v>0</v>
      </c>
      <c r="O19" s="521">
        <v>0</v>
      </c>
      <c r="P19" s="521">
        <v>0</v>
      </c>
      <c r="Q19" s="521">
        <v>0</v>
      </c>
      <c r="R19" s="521">
        <v>0</v>
      </c>
      <c r="S19" s="521">
        <v>0</v>
      </c>
      <c r="T19" s="521">
        <v>0</v>
      </c>
      <c r="U19" s="521">
        <v>0</v>
      </c>
      <c r="V19" s="359"/>
    </row>
    <row r="20" spans="1:22">
      <c r="A20" s="349">
        <v>2.5</v>
      </c>
      <c r="B20" s="378" t="s">
        <v>775</v>
      </c>
      <c r="C20" s="521">
        <v>25000348.996600311</v>
      </c>
      <c r="D20" s="521">
        <v>24025040.196600311</v>
      </c>
      <c r="E20" s="521">
        <v>0</v>
      </c>
      <c r="F20" s="521">
        <v>0</v>
      </c>
      <c r="G20" s="521">
        <v>975308.80000000005</v>
      </c>
      <c r="H20" s="521">
        <v>0</v>
      </c>
      <c r="I20" s="521">
        <v>0</v>
      </c>
      <c r="J20" s="521">
        <v>0</v>
      </c>
      <c r="K20" s="521">
        <v>0</v>
      </c>
      <c r="L20" s="521">
        <v>0</v>
      </c>
      <c r="M20" s="521">
        <v>0</v>
      </c>
      <c r="N20" s="521">
        <v>0</v>
      </c>
      <c r="O20" s="521">
        <v>0</v>
      </c>
      <c r="P20" s="521">
        <v>0</v>
      </c>
      <c r="Q20" s="521">
        <v>0</v>
      </c>
      <c r="R20" s="521">
        <v>0</v>
      </c>
      <c r="S20" s="521">
        <v>0</v>
      </c>
      <c r="T20" s="521">
        <v>0</v>
      </c>
      <c r="U20" s="521">
        <v>0</v>
      </c>
      <c r="V20" s="359"/>
    </row>
    <row r="21" spans="1:22">
      <c r="A21" s="349">
        <v>2.6</v>
      </c>
      <c r="B21" s="378" t="s">
        <v>776</v>
      </c>
      <c r="C21" s="521">
        <v>0</v>
      </c>
      <c r="D21" s="521">
        <v>0</v>
      </c>
      <c r="E21" s="521">
        <v>0</v>
      </c>
      <c r="F21" s="521">
        <v>0</v>
      </c>
      <c r="G21" s="521">
        <v>0</v>
      </c>
      <c r="H21" s="521">
        <v>0</v>
      </c>
      <c r="I21" s="521">
        <v>0</v>
      </c>
      <c r="J21" s="521">
        <v>0</v>
      </c>
      <c r="K21" s="521">
        <v>0</v>
      </c>
      <c r="L21" s="521">
        <v>0</v>
      </c>
      <c r="M21" s="521">
        <v>0</v>
      </c>
      <c r="N21" s="521">
        <v>0</v>
      </c>
      <c r="O21" s="521">
        <v>0</v>
      </c>
      <c r="P21" s="521">
        <v>0</v>
      </c>
      <c r="Q21" s="521">
        <v>0</v>
      </c>
      <c r="R21" s="521">
        <v>0</v>
      </c>
      <c r="S21" s="521">
        <v>0</v>
      </c>
      <c r="T21" s="521">
        <v>0</v>
      </c>
      <c r="U21" s="521">
        <v>0</v>
      </c>
      <c r="V21" s="359"/>
    </row>
    <row r="22" spans="1:22">
      <c r="A22" s="377">
        <v>3</v>
      </c>
      <c r="B22" s="341" t="s">
        <v>778</v>
      </c>
      <c r="C22" s="521">
        <v>2469820170.985394</v>
      </c>
      <c r="D22" s="521">
        <v>1703735719.0517323</v>
      </c>
      <c r="E22" s="521">
        <v>0</v>
      </c>
      <c r="F22" s="521">
        <v>0</v>
      </c>
      <c r="G22" s="521">
        <v>12668277.655074</v>
      </c>
      <c r="H22" s="521">
        <v>0</v>
      </c>
      <c r="I22" s="521">
        <v>0</v>
      </c>
      <c r="J22" s="521">
        <v>0</v>
      </c>
      <c r="K22" s="521">
        <v>0</v>
      </c>
      <c r="L22" s="521">
        <v>12249744.995488001</v>
      </c>
      <c r="M22" s="521">
        <v>0</v>
      </c>
      <c r="N22" s="521">
        <v>0</v>
      </c>
      <c r="O22" s="521">
        <v>0</v>
      </c>
      <c r="P22" s="521">
        <v>0</v>
      </c>
      <c r="Q22" s="521">
        <v>0</v>
      </c>
      <c r="R22" s="521">
        <v>0</v>
      </c>
      <c r="S22" s="521">
        <v>0</v>
      </c>
      <c r="T22" s="521">
        <v>0</v>
      </c>
      <c r="U22" s="521">
        <v>200000</v>
      </c>
      <c r="V22" s="359"/>
    </row>
    <row r="23" spans="1:22">
      <c r="A23" s="349">
        <v>3.1</v>
      </c>
      <c r="B23" s="378" t="s">
        <v>771</v>
      </c>
      <c r="C23" s="521">
        <v>0</v>
      </c>
      <c r="D23" s="521">
        <v>0</v>
      </c>
      <c r="E23" s="521">
        <v>0</v>
      </c>
      <c r="F23" s="521">
        <v>0</v>
      </c>
      <c r="G23" s="521">
        <v>0</v>
      </c>
      <c r="H23" s="521">
        <v>0</v>
      </c>
      <c r="I23" s="521">
        <v>0</v>
      </c>
      <c r="J23" s="521">
        <v>0</v>
      </c>
      <c r="K23" s="521">
        <v>0</v>
      </c>
      <c r="L23" s="521">
        <v>0</v>
      </c>
      <c r="M23" s="521">
        <v>0</v>
      </c>
      <c r="N23" s="521">
        <v>0</v>
      </c>
      <c r="O23" s="521">
        <v>0</v>
      </c>
      <c r="P23" s="521">
        <v>0</v>
      </c>
      <c r="Q23" s="521">
        <v>0</v>
      </c>
      <c r="R23" s="521">
        <v>0</v>
      </c>
      <c r="S23" s="521">
        <v>0</v>
      </c>
      <c r="T23" s="521">
        <v>0</v>
      </c>
      <c r="U23" s="521">
        <v>0</v>
      </c>
      <c r="V23" s="359"/>
    </row>
    <row r="24" spans="1:22">
      <c r="A24" s="349">
        <v>3.2</v>
      </c>
      <c r="B24" s="378" t="s">
        <v>772</v>
      </c>
      <c r="C24" s="521">
        <v>829523.44</v>
      </c>
      <c r="D24" s="521">
        <v>829523.44</v>
      </c>
      <c r="E24" s="521">
        <v>0</v>
      </c>
      <c r="F24" s="521">
        <v>0</v>
      </c>
      <c r="G24" s="521">
        <v>0</v>
      </c>
      <c r="H24" s="521">
        <v>0</v>
      </c>
      <c r="I24" s="521">
        <v>0</v>
      </c>
      <c r="J24" s="521">
        <v>0</v>
      </c>
      <c r="K24" s="521">
        <v>0</v>
      </c>
      <c r="L24" s="521">
        <v>0</v>
      </c>
      <c r="M24" s="521">
        <v>0</v>
      </c>
      <c r="N24" s="521">
        <v>0</v>
      </c>
      <c r="O24" s="521">
        <v>0</v>
      </c>
      <c r="P24" s="521">
        <v>0</v>
      </c>
      <c r="Q24" s="521">
        <v>0</v>
      </c>
      <c r="R24" s="521">
        <v>0</v>
      </c>
      <c r="S24" s="521">
        <v>0</v>
      </c>
      <c r="T24" s="521">
        <v>0</v>
      </c>
      <c r="U24" s="521">
        <v>0</v>
      </c>
      <c r="V24" s="359"/>
    </row>
    <row r="25" spans="1:22">
      <c r="A25" s="349">
        <v>3.3</v>
      </c>
      <c r="B25" s="378" t="s">
        <v>773</v>
      </c>
      <c r="C25" s="521">
        <v>0</v>
      </c>
      <c r="D25" s="521">
        <v>0</v>
      </c>
      <c r="E25" s="521">
        <v>0</v>
      </c>
      <c r="F25" s="521">
        <v>0</v>
      </c>
      <c r="G25" s="521">
        <v>0</v>
      </c>
      <c r="H25" s="521">
        <v>0</v>
      </c>
      <c r="I25" s="521">
        <v>0</v>
      </c>
      <c r="J25" s="521">
        <v>0</v>
      </c>
      <c r="K25" s="521">
        <v>0</v>
      </c>
      <c r="L25" s="521">
        <v>0</v>
      </c>
      <c r="M25" s="521">
        <v>0</v>
      </c>
      <c r="N25" s="521">
        <v>0</v>
      </c>
      <c r="O25" s="521">
        <v>0</v>
      </c>
      <c r="P25" s="521">
        <v>0</v>
      </c>
      <c r="Q25" s="521">
        <v>0</v>
      </c>
      <c r="R25" s="521">
        <v>0</v>
      </c>
      <c r="S25" s="521">
        <v>0</v>
      </c>
      <c r="T25" s="521">
        <v>0</v>
      </c>
      <c r="U25" s="521">
        <v>0</v>
      </c>
      <c r="V25" s="359"/>
    </row>
    <row r="26" spans="1:22">
      <c r="A26" s="349">
        <v>3.4</v>
      </c>
      <c r="B26" s="378" t="s">
        <v>774</v>
      </c>
      <c r="C26" s="521">
        <v>14031668.409600001</v>
      </c>
      <c r="D26" s="521">
        <v>219037</v>
      </c>
      <c r="E26" s="521">
        <v>0</v>
      </c>
      <c r="F26" s="521">
        <v>0</v>
      </c>
      <c r="G26" s="521">
        <v>0</v>
      </c>
      <c r="H26" s="521">
        <v>0</v>
      </c>
      <c r="I26" s="521">
        <v>0</v>
      </c>
      <c r="J26" s="521">
        <v>0</v>
      </c>
      <c r="K26" s="521">
        <v>0</v>
      </c>
      <c r="L26" s="521">
        <v>0</v>
      </c>
      <c r="M26" s="521">
        <v>0</v>
      </c>
      <c r="N26" s="521">
        <v>0</v>
      </c>
      <c r="O26" s="521">
        <v>0</v>
      </c>
      <c r="P26" s="521">
        <v>0</v>
      </c>
      <c r="Q26" s="521">
        <v>0</v>
      </c>
      <c r="R26" s="521">
        <v>0</v>
      </c>
      <c r="S26" s="521">
        <v>0</v>
      </c>
      <c r="T26" s="521">
        <v>0</v>
      </c>
      <c r="U26" s="521">
        <v>0</v>
      </c>
      <c r="V26" s="359"/>
    </row>
    <row r="27" spans="1:22">
      <c r="A27" s="349">
        <v>3.5</v>
      </c>
      <c r="B27" s="378" t="s">
        <v>775</v>
      </c>
      <c r="C27" s="521">
        <v>2220984234.4796553</v>
      </c>
      <c r="D27" s="521">
        <v>1683575889.5957322</v>
      </c>
      <c r="E27" s="521">
        <v>0</v>
      </c>
      <c r="F27" s="521">
        <v>0</v>
      </c>
      <c r="G27" s="521">
        <v>12668277.655074</v>
      </c>
      <c r="H27" s="521">
        <v>0</v>
      </c>
      <c r="I27" s="521">
        <v>0</v>
      </c>
      <c r="J27" s="521">
        <v>0</v>
      </c>
      <c r="K27" s="521">
        <v>0</v>
      </c>
      <c r="L27" s="521">
        <v>12249744.995488001</v>
      </c>
      <c r="M27" s="521">
        <v>0</v>
      </c>
      <c r="N27" s="521">
        <v>0</v>
      </c>
      <c r="O27" s="521">
        <v>0</v>
      </c>
      <c r="P27" s="521">
        <v>0</v>
      </c>
      <c r="Q27" s="521">
        <v>0</v>
      </c>
      <c r="R27" s="521">
        <v>0</v>
      </c>
      <c r="S27" s="521">
        <v>0</v>
      </c>
      <c r="T27" s="521">
        <v>0</v>
      </c>
      <c r="U27" s="521">
        <v>200000</v>
      </c>
      <c r="V27" s="359"/>
    </row>
    <row r="28" spans="1:22">
      <c r="A28" s="349">
        <v>3.6</v>
      </c>
      <c r="B28" s="378" t="s">
        <v>776</v>
      </c>
      <c r="C28" s="521">
        <v>233974744.65613896</v>
      </c>
      <c r="D28" s="521">
        <v>19111269.016000003</v>
      </c>
      <c r="E28" s="521">
        <v>0</v>
      </c>
      <c r="F28" s="521">
        <v>0</v>
      </c>
      <c r="G28" s="521">
        <v>0</v>
      </c>
      <c r="H28" s="521">
        <v>0</v>
      </c>
      <c r="I28" s="521">
        <v>0</v>
      </c>
      <c r="J28" s="521">
        <v>0</v>
      </c>
      <c r="K28" s="521">
        <v>0</v>
      </c>
      <c r="L28" s="521">
        <v>0</v>
      </c>
      <c r="M28" s="521">
        <v>0</v>
      </c>
      <c r="N28" s="521">
        <v>0</v>
      </c>
      <c r="O28" s="521">
        <v>0</v>
      </c>
      <c r="P28" s="521">
        <v>0</v>
      </c>
      <c r="Q28" s="521">
        <v>0</v>
      </c>
      <c r="R28" s="521">
        <v>0</v>
      </c>
      <c r="S28" s="521">
        <v>0</v>
      </c>
      <c r="T28" s="521">
        <v>0</v>
      </c>
      <c r="U28" s="521">
        <v>0</v>
      </c>
      <c r="V28" s="359"/>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
  <sheetViews>
    <sheetView showGridLines="0" zoomScaleNormal="100" workbookViewId="0"/>
  </sheetViews>
  <sheetFormatPr defaultColWidth="9.140625" defaultRowHeight="12.75"/>
  <cols>
    <col min="1" max="1" width="11.85546875" style="334" bestFit="1" customWidth="1"/>
    <col min="2" max="2" width="90.28515625" style="334" bestFit="1" customWidth="1"/>
    <col min="3" max="3" width="20.140625" style="334" customWidth="1"/>
    <col min="4" max="4" width="22.28515625" style="334" customWidth="1"/>
    <col min="5" max="5" width="17.140625" style="334" customWidth="1"/>
    <col min="6" max="7" width="22.28515625" style="334" customWidth="1"/>
    <col min="8" max="8" width="17.140625" style="334" customWidth="1"/>
    <col min="9" max="14" width="22.28515625" style="334" customWidth="1"/>
    <col min="15" max="15" width="23.28515625" style="334" bestFit="1" customWidth="1"/>
    <col min="16" max="16" width="21.7109375" style="334" bestFit="1" customWidth="1"/>
    <col min="17" max="19" width="19" style="334" bestFit="1" customWidth="1"/>
    <col min="20" max="20" width="15.42578125" style="334" customWidth="1"/>
    <col min="21" max="16384" width="9.140625" style="334"/>
  </cols>
  <sheetData>
    <row r="1" spans="1:20" ht="13.5">
      <c r="A1" s="333" t="s">
        <v>188</v>
      </c>
      <c r="B1" s="240" t="str">
        <f>Info!C2</f>
        <v>სს ”საქართველოს ბანკი”</v>
      </c>
    </row>
    <row r="2" spans="1:20" ht="13.5">
      <c r="A2" s="335" t="s">
        <v>189</v>
      </c>
      <c r="B2" s="685">
        <v>44834</v>
      </c>
    </row>
    <row r="3" spans="1:20">
      <c r="A3" s="336" t="s">
        <v>779</v>
      </c>
      <c r="B3" s="337">
        <f>'1. key ratios'!B2</f>
        <v>44834</v>
      </c>
      <c r="C3" s="337"/>
      <c r="H3" s="334">
        <v>0</v>
      </c>
    </row>
    <row r="4" spans="1:20">
      <c r="A4" s="336"/>
      <c r="B4" s="337"/>
      <c r="C4" s="337"/>
    </row>
    <row r="5" spans="1:20" s="357" customFormat="1" ht="13.5" customHeight="1">
      <c r="A5" s="862" t="s">
        <v>780</v>
      </c>
      <c r="B5" s="863"/>
      <c r="C5" s="868" t="s">
        <v>781</v>
      </c>
      <c r="D5" s="869"/>
      <c r="E5" s="869"/>
      <c r="F5" s="869"/>
      <c r="G5" s="869"/>
      <c r="H5" s="869"/>
      <c r="I5" s="869"/>
      <c r="J5" s="869"/>
      <c r="K5" s="869"/>
      <c r="L5" s="869"/>
      <c r="M5" s="869"/>
      <c r="N5" s="869"/>
      <c r="O5" s="869"/>
      <c r="P5" s="869"/>
      <c r="Q5" s="869"/>
      <c r="R5" s="869"/>
      <c r="S5" s="869"/>
      <c r="T5" s="870"/>
    </row>
    <row r="6" spans="1:20" s="357" customFormat="1">
      <c r="A6" s="864"/>
      <c r="B6" s="865"/>
      <c r="C6" s="846" t="s">
        <v>68</v>
      </c>
      <c r="D6" s="868" t="s">
        <v>782</v>
      </c>
      <c r="E6" s="869"/>
      <c r="F6" s="870"/>
      <c r="G6" s="868" t="s">
        <v>783</v>
      </c>
      <c r="H6" s="869"/>
      <c r="I6" s="869"/>
      <c r="J6" s="869"/>
      <c r="K6" s="870"/>
      <c r="L6" s="871" t="s">
        <v>784</v>
      </c>
      <c r="M6" s="872"/>
      <c r="N6" s="872"/>
      <c r="O6" s="872"/>
      <c r="P6" s="872"/>
      <c r="Q6" s="872"/>
      <c r="R6" s="872"/>
      <c r="S6" s="872"/>
      <c r="T6" s="873"/>
    </row>
    <row r="7" spans="1:20" s="357" customFormat="1" ht="25.5">
      <c r="A7" s="866"/>
      <c r="B7" s="867"/>
      <c r="C7" s="846"/>
      <c r="E7" s="393" t="s">
        <v>758</v>
      </c>
      <c r="F7" s="413" t="s">
        <v>759</v>
      </c>
      <c r="H7" s="393" t="s">
        <v>758</v>
      </c>
      <c r="I7" s="413" t="s">
        <v>785</v>
      </c>
      <c r="J7" s="413" t="s">
        <v>760</v>
      </c>
      <c r="K7" s="413" t="s">
        <v>761</v>
      </c>
      <c r="L7" s="414"/>
      <c r="M7" s="393" t="s">
        <v>762</v>
      </c>
      <c r="N7" s="413" t="s">
        <v>760</v>
      </c>
      <c r="O7" s="413" t="s">
        <v>763</v>
      </c>
      <c r="P7" s="413" t="s">
        <v>764</v>
      </c>
      <c r="Q7" s="413" t="s">
        <v>765</v>
      </c>
      <c r="R7" s="413" t="s">
        <v>766</v>
      </c>
      <c r="S7" s="413" t="s">
        <v>767</v>
      </c>
      <c r="T7" s="415" t="s">
        <v>768</v>
      </c>
    </row>
    <row r="8" spans="1:20" ht="15">
      <c r="A8" s="379">
        <v>1</v>
      </c>
      <c r="B8" s="373" t="s">
        <v>770</v>
      </c>
      <c r="C8" s="524">
        <f>D8+G8+L8</f>
        <v>15661545891.220613</v>
      </c>
      <c r="D8" s="474">
        <v>14178709970.925867</v>
      </c>
      <c r="E8" s="474">
        <v>150981447.98322031</v>
      </c>
      <c r="F8" s="474">
        <v>1596970.0499999821</v>
      </c>
      <c r="G8" s="474">
        <v>784285134.53847468</v>
      </c>
      <c r="H8" s="474">
        <v>33413000.600000001</v>
      </c>
      <c r="I8" s="474">
        <v>36085122.108474575</v>
      </c>
      <c r="J8" s="474">
        <v>1273295.0900000001</v>
      </c>
      <c r="K8" s="474">
        <v>588622.75</v>
      </c>
      <c r="L8" s="474">
        <v>698550785.75627148</v>
      </c>
      <c r="M8" s="474">
        <v>66856982.705762729</v>
      </c>
      <c r="N8" s="474">
        <v>65291597.860000007</v>
      </c>
      <c r="O8" s="474">
        <v>80587250.679661021</v>
      </c>
      <c r="P8" s="474">
        <v>29232046.530000001</v>
      </c>
      <c r="Q8" s="474">
        <v>46522949.821186438</v>
      </c>
      <c r="R8" s="474">
        <v>32105556.690000005</v>
      </c>
      <c r="S8" s="474">
        <v>37848383.820000008</v>
      </c>
      <c r="T8" s="474">
        <v>1417292.2399999998</v>
      </c>
    </row>
    <row r="9" spans="1:20" ht="15">
      <c r="A9" s="378">
        <v>1.1000000000000001</v>
      </c>
      <c r="B9" s="378" t="s">
        <v>786</v>
      </c>
      <c r="C9" s="524">
        <f t="shared" ref="C9:C22" si="0">D9+G9+L9</f>
        <v>12665101184.058819</v>
      </c>
      <c r="D9" s="474">
        <v>11369458627.304071</v>
      </c>
      <c r="E9" s="474">
        <v>91261690.443220288</v>
      </c>
      <c r="F9" s="474">
        <v>0</v>
      </c>
      <c r="G9" s="474">
        <v>728739913.22847462</v>
      </c>
      <c r="H9" s="474">
        <v>22909608.849999998</v>
      </c>
      <c r="I9" s="474">
        <v>20292446.428474579</v>
      </c>
      <c r="J9" s="474">
        <v>860712.4</v>
      </c>
      <c r="K9" s="474">
        <v>404399.29</v>
      </c>
      <c r="L9" s="474">
        <v>566902643.52627158</v>
      </c>
      <c r="M9" s="474">
        <v>41183020.645762727</v>
      </c>
      <c r="N9" s="474">
        <v>42923925.189999998</v>
      </c>
      <c r="O9" s="474">
        <v>44218808.419661015</v>
      </c>
      <c r="P9" s="474">
        <v>28895082.640000001</v>
      </c>
      <c r="Q9" s="474">
        <v>45925320.631186396</v>
      </c>
      <c r="R9" s="474">
        <v>29175615.900000002</v>
      </c>
      <c r="S9" s="474">
        <v>37455097.729999997</v>
      </c>
      <c r="T9" s="474">
        <v>0</v>
      </c>
    </row>
    <row r="10" spans="1:20" ht="15">
      <c r="A10" s="380" t="s">
        <v>252</v>
      </c>
      <c r="B10" s="380" t="s">
        <v>787</v>
      </c>
      <c r="C10" s="524">
        <f t="shared" si="0"/>
        <v>12386917281.768818</v>
      </c>
      <c r="D10" s="474">
        <v>11101018636.234072</v>
      </c>
      <c r="E10" s="474">
        <v>88568855.6332203</v>
      </c>
      <c r="F10" s="474">
        <v>0</v>
      </c>
      <c r="G10" s="474">
        <v>727055942.53847456</v>
      </c>
      <c r="H10" s="474">
        <v>22906947.139999997</v>
      </c>
      <c r="I10" s="474">
        <v>19904817.268474579</v>
      </c>
      <c r="J10" s="474">
        <v>860712.4</v>
      </c>
      <c r="K10" s="474">
        <v>404399.29</v>
      </c>
      <c r="L10" s="474">
        <v>558842702.99627149</v>
      </c>
      <c r="M10" s="474">
        <v>41032373.355762728</v>
      </c>
      <c r="N10" s="474">
        <v>42733619.480000004</v>
      </c>
      <c r="O10" s="474">
        <v>43329921.019661017</v>
      </c>
      <c r="P10" s="474">
        <v>26169133.030000001</v>
      </c>
      <c r="Q10" s="474">
        <v>45925320.631186396</v>
      </c>
      <c r="R10" s="474">
        <v>27758015.900000002</v>
      </c>
      <c r="S10" s="474">
        <v>37455097.729999997</v>
      </c>
      <c r="T10" s="474">
        <v>0</v>
      </c>
    </row>
    <row r="11" spans="1:20" ht="15">
      <c r="A11" s="381" t="s">
        <v>788</v>
      </c>
      <c r="B11" s="382" t="s">
        <v>789</v>
      </c>
      <c r="C11" s="524">
        <f t="shared" si="0"/>
        <v>6528572585.2732201</v>
      </c>
      <c r="D11" s="474">
        <v>5939672182.939661</v>
      </c>
      <c r="E11" s="474">
        <v>44860830.283220299</v>
      </c>
      <c r="F11" s="474">
        <v>0</v>
      </c>
      <c r="G11" s="474">
        <v>343785465.74847454</v>
      </c>
      <c r="H11" s="474">
        <v>14508172.09</v>
      </c>
      <c r="I11" s="474">
        <v>7962827.8784745801</v>
      </c>
      <c r="J11" s="474">
        <v>139397.59</v>
      </c>
      <c r="K11" s="474">
        <v>109616.65</v>
      </c>
      <c r="L11" s="474">
        <v>245114936.58508503</v>
      </c>
      <c r="M11" s="474">
        <v>22176397.417457648</v>
      </c>
      <c r="N11" s="474">
        <v>25993455.66</v>
      </c>
      <c r="O11" s="474">
        <v>20220538.010000002</v>
      </c>
      <c r="P11" s="474">
        <v>14338584.98</v>
      </c>
      <c r="Q11" s="474">
        <v>21030233.251186401</v>
      </c>
      <c r="R11" s="474">
        <v>17575558.399999999</v>
      </c>
      <c r="S11" s="474">
        <v>0</v>
      </c>
      <c r="T11" s="474">
        <v>0</v>
      </c>
    </row>
    <row r="12" spans="1:20" ht="15">
      <c r="A12" s="381" t="s">
        <v>790</v>
      </c>
      <c r="B12" s="382" t="s">
        <v>791</v>
      </c>
      <c r="C12" s="524">
        <f t="shared" si="0"/>
        <v>1795604797.0072856</v>
      </c>
      <c r="D12" s="474">
        <v>1612061341.65576</v>
      </c>
      <c r="E12" s="474">
        <v>19812617.25</v>
      </c>
      <c r="F12" s="474">
        <v>0</v>
      </c>
      <c r="G12" s="474">
        <v>57314355.899999999</v>
      </c>
      <c r="H12" s="474">
        <v>3323119.42</v>
      </c>
      <c r="I12" s="474">
        <v>2638449.7199999997</v>
      </c>
      <c r="J12" s="474">
        <v>474966.43</v>
      </c>
      <c r="K12" s="474">
        <v>40600</v>
      </c>
      <c r="L12" s="474">
        <v>126229099.45152541</v>
      </c>
      <c r="M12" s="474">
        <v>7381440.0983050801</v>
      </c>
      <c r="N12" s="474">
        <v>3840933.11</v>
      </c>
      <c r="O12" s="474">
        <v>5545513.2796610203</v>
      </c>
      <c r="P12" s="474">
        <v>3486997.23</v>
      </c>
      <c r="Q12" s="474">
        <v>12298035.619999999</v>
      </c>
      <c r="R12" s="474">
        <v>5180887.0999999996</v>
      </c>
      <c r="S12" s="474">
        <v>0</v>
      </c>
      <c r="T12" s="474">
        <v>0</v>
      </c>
    </row>
    <row r="13" spans="1:20" ht="15">
      <c r="A13" s="381" t="s">
        <v>792</v>
      </c>
      <c r="B13" s="382" t="s">
        <v>793</v>
      </c>
      <c r="C13" s="524">
        <f t="shared" si="0"/>
        <v>1326148523.778985</v>
      </c>
      <c r="D13" s="474">
        <v>1217825199.2640698</v>
      </c>
      <c r="E13" s="474">
        <v>14257654.319999998</v>
      </c>
      <c r="F13" s="474">
        <v>0</v>
      </c>
      <c r="G13" s="474">
        <v>39677802.230000004</v>
      </c>
      <c r="H13" s="474">
        <v>2741063.91</v>
      </c>
      <c r="I13" s="474">
        <v>4964393.13</v>
      </c>
      <c r="J13" s="474">
        <v>149410.48000000001</v>
      </c>
      <c r="K13" s="474">
        <v>41658.019999999997</v>
      </c>
      <c r="L13" s="474">
        <v>68645522.284915298</v>
      </c>
      <c r="M13" s="474">
        <v>7799265.1999999993</v>
      </c>
      <c r="N13" s="474">
        <v>3254714.5</v>
      </c>
      <c r="O13" s="474">
        <v>10086743.109999999</v>
      </c>
      <c r="P13" s="474">
        <v>3978399.55</v>
      </c>
      <c r="Q13" s="474">
        <v>6384098.7400000002</v>
      </c>
      <c r="R13" s="474">
        <v>1714405.21</v>
      </c>
      <c r="S13" s="474">
        <v>0</v>
      </c>
      <c r="T13" s="474">
        <v>0</v>
      </c>
    </row>
    <row r="14" spans="1:20" ht="15">
      <c r="A14" s="381" t="s">
        <v>794</v>
      </c>
      <c r="B14" s="382" t="s">
        <v>795</v>
      </c>
      <c r="C14" s="524">
        <f t="shared" si="0"/>
        <v>2736591375.7093258</v>
      </c>
      <c r="D14" s="474">
        <v>2331459912.3745799</v>
      </c>
      <c r="E14" s="474">
        <v>9637753.7799999993</v>
      </c>
      <c r="F14" s="474">
        <v>0</v>
      </c>
      <c r="G14" s="474">
        <v>286278318.66000003</v>
      </c>
      <c r="H14" s="474">
        <v>2334591.7200000002</v>
      </c>
      <c r="I14" s="474">
        <v>4339146.54</v>
      </c>
      <c r="J14" s="474">
        <v>96937.9</v>
      </c>
      <c r="K14" s="474">
        <v>212524.62</v>
      </c>
      <c r="L14" s="474">
        <v>118853144.6747458</v>
      </c>
      <c r="M14" s="474">
        <v>3675270.64</v>
      </c>
      <c r="N14" s="474">
        <v>9644516.2100000009</v>
      </c>
      <c r="O14" s="474">
        <v>7477126.6200000001</v>
      </c>
      <c r="P14" s="474">
        <v>4365151.2699999996</v>
      </c>
      <c r="Q14" s="474">
        <v>6212953.0199999996</v>
      </c>
      <c r="R14" s="474">
        <v>3287165.19</v>
      </c>
      <c r="S14" s="474">
        <v>37455097.729999997</v>
      </c>
      <c r="T14" s="474">
        <v>0</v>
      </c>
    </row>
    <row r="15" spans="1:20" ht="15">
      <c r="A15" s="383">
        <v>1.2</v>
      </c>
      <c r="B15" s="384" t="s">
        <v>796</v>
      </c>
      <c r="C15" s="524">
        <f t="shared" si="0"/>
        <v>505819008.0534606</v>
      </c>
      <c r="D15" s="474">
        <v>222800395.96828541</v>
      </c>
      <c r="E15" s="474">
        <v>1759956.1738983053</v>
      </c>
      <c r="F15" s="474">
        <v>0</v>
      </c>
      <c r="G15" s="474">
        <v>72873992.329309464</v>
      </c>
      <c r="H15" s="474">
        <v>2290961.09</v>
      </c>
      <c r="I15" s="474">
        <v>2029244.7650847461</v>
      </c>
      <c r="J15" s="474">
        <v>86071.25</v>
      </c>
      <c r="K15" s="474">
        <v>40439.93</v>
      </c>
      <c r="L15" s="474">
        <v>210144619.75586569</v>
      </c>
      <c r="M15" s="474">
        <v>13186093.301355932</v>
      </c>
      <c r="N15" s="474">
        <v>12924414.649999999</v>
      </c>
      <c r="O15" s="474">
        <v>15195619.7240678</v>
      </c>
      <c r="P15" s="474">
        <v>12361984.200000001</v>
      </c>
      <c r="Q15" s="474">
        <v>15508851.371186441</v>
      </c>
      <c r="R15" s="474">
        <v>21839278.210000001</v>
      </c>
      <c r="S15" s="474">
        <v>17488840.448886301</v>
      </c>
      <c r="T15" s="474">
        <v>0</v>
      </c>
    </row>
    <row r="16" spans="1:20" ht="15">
      <c r="A16" s="385">
        <v>1.3</v>
      </c>
      <c r="B16" s="384" t="s">
        <v>797</v>
      </c>
      <c r="C16" s="386"/>
      <c r="D16" s="525"/>
      <c r="E16" s="525"/>
      <c r="F16" s="525"/>
      <c r="G16" s="525"/>
      <c r="H16" s="525"/>
      <c r="I16" s="525"/>
      <c r="J16" s="525"/>
      <c r="K16" s="525"/>
      <c r="L16" s="525"/>
      <c r="M16" s="525"/>
      <c r="N16" s="525"/>
      <c r="O16" s="525"/>
      <c r="P16" s="525"/>
      <c r="Q16" s="525"/>
      <c r="R16" s="525"/>
      <c r="S16" s="525"/>
      <c r="T16" s="525"/>
    </row>
    <row r="17" spans="1:20" s="357" customFormat="1" ht="25.5">
      <c r="A17" s="387" t="s">
        <v>798</v>
      </c>
      <c r="B17" s="388" t="s">
        <v>799</v>
      </c>
      <c r="C17" s="524">
        <f t="shared" si="0"/>
        <v>11918038567.61639</v>
      </c>
      <c r="D17" s="526">
        <v>10693743165.969589</v>
      </c>
      <c r="E17" s="526">
        <v>88441193.622020289</v>
      </c>
      <c r="F17" s="526">
        <v>0</v>
      </c>
      <c r="G17" s="526">
        <v>704118208.14487457</v>
      </c>
      <c r="H17" s="526">
        <v>22651224.469999999</v>
      </c>
      <c r="I17" s="526">
        <v>15440430.085800016</v>
      </c>
      <c r="J17" s="526">
        <v>854500.9</v>
      </c>
      <c r="K17" s="526">
        <v>387252.33999999997</v>
      </c>
      <c r="L17" s="526">
        <v>520177193.50192577</v>
      </c>
      <c r="M17" s="526">
        <v>15202823.818984751</v>
      </c>
      <c r="N17" s="526">
        <v>38375359.826899998</v>
      </c>
      <c r="O17" s="526">
        <v>42142029.453561023</v>
      </c>
      <c r="P17" s="526">
        <v>24625194.188900001</v>
      </c>
      <c r="Q17" s="526">
        <v>44176323.610686399</v>
      </c>
      <c r="R17" s="526">
        <v>28434919.146200001</v>
      </c>
      <c r="S17" s="526">
        <v>11844389.025900001</v>
      </c>
      <c r="T17" s="526">
        <v>0</v>
      </c>
    </row>
    <row r="18" spans="1:20" s="357" customFormat="1" ht="26.25">
      <c r="A18" s="389" t="s">
        <v>800</v>
      </c>
      <c r="B18" s="389" t="s">
        <v>801</v>
      </c>
      <c r="C18" s="524">
        <f t="shared" si="0"/>
        <v>11312612952.231024</v>
      </c>
      <c r="D18" s="526">
        <v>10138130712.14872</v>
      </c>
      <c r="E18" s="526">
        <v>85418990.3832203</v>
      </c>
      <c r="F18" s="526">
        <v>0</v>
      </c>
      <c r="G18" s="526">
        <v>670017072.20077848</v>
      </c>
      <c r="H18" s="526">
        <v>22361741.740000002</v>
      </c>
      <c r="I18" s="526">
        <v>18991893.808474582</v>
      </c>
      <c r="J18" s="526">
        <v>854500.9</v>
      </c>
      <c r="K18" s="526">
        <v>370761.31999999995</v>
      </c>
      <c r="L18" s="526">
        <v>504465167.8815257</v>
      </c>
      <c r="M18" s="526">
        <v>14975037.995084751</v>
      </c>
      <c r="N18" s="526">
        <v>37778549.079999998</v>
      </c>
      <c r="O18" s="526">
        <v>40643301.269661024</v>
      </c>
      <c r="P18" s="526">
        <v>24002699.699999999</v>
      </c>
      <c r="Q18" s="526">
        <v>43514125.251186401</v>
      </c>
      <c r="R18" s="526">
        <v>26997525.370000001</v>
      </c>
      <c r="S18" s="526">
        <v>8346885.5800000001</v>
      </c>
      <c r="T18" s="526">
        <v>0</v>
      </c>
    </row>
    <row r="19" spans="1:20" s="357" customFormat="1" ht="15">
      <c r="A19" s="387" t="s">
        <v>802</v>
      </c>
      <c r="B19" s="390" t="s">
        <v>803</v>
      </c>
      <c r="C19" s="524">
        <f t="shared" si="0"/>
        <v>13879076178.281849</v>
      </c>
      <c r="D19" s="526">
        <v>12798444286.953949</v>
      </c>
      <c r="E19" s="526">
        <v>82473537.90317969</v>
      </c>
      <c r="F19" s="526">
        <v>0</v>
      </c>
      <c r="G19" s="526">
        <v>561945828.46932542</v>
      </c>
      <c r="H19" s="526">
        <v>27322828.8079</v>
      </c>
      <c r="I19" s="526">
        <v>20054733.857525393</v>
      </c>
      <c r="J19" s="526">
        <v>304679.56</v>
      </c>
      <c r="K19" s="526">
        <v>94490.37</v>
      </c>
      <c r="L19" s="526">
        <v>518686062.85857439</v>
      </c>
      <c r="M19" s="526">
        <v>12867597.526415301</v>
      </c>
      <c r="N19" s="526">
        <v>59251218.931000002</v>
      </c>
      <c r="O19" s="526">
        <v>30674725.93943898</v>
      </c>
      <c r="P19" s="526">
        <v>28897744.729199998</v>
      </c>
      <c r="Q19" s="526">
        <v>29438532.721813601</v>
      </c>
      <c r="R19" s="526">
        <v>63970626.900600001</v>
      </c>
      <c r="S19" s="526">
        <v>0</v>
      </c>
      <c r="T19" s="526">
        <v>0</v>
      </c>
    </row>
    <row r="20" spans="1:20" s="357" customFormat="1" ht="15">
      <c r="A20" s="389" t="s">
        <v>804</v>
      </c>
      <c r="B20" s="389" t="s">
        <v>805</v>
      </c>
      <c r="C20" s="524">
        <f t="shared" si="0"/>
        <v>12741053831.456156</v>
      </c>
      <c r="D20" s="526">
        <v>11765495976.461948</v>
      </c>
      <c r="E20" s="526">
        <v>79488802.156779692</v>
      </c>
      <c r="F20" s="526">
        <v>0</v>
      </c>
      <c r="G20" s="526">
        <v>509832656.36152542</v>
      </c>
      <c r="H20" s="526">
        <v>24902528.869999997</v>
      </c>
      <c r="I20" s="526">
        <v>19543663.771525398</v>
      </c>
      <c r="J20" s="526">
        <v>304679.56</v>
      </c>
      <c r="K20" s="526">
        <v>74123.790000000008</v>
      </c>
      <c r="L20" s="526">
        <v>465725198.63268244</v>
      </c>
      <c r="M20" s="526">
        <v>12608389.7949153</v>
      </c>
      <c r="N20" s="526">
        <v>56029281.629999995</v>
      </c>
      <c r="O20" s="526">
        <v>28334655.650338981</v>
      </c>
      <c r="P20" s="526">
        <v>28237946.289999999</v>
      </c>
      <c r="Q20" s="526">
        <v>29160755.948813599</v>
      </c>
      <c r="R20" s="526">
        <v>58801811.869999997</v>
      </c>
      <c r="S20" s="526">
        <v>0</v>
      </c>
      <c r="T20" s="526">
        <v>0</v>
      </c>
    </row>
    <row r="21" spans="1:20" s="357" customFormat="1" ht="15">
      <c r="A21" s="391">
        <v>1.4</v>
      </c>
      <c r="B21" s="402" t="s">
        <v>937</v>
      </c>
      <c r="C21" s="524">
        <f t="shared" si="0"/>
        <v>76280378.572099999</v>
      </c>
      <c r="D21" s="526">
        <v>70564889.792099997</v>
      </c>
      <c r="E21" s="526">
        <v>3496920.3800000004</v>
      </c>
      <c r="F21" s="526">
        <v>0</v>
      </c>
      <c r="G21" s="526">
        <v>4492019.4400000004</v>
      </c>
      <c r="H21" s="526">
        <v>22738.35</v>
      </c>
      <c r="I21" s="526">
        <v>378416.56</v>
      </c>
      <c r="J21" s="526">
        <v>0</v>
      </c>
      <c r="K21" s="526">
        <v>0</v>
      </c>
      <c r="L21" s="526">
        <v>1223469.3399999999</v>
      </c>
      <c r="M21" s="526">
        <v>0</v>
      </c>
      <c r="N21" s="526">
        <v>33630.620000000003</v>
      </c>
      <c r="O21" s="526">
        <v>1020823.9299999999</v>
      </c>
      <c r="P21" s="526">
        <v>0</v>
      </c>
      <c r="Q21" s="526">
        <v>0</v>
      </c>
      <c r="R21" s="526">
        <v>0</v>
      </c>
      <c r="S21" s="526">
        <v>0</v>
      </c>
      <c r="T21" s="526">
        <v>0</v>
      </c>
    </row>
    <row r="22" spans="1:20" s="357" customFormat="1" ht="15">
      <c r="A22" s="391">
        <v>1.5</v>
      </c>
      <c r="B22" s="402" t="s">
        <v>938</v>
      </c>
      <c r="C22" s="524">
        <f t="shared" si="0"/>
        <v>73098441.461199999</v>
      </c>
      <c r="D22" s="526">
        <v>70776227.183300003</v>
      </c>
      <c r="E22" s="526">
        <v>399850</v>
      </c>
      <c r="F22" s="526">
        <v>0</v>
      </c>
      <c r="G22" s="526">
        <v>1572922.4779000001</v>
      </c>
      <c r="H22" s="526">
        <v>0</v>
      </c>
      <c r="I22" s="526">
        <v>0</v>
      </c>
      <c r="J22" s="526">
        <v>0</v>
      </c>
      <c r="K22" s="526">
        <v>0</v>
      </c>
      <c r="L22" s="526">
        <v>749291.8</v>
      </c>
      <c r="M22" s="526">
        <v>0</v>
      </c>
      <c r="N22" s="526">
        <v>0</v>
      </c>
      <c r="O22" s="526">
        <v>0</v>
      </c>
      <c r="P22" s="526">
        <v>0</v>
      </c>
      <c r="Q22" s="526">
        <v>0</v>
      </c>
      <c r="R22" s="526">
        <v>0</v>
      </c>
      <c r="S22" s="526">
        <v>0</v>
      </c>
      <c r="T22" s="526">
        <v>0</v>
      </c>
    </row>
    <row r="27" spans="1:20">
      <c r="C27" s="517"/>
      <c r="D27" s="517"/>
      <c r="H27" s="517"/>
      <c r="I27" s="517"/>
      <c r="J27" s="517"/>
      <c r="K27" s="517"/>
      <c r="M27" s="517"/>
      <c r="N27" s="517"/>
      <c r="O27" s="517"/>
      <c r="P27" s="517"/>
      <c r="Q27" s="517"/>
      <c r="R27" s="517"/>
      <c r="S27" s="517"/>
      <c r="T27" s="517"/>
    </row>
    <row r="29" spans="1:20">
      <c r="C29" s="517"/>
      <c r="D29" s="517"/>
      <c r="E29" s="517"/>
    </row>
  </sheetData>
  <mergeCells count="6">
    <mergeCell ref="A5:B7"/>
    <mergeCell ref="D6:F6"/>
    <mergeCell ref="G6:K6"/>
    <mergeCell ref="L6:T6"/>
    <mergeCell ref="C6:C7"/>
    <mergeCell ref="C5:T5"/>
  </mergeCells>
  <conditionalFormatting sqref="A5">
    <cfRule type="duplicateValues" dxfId="12" priority="1"/>
    <cfRule type="duplicateValues" dxfId="11" priority="2"/>
  </conditionalFormatting>
  <conditionalFormatting sqref="A5">
    <cfRule type="duplicateValues" dxfId="10"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7"/>
  <sheetViews>
    <sheetView showGridLines="0" zoomScaleNormal="100" workbookViewId="0"/>
  </sheetViews>
  <sheetFormatPr defaultColWidth="9.140625" defaultRowHeight="12.75"/>
  <cols>
    <col min="1" max="1" width="11.85546875" style="334" bestFit="1" customWidth="1"/>
    <col min="2" max="2" width="93.42578125" style="334" customWidth="1"/>
    <col min="3" max="3" width="28.7109375" style="334" customWidth="1"/>
    <col min="4" max="4" width="14.85546875" style="334" bestFit="1" customWidth="1"/>
    <col min="5" max="5" width="13.85546875" style="334" bestFit="1" customWidth="1"/>
    <col min="6" max="6" width="18" style="396" bestFit="1" customWidth="1"/>
    <col min="7" max="7" width="9.5703125" style="396" bestFit="1" customWidth="1"/>
    <col min="8" max="9" width="9.5703125" style="334" bestFit="1" customWidth="1"/>
    <col min="10" max="10" width="14.85546875" style="396" bestFit="1" customWidth="1"/>
    <col min="11" max="11" width="13.85546875" style="396" bestFit="1" customWidth="1"/>
    <col min="12" max="12" width="18" style="396" bestFit="1" customWidth="1"/>
    <col min="13" max="13" width="8.7109375" style="396" bestFit="1" customWidth="1"/>
    <col min="14" max="14" width="9.5703125" style="396" bestFit="1" customWidth="1"/>
    <col min="15" max="15" width="19" style="334" bestFit="1" customWidth="1"/>
    <col min="16" max="16384" width="9.140625" style="334"/>
  </cols>
  <sheetData>
    <row r="1" spans="1:15" ht="13.5">
      <c r="A1" s="333" t="s">
        <v>188</v>
      </c>
      <c r="B1" s="240" t="str">
        <f>Info!C2</f>
        <v>სს ”საქართველოს ბანკი”</v>
      </c>
      <c r="F1" s="334"/>
      <c r="G1" s="334"/>
      <c r="J1" s="334"/>
      <c r="K1" s="334"/>
      <c r="L1" s="334"/>
      <c r="M1" s="334"/>
      <c r="N1" s="334"/>
    </row>
    <row r="2" spans="1:15" ht="13.5">
      <c r="A2" s="335" t="s">
        <v>189</v>
      </c>
      <c r="B2" s="685">
        <v>44834</v>
      </c>
      <c r="F2" s="334"/>
      <c r="G2" s="334"/>
      <c r="J2" s="334"/>
      <c r="K2" s="334"/>
      <c r="L2" s="334"/>
      <c r="M2" s="334"/>
      <c r="N2" s="334"/>
    </row>
    <row r="3" spans="1:15">
      <c r="A3" s="336" t="s">
        <v>808</v>
      </c>
      <c r="B3" s="337">
        <f>'1. key ratios'!B2</f>
        <v>44834</v>
      </c>
      <c r="F3" s="334"/>
      <c r="G3" s="334"/>
      <c r="H3" s="334">
        <v>0</v>
      </c>
      <c r="J3" s="334"/>
      <c r="K3" s="334"/>
      <c r="L3" s="334"/>
      <c r="M3" s="334"/>
      <c r="N3" s="334"/>
    </row>
    <row r="4" spans="1:15">
      <c r="F4" s="334"/>
      <c r="G4" s="334"/>
      <c r="J4" s="334"/>
      <c r="K4" s="334"/>
      <c r="L4" s="334"/>
      <c r="M4" s="334"/>
      <c r="N4" s="334"/>
    </row>
    <row r="5" spans="1:15" ht="37.5" customHeight="1">
      <c r="A5" s="824" t="s">
        <v>809</v>
      </c>
      <c r="B5" s="825"/>
      <c r="C5" s="874" t="s">
        <v>810</v>
      </c>
      <c r="D5" s="875"/>
      <c r="E5" s="875"/>
      <c r="F5" s="875"/>
      <c r="G5" s="875"/>
      <c r="H5" s="876"/>
      <c r="I5" s="877" t="s">
        <v>811</v>
      </c>
      <c r="J5" s="878"/>
      <c r="K5" s="878"/>
      <c r="L5" s="878"/>
      <c r="M5" s="878"/>
      <c r="N5" s="879"/>
      <c r="O5" s="880" t="s">
        <v>681</v>
      </c>
    </row>
    <row r="6" spans="1:15" ht="39.6" customHeight="1">
      <c r="A6" s="828"/>
      <c r="B6" s="829"/>
      <c r="C6" s="392"/>
      <c r="D6" s="393" t="s">
        <v>812</v>
      </c>
      <c r="E6" s="393" t="s">
        <v>813</v>
      </c>
      <c r="F6" s="393" t="s">
        <v>814</v>
      </c>
      <c r="G6" s="393" t="s">
        <v>815</v>
      </c>
      <c r="H6" s="393" t="s">
        <v>816</v>
      </c>
      <c r="I6" s="394"/>
      <c r="J6" s="393" t="s">
        <v>812</v>
      </c>
      <c r="K6" s="393" t="s">
        <v>813</v>
      </c>
      <c r="L6" s="393" t="s">
        <v>814</v>
      </c>
      <c r="M6" s="393" t="s">
        <v>815</v>
      </c>
      <c r="N6" s="393" t="s">
        <v>816</v>
      </c>
      <c r="O6" s="881"/>
    </row>
    <row r="7" spans="1:15">
      <c r="A7" s="349">
        <v>1</v>
      </c>
      <c r="B7" s="358" t="s">
        <v>691</v>
      </c>
      <c r="C7" s="523">
        <v>632397495.81000006</v>
      </c>
      <c r="D7" s="523">
        <v>602294666.72000003</v>
      </c>
      <c r="E7" s="523">
        <v>12617976.050000001</v>
      </c>
      <c r="F7" s="523">
        <v>9577583.6999999993</v>
      </c>
      <c r="G7" s="523">
        <v>4963430.33</v>
      </c>
      <c r="H7" s="523">
        <v>2943839.01</v>
      </c>
      <c r="I7" s="523">
        <v>20059452.859999999</v>
      </c>
      <c r="J7" s="523">
        <v>12014234.809999999</v>
      </c>
      <c r="K7" s="523">
        <v>1261798.54</v>
      </c>
      <c r="L7" s="523">
        <v>2873275.49</v>
      </c>
      <c r="M7" s="523">
        <v>2114866.67</v>
      </c>
      <c r="N7" s="523">
        <v>1795277.35</v>
      </c>
      <c r="O7" s="523">
        <v>0</v>
      </c>
    </row>
    <row r="8" spans="1:15">
      <c r="A8" s="349">
        <v>2</v>
      </c>
      <c r="B8" s="358" t="s">
        <v>692</v>
      </c>
      <c r="C8" s="523">
        <v>1478345803.4423728</v>
      </c>
      <c r="D8" s="523">
        <v>1405449271.3999999</v>
      </c>
      <c r="E8" s="523">
        <v>26079804.360000003</v>
      </c>
      <c r="F8" s="523">
        <v>22527326.199999999</v>
      </c>
      <c r="G8" s="523">
        <v>15130154</v>
      </c>
      <c r="H8" s="523">
        <v>9159247.48237288</v>
      </c>
      <c r="I8" s="523">
        <v>48769342.392372876</v>
      </c>
      <c r="J8" s="523">
        <v>27990065.139999997</v>
      </c>
      <c r="K8" s="523">
        <v>2607981.08</v>
      </c>
      <c r="L8" s="523">
        <v>6758186.3700000001</v>
      </c>
      <c r="M8" s="523">
        <v>6214208.2400000002</v>
      </c>
      <c r="N8" s="523">
        <v>5198901.562372881</v>
      </c>
      <c r="O8" s="523">
        <v>0</v>
      </c>
    </row>
    <row r="9" spans="1:15">
      <c r="A9" s="349">
        <v>3</v>
      </c>
      <c r="B9" s="358" t="s">
        <v>693</v>
      </c>
      <c r="C9" s="523">
        <v>0</v>
      </c>
      <c r="D9" s="523">
        <v>0</v>
      </c>
      <c r="E9" s="523">
        <v>0</v>
      </c>
      <c r="F9" s="523">
        <v>0</v>
      </c>
      <c r="G9" s="523">
        <v>0</v>
      </c>
      <c r="H9" s="523">
        <v>0</v>
      </c>
      <c r="I9" s="523">
        <v>0</v>
      </c>
      <c r="J9" s="523">
        <v>0</v>
      </c>
      <c r="K9" s="523">
        <v>0</v>
      </c>
      <c r="L9" s="523">
        <v>0</v>
      </c>
      <c r="M9" s="523">
        <v>0</v>
      </c>
      <c r="N9" s="523">
        <v>0</v>
      </c>
      <c r="O9" s="523">
        <v>0</v>
      </c>
    </row>
    <row r="10" spans="1:15">
      <c r="A10" s="349">
        <v>4</v>
      </c>
      <c r="B10" s="358" t="s">
        <v>694</v>
      </c>
      <c r="C10" s="523">
        <v>501512803.64999992</v>
      </c>
      <c r="D10" s="523">
        <v>438787414.02999997</v>
      </c>
      <c r="E10" s="523">
        <v>23035999.84</v>
      </c>
      <c r="F10" s="523">
        <v>8706024.2100000028</v>
      </c>
      <c r="G10" s="523">
        <v>5288728.2399999993</v>
      </c>
      <c r="H10" s="523">
        <v>25694637.329999998</v>
      </c>
      <c r="I10" s="523">
        <v>23935644.305</v>
      </c>
      <c r="J10" s="523">
        <v>8693504.2699999996</v>
      </c>
      <c r="K10" s="523">
        <v>2303600.0400000005</v>
      </c>
      <c r="L10" s="523">
        <v>2611807.29</v>
      </c>
      <c r="M10" s="523">
        <v>1955152.4950000001</v>
      </c>
      <c r="N10" s="523">
        <v>8371580.209999999</v>
      </c>
      <c r="O10" s="523">
        <v>0</v>
      </c>
    </row>
    <row r="11" spans="1:15">
      <c r="A11" s="349">
        <v>5</v>
      </c>
      <c r="B11" s="358" t="s">
        <v>695</v>
      </c>
      <c r="C11" s="523">
        <v>854262606.63</v>
      </c>
      <c r="D11" s="523">
        <v>751822507.06000006</v>
      </c>
      <c r="E11" s="523">
        <v>52177076.910000004</v>
      </c>
      <c r="F11" s="523">
        <v>26408737.719999999</v>
      </c>
      <c r="G11" s="523">
        <v>1628146.93</v>
      </c>
      <c r="H11" s="523">
        <v>22226138.010000002</v>
      </c>
      <c r="I11" s="523">
        <v>35741172.148374416</v>
      </c>
      <c r="J11" s="523">
        <v>14909007.258374413</v>
      </c>
      <c r="K11" s="523">
        <v>5217707.75</v>
      </c>
      <c r="L11" s="523">
        <v>7922621.3300000001</v>
      </c>
      <c r="M11" s="523">
        <v>562898.42000000004</v>
      </c>
      <c r="N11" s="523">
        <v>7128937.3899999997</v>
      </c>
      <c r="O11" s="523">
        <v>0</v>
      </c>
    </row>
    <row r="12" spans="1:15">
      <c r="A12" s="349">
        <v>6</v>
      </c>
      <c r="B12" s="358" t="s">
        <v>696</v>
      </c>
      <c r="C12" s="523">
        <v>620648403.35000002</v>
      </c>
      <c r="D12" s="523">
        <v>562560900.5</v>
      </c>
      <c r="E12" s="523">
        <v>33921644.779999994</v>
      </c>
      <c r="F12" s="523">
        <v>9912878.6900000013</v>
      </c>
      <c r="G12" s="523">
        <v>6217927.5999999996</v>
      </c>
      <c r="H12" s="523">
        <v>8035051.7800000003</v>
      </c>
      <c r="I12" s="523">
        <v>26633036.200000003</v>
      </c>
      <c r="J12" s="523">
        <v>11110055.000000002</v>
      </c>
      <c r="K12" s="523">
        <v>3392165.0100000007</v>
      </c>
      <c r="L12" s="523">
        <v>2973228.2100000004</v>
      </c>
      <c r="M12" s="523">
        <v>2826771.41</v>
      </c>
      <c r="N12" s="523">
        <v>6330816.5700000003</v>
      </c>
      <c r="O12" s="523">
        <v>0</v>
      </c>
    </row>
    <row r="13" spans="1:15">
      <c r="A13" s="349">
        <v>7</v>
      </c>
      <c r="B13" s="358" t="s">
        <v>697</v>
      </c>
      <c r="C13" s="523">
        <v>498668248.70999992</v>
      </c>
      <c r="D13" s="523">
        <v>456764455.62999994</v>
      </c>
      <c r="E13" s="523">
        <v>20292301.330000002</v>
      </c>
      <c r="F13" s="523">
        <v>12831606.220000001</v>
      </c>
      <c r="G13" s="523">
        <v>6241464.3399999999</v>
      </c>
      <c r="H13" s="523">
        <v>2538421.19</v>
      </c>
      <c r="I13" s="523">
        <v>17762940.98</v>
      </c>
      <c r="J13" s="523">
        <v>8847537.3499999978</v>
      </c>
      <c r="K13" s="523">
        <v>2029230.23</v>
      </c>
      <c r="L13" s="523">
        <v>3849481.87</v>
      </c>
      <c r="M13" s="523">
        <v>2013104.4000000001</v>
      </c>
      <c r="N13" s="523">
        <v>1023587.1300000001</v>
      </c>
      <c r="O13" s="523">
        <v>0</v>
      </c>
    </row>
    <row r="14" spans="1:15">
      <c r="A14" s="349">
        <v>8</v>
      </c>
      <c r="B14" s="358" t="s">
        <v>698</v>
      </c>
      <c r="C14" s="523">
        <v>660647720.26999998</v>
      </c>
      <c r="D14" s="523">
        <v>602917457.22000003</v>
      </c>
      <c r="E14" s="523">
        <v>8403312</v>
      </c>
      <c r="F14" s="523">
        <v>6838926.9099999992</v>
      </c>
      <c r="G14" s="523">
        <v>2942624.0300000003</v>
      </c>
      <c r="H14" s="523">
        <v>39545400.109999999</v>
      </c>
      <c r="I14" s="523">
        <v>33768354.658886299</v>
      </c>
      <c r="J14" s="523">
        <v>11737826.32</v>
      </c>
      <c r="K14" s="523">
        <v>840331.4800000001</v>
      </c>
      <c r="L14" s="523">
        <v>2051678.2099999997</v>
      </c>
      <c r="M14" s="523">
        <v>1319048.0299999998</v>
      </c>
      <c r="N14" s="523">
        <v>17819470.618886299</v>
      </c>
      <c r="O14" s="523">
        <v>0</v>
      </c>
    </row>
    <row r="15" spans="1:15">
      <c r="A15" s="349">
        <v>9</v>
      </c>
      <c r="B15" s="358" t="s">
        <v>699</v>
      </c>
      <c r="C15" s="523">
        <v>808748919.26999998</v>
      </c>
      <c r="D15" s="523">
        <v>570033121.54999983</v>
      </c>
      <c r="E15" s="523">
        <v>223092416.59999999</v>
      </c>
      <c r="F15" s="523">
        <v>7118237.9399999995</v>
      </c>
      <c r="G15" s="523">
        <v>2268896.85</v>
      </c>
      <c r="H15" s="523">
        <v>6236246.3300000019</v>
      </c>
      <c r="I15" s="523">
        <v>39653879.722062722</v>
      </c>
      <c r="J15" s="523">
        <v>11177640.156598022</v>
      </c>
      <c r="K15" s="523">
        <v>22309241.855464701</v>
      </c>
      <c r="L15" s="523">
        <v>2135471.5</v>
      </c>
      <c r="M15" s="523">
        <v>945747.8600000001</v>
      </c>
      <c r="N15" s="523">
        <v>3085778.3499999996</v>
      </c>
      <c r="O15" s="523">
        <v>0</v>
      </c>
    </row>
    <row r="16" spans="1:15">
      <c r="A16" s="349">
        <v>10</v>
      </c>
      <c r="B16" s="358" t="s">
        <v>700</v>
      </c>
      <c r="C16" s="523">
        <v>258403834.17999998</v>
      </c>
      <c r="D16" s="523">
        <v>244434263.24000001</v>
      </c>
      <c r="E16" s="523">
        <v>2328646.4499999997</v>
      </c>
      <c r="F16" s="523">
        <v>5644146.25</v>
      </c>
      <c r="G16" s="523">
        <v>1243207.23</v>
      </c>
      <c r="H16" s="523">
        <v>4753571.0100000007</v>
      </c>
      <c r="I16" s="523">
        <v>8770705.5199999996</v>
      </c>
      <c r="J16" s="523">
        <v>4800491.3999999994</v>
      </c>
      <c r="K16" s="523">
        <v>232864.73000000004</v>
      </c>
      <c r="L16" s="523">
        <v>1693244</v>
      </c>
      <c r="M16" s="523">
        <v>491316.14999999997</v>
      </c>
      <c r="N16" s="523">
        <v>1552789.24</v>
      </c>
      <c r="O16" s="523">
        <v>0</v>
      </c>
    </row>
    <row r="17" spans="1:15">
      <c r="A17" s="349">
        <v>11</v>
      </c>
      <c r="B17" s="358" t="s">
        <v>701</v>
      </c>
      <c r="C17" s="523">
        <v>217845269.60999995</v>
      </c>
      <c r="D17" s="523">
        <v>209474272.17999998</v>
      </c>
      <c r="E17" s="523">
        <v>4832635.8599999994</v>
      </c>
      <c r="F17" s="523">
        <v>1964845.1299999997</v>
      </c>
      <c r="G17" s="523">
        <v>553281.71000000008</v>
      </c>
      <c r="H17" s="523">
        <v>1020234.7299999999</v>
      </c>
      <c r="I17" s="523">
        <v>13045669.195599999</v>
      </c>
      <c r="J17" s="523">
        <v>4179421.9699999993</v>
      </c>
      <c r="K17" s="523">
        <v>483263.69000000006</v>
      </c>
      <c r="L17" s="523">
        <v>589453.63</v>
      </c>
      <c r="M17" s="523">
        <v>276641.24</v>
      </c>
      <c r="N17" s="523">
        <v>536725.38</v>
      </c>
      <c r="O17" s="523">
        <v>0</v>
      </c>
    </row>
    <row r="18" spans="1:15">
      <c r="A18" s="349">
        <v>12</v>
      </c>
      <c r="B18" s="358" t="s">
        <v>702</v>
      </c>
      <c r="C18" s="523">
        <v>684228441.09000003</v>
      </c>
      <c r="D18" s="523">
        <v>645564503.22000003</v>
      </c>
      <c r="E18" s="523">
        <v>9855735.1600000001</v>
      </c>
      <c r="F18" s="523">
        <v>9159966.3800000008</v>
      </c>
      <c r="G18" s="523">
        <v>7623651.8199999994</v>
      </c>
      <c r="H18" s="523">
        <v>12024584.51</v>
      </c>
      <c r="I18" s="523">
        <v>25383745.780000001</v>
      </c>
      <c r="J18" s="523">
        <v>12714353.199999999</v>
      </c>
      <c r="K18" s="523">
        <v>985573.68000000017</v>
      </c>
      <c r="L18" s="523">
        <v>2747990.2900000005</v>
      </c>
      <c r="M18" s="523">
        <v>2631931.7599999998</v>
      </c>
      <c r="N18" s="523">
        <v>6303896.8499999996</v>
      </c>
      <c r="O18" s="523">
        <v>0</v>
      </c>
    </row>
    <row r="19" spans="1:15">
      <c r="A19" s="349">
        <v>13</v>
      </c>
      <c r="B19" s="358" t="s">
        <v>703</v>
      </c>
      <c r="C19" s="523">
        <v>189461019.00999999</v>
      </c>
      <c r="D19" s="523">
        <v>185479094.03999999</v>
      </c>
      <c r="E19" s="523">
        <v>1238483.24</v>
      </c>
      <c r="F19" s="523">
        <v>1015403.5</v>
      </c>
      <c r="G19" s="523">
        <v>1259209.57</v>
      </c>
      <c r="H19" s="523">
        <v>468828.66000000003</v>
      </c>
      <c r="I19" s="523">
        <v>4621877.2899999991</v>
      </c>
      <c r="J19" s="523">
        <v>3454816.34</v>
      </c>
      <c r="K19" s="523">
        <v>123848.40000000002</v>
      </c>
      <c r="L19" s="523">
        <v>304621.15000000002</v>
      </c>
      <c r="M19" s="523">
        <v>459941.92000000004</v>
      </c>
      <c r="N19" s="523">
        <v>278649.48</v>
      </c>
      <c r="O19" s="523">
        <v>0</v>
      </c>
    </row>
    <row r="20" spans="1:15">
      <c r="A20" s="349">
        <v>14</v>
      </c>
      <c r="B20" s="358" t="s">
        <v>704</v>
      </c>
      <c r="C20" s="523">
        <v>937300521.95999992</v>
      </c>
      <c r="D20" s="523">
        <v>691745586.05000007</v>
      </c>
      <c r="E20" s="523">
        <v>182418707.39000002</v>
      </c>
      <c r="F20" s="523">
        <v>36959241.560000002</v>
      </c>
      <c r="G20" s="523">
        <v>10267559.429999998</v>
      </c>
      <c r="H20" s="523">
        <v>15909427.529999996</v>
      </c>
      <c r="I20" s="523">
        <v>51197197.981284454</v>
      </c>
      <c r="J20" s="523">
        <v>13515600.950000001</v>
      </c>
      <c r="K20" s="523">
        <v>18241870.960000005</v>
      </c>
      <c r="L20" s="523">
        <v>11087772.511284452</v>
      </c>
      <c r="M20" s="523">
        <v>3343538.32</v>
      </c>
      <c r="N20" s="523">
        <v>5008415.2399999993</v>
      </c>
      <c r="O20" s="523">
        <v>0</v>
      </c>
    </row>
    <row r="21" spans="1:15">
      <c r="A21" s="349">
        <v>15</v>
      </c>
      <c r="B21" s="358" t="s">
        <v>705</v>
      </c>
      <c r="C21" s="523">
        <v>190759643.88999996</v>
      </c>
      <c r="D21" s="523">
        <v>158620519.32999998</v>
      </c>
      <c r="E21" s="523">
        <v>11501084.76</v>
      </c>
      <c r="F21" s="523">
        <v>14111827.140000001</v>
      </c>
      <c r="G21" s="523">
        <v>1771963.1700000002</v>
      </c>
      <c r="H21" s="523">
        <v>4754249.4899999993</v>
      </c>
      <c r="I21" s="523">
        <v>10593292.869999999</v>
      </c>
      <c r="J21" s="523">
        <v>3096069.7600000002</v>
      </c>
      <c r="K21" s="523">
        <v>1150108.5899999996</v>
      </c>
      <c r="L21" s="523">
        <v>4233548.18</v>
      </c>
      <c r="M21" s="523">
        <v>605924.91</v>
      </c>
      <c r="N21" s="523">
        <v>1507641.43</v>
      </c>
      <c r="O21" s="523">
        <v>0</v>
      </c>
    </row>
    <row r="22" spans="1:15">
      <c r="A22" s="349">
        <v>16</v>
      </c>
      <c r="B22" s="358" t="s">
        <v>706</v>
      </c>
      <c r="C22" s="523">
        <v>532472394.79999995</v>
      </c>
      <c r="D22" s="523">
        <v>436979483.76999992</v>
      </c>
      <c r="E22" s="523">
        <v>28981044.540000003</v>
      </c>
      <c r="F22" s="523">
        <v>3387351.73</v>
      </c>
      <c r="G22" s="523">
        <v>44063314.829999991</v>
      </c>
      <c r="H22" s="523">
        <v>19061199.93</v>
      </c>
      <c r="I22" s="523">
        <v>40499926.733759999</v>
      </c>
      <c r="J22" s="523">
        <v>8706261.9000000004</v>
      </c>
      <c r="K22" s="523">
        <v>2898104.6697600004</v>
      </c>
      <c r="L22" s="523">
        <v>1016205.6</v>
      </c>
      <c r="M22" s="523">
        <v>21982486.485000007</v>
      </c>
      <c r="N22" s="523">
        <v>5896868.0789999999</v>
      </c>
      <c r="O22" s="523">
        <v>0</v>
      </c>
    </row>
    <row r="23" spans="1:15">
      <c r="A23" s="349">
        <v>17</v>
      </c>
      <c r="B23" s="358" t="s">
        <v>707</v>
      </c>
      <c r="C23" s="523">
        <v>115809890.70000002</v>
      </c>
      <c r="D23" s="523">
        <v>107818655.70000002</v>
      </c>
      <c r="E23" s="523">
        <v>1375554.91</v>
      </c>
      <c r="F23" s="523">
        <v>974126.64</v>
      </c>
      <c r="G23" s="523">
        <v>426868.80000000005</v>
      </c>
      <c r="H23" s="523">
        <v>5214684.6499999994</v>
      </c>
      <c r="I23" s="523">
        <v>6107394.1000000006</v>
      </c>
      <c r="J23" s="523">
        <v>2132587.4200000004</v>
      </c>
      <c r="K23" s="523">
        <v>137555.55000000002</v>
      </c>
      <c r="L23" s="523">
        <v>292238.01</v>
      </c>
      <c r="M23" s="523">
        <v>168795.05999999997</v>
      </c>
      <c r="N23" s="523">
        <v>3376218.06</v>
      </c>
      <c r="O23" s="523">
        <v>0</v>
      </c>
    </row>
    <row r="24" spans="1:15">
      <c r="A24" s="349">
        <v>18</v>
      </c>
      <c r="B24" s="358" t="s">
        <v>708</v>
      </c>
      <c r="C24" s="523">
        <v>567746365.74180007</v>
      </c>
      <c r="D24" s="523">
        <v>561688701.53179991</v>
      </c>
      <c r="E24" s="523">
        <v>1850716.61</v>
      </c>
      <c r="F24" s="523">
        <v>1665972.08</v>
      </c>
      <c r="G24" s="523">
        <v>669340.69999999995</v>
      </c>
      <c r="H24" s="523">
        <v>1871634.82</v>
      </c>
      <c r="I24" s="523">
        <v>13627097.474035997</v>
      </c>
      <c r="J24" s="523">
        <v>11222883.784035997</v>
      </c>
      <c r="K24" s="523">
        <v>185071.77</v>
      </c>
      <c r="L24" s="523">
        <v>499791.65</v>
      </c>
      <c r="M24" s="523">
        <v>298921.71999999997</v>
      </c>
      <c r="N24" s="523">
        <v>1420428.5499999998</v>
      </c>
      <c r="O24" s="523">
        <v>0</v>
      </c>
    </row>
    <row r="25" spans="1:15">
      <c r="A25" s="349">
        <v>19</v>
      </c>
      <c r="B25" s="358" t="s">
        <v>709</v>
      </c>
      <c r="C25" s="523">
        <v>92053054.23999998</v>
      </c>
      <c r="D25" s="523">
        <v>87583747.849999994</v>
      </c>
      <c r="E25" s="523">
        <v>413066.45999999996</v>
      </c>
      <c r="F25" s="523">
        <v>2105595.3499999996</v>
      </c>
      <c r="G25" s="523">
        <v>195316.57</v>
      </c>
      <c r="H25" s="523">
        <v>1755328.01</v>
      </c>
      <c r="I25" s="523">
        <v>3819888.9100000011</v>
      </c>
      <c r="J25" s="523">
        <v>1712207.2100000002</v>
      </c>
      <c r="K25" s="523">
        <v>41306.630000000005</v>
      </c>
      <c r="L25" s="523">
        <v>631678.61000000022</v>
      </c>
      <c r="M25" s="523">
        <v>97658.35</v>
      </c>
      <c r="N25" s="523">
        <v>1337038.1100000001</v>
      </c>
      <c r="O25" s="523">
        <v>0</v>
      </c>
    </row>
    <row r="26" spans="1:15">
      <c r="A26" s="349">
        <v>20</v>
      </c>
      <c r="B26" s="358" t="s">
        <v>710</v>
      </c>
      <c r="C26" s="523">
        <v>531015291.77000004</v>
      </c>
      <c r="D26" s="523">
        <v>511548728.76999998</v>
      </c>
      <c r="E26" s="523">
        <v>8496691.4199999999</v>
      </c>
      <c r="F26" s="523">
        <v>4650884.8500000006</v>
      </c>
      <c r="G26" s="523">
        <v>1273050</v>
      </c>
      <c r="H26" s="523">
        <v>5045936.7300000004</v>
      </c>
      <c r="I26" s="523">
        <v>14716204.920000002</v>
      </c>
      <c r="J26" s="523">
        <v>10200606.990000002</v>
      </c>
      <c r="K26" s="523">
        <v>849669.26000000013</v>
      </c>
      <c r="L26" s="523">
        <v>1395265.5</v>
      </c>
      <c r="M26" s="523">
        <v>549856.0199999999</v>
      </c>
      <c r="N26" s="523">
        <v>1720807.15</v>
      </c>
      <c r="O26" s="523">
        <v>0</v>
      </c>
    </row>
    <row r="27" spans="1:15">
      <c r="A27" s="349">
        <v>21</v>
      </c>
      <c r="B27" s="358" t="s">
        <v>711</v>
      </c>
      <c r="C27" s="523">
        <v>94671637.989999995</v>
      </c>
      <c r="D27" s="523">
        <v>90456593.570000008</v>
      </c>
      <c r="E27" s="523">
        <v>1896186.16</v>
      </c>
      <c r="F27" s="523">
        <v>428485.57999999996</v>
      </c>
      <c r="G27" s="523">
        <v>322155.71000000002</v>
      </c>
      <c r="H27" s="523">
        <v>1568216.9700000002</v>
      </c>
      <c r="I27" s="523">
        <v>2862472.5</v>
      </c>
      <c r="J27" s="523">
        <v>1720323.09</v>
      </c>
      <c r="K27" s="523">
        <v>189618.62000000002</v>
      </c>
      <c r="L27" s="523">
        <v>128545.71000000002</v>
      </c>
      <c r="M27" s="523">
        <v>118519.61000000002</v>
      </c>
      <c r="N27" s="523">
        <v>705465.47</v>
      </c>
      <c r="O27" s="523">
        <v>0</v>
      </c>
    </row>
    <row r="28" spans="1:15">
      <c r="A28" s="349">
        <v>22</v>
      </c>
      <c r="B28" s="358" t="s">
        <v>712</v>
      </c>
      <c r="C28" s="523">
        <v>245121823.83999997</v>
      </c>
      <c r="D28" s="523">
        <v>236051418.52999997</v>
      </c>
      <c r="E28" s="523">
        <v>2503072.2199999997</v>
      </c>
      <c r="F28" s="523">
        <v>5102873.7299999995</v>
      </c>
      <c r="G28" s="523">
        <v>911197.03</v>
      </c>
      <c r="H28" s="523">
        <v>553262.32999999996</v>
      </c>
      <c r="I28" s="523">
        <v>7096957.7300000004</v>
      </c>
      <c r="J28" s="523">
        <v>4705245.7799999993</v>
      </c>
      <c r="K28" s="523">
        <v>250307.27999999997</v>
      </c>
      <c r="L28" s="523">
        <v>1530862.1500000001</v>
      </c>
      <c r="M28" s="523">
        <v>404585.91</v>
      </c>
      <c r="N28" s="523">
        <v>205956.61</v>
      </c>
      <c r="O28" s="523">
        <v>0</v>
      </c>
    </row>
    <row r="29" spans="1:15">
      <c r="A29" s="349">
        <v>23</v>
      </c>
      <c r="B29" s="358" t="s">
        <v>713</v>
      </c>
      <c r="C29" s="523">
        <v>2548566804.2445769</v>
      </c>
      <c r="D29" s="523">
        <v>2432923801.0867805</v>
      </c>
      <c r="E29" s="523">
        <v>44288934.829999991</v>
      </c>
      <c r="F29" s="523">
        <v>38317753.810000002</v>
      </c>
      <c r="G29" s="523">
        <v>12701606.104915254</v>
      </c>
      <c r="H29" s="523">
        <v>20334708.412881363</v>
      </c>
      <c r="I29" s="523">
        <v>79228851.675199881</v>
      </c>
      <c r="J29" s="523">
        <v>47966936.584860891</v>
      </c>
      <c r="K29" s="523">
        <v>4428894.5599999996</v>
      </c>
      <c r="L29" s="523">
        <v>11495327.039999999</v>
      </c>
      <c r="M29" s="523">
        <v>5319952.6674576281</v>
      </c>
      <c r="N29" s="523">
        <v>10017740.822881356</v>
      </c>
      <c r="O29" s="523">
        <v>0</v>
      </c>
    </row>
    <row r="30" spans="1:15">
      <c r="A30" s="349">
        <v>24</v>
      </c>
      <c r="B30" s="358" t="s">
        <v>714</v>
      </c>
      <c r="C30" s="523">
        <v>1030976463.21</v>
      </c>
      <c r="D30" s="523">
        <v>932609207.55000007</v>
      </c>
      <c r="E30" s="523">
        <v>63774445.140000001</v>
      </c>
      <c r="F30" s="523">
        <v>12268363.52</v>
      </c>
      <c r="G30" s="523">
        <v>7142290.2000000011</v>
      </c>
      <c r="H30" s="523">
        <v>15182156.799999999</v>
      </c>
      <c r="I30" s="523">
        <v>39285975.7293</v>
      </c>
      <c r="J30" s="523">
        <v>18210118.919299997</v>
      </c>
      <c r="K30" s="523">
        <v>6377444.7600000007</v>
      </c>
      <c r="L30" s="523">
        <v>3680509.2300000004</v>
      </c>
      <c r="M30" s="523">
        <v>2646041.0299999993</v>
      </c>
      <c r="N30" s="523">
        <v>8371861.7899999991</v>
      </c>
      <c r="O30" s="523">
        <v>0</v>
      </c>
    </row>
    <row r="31" spans="1:15">
      <c r="A31" s="349">
        <v>25</v>
      </c>
      <c r="B31" s="358" t="s">
        <v>715</v>
      </c>
      <c r="C31" s="523">
        <v>1296687642.8918645</v>
      </c>
      <c r="D31" s="523">
        <v>1187724879.5972884</v>
      </c>
      <c r="E31" s="523">
        <v>18627581.298474576</v>
      </c>
      <c r="F31" s="523">
        <v>55347364.651355974</v>
      </c>
      <c r="G31" s="523">
        <v>21831017.937627122</v>
      </c>
      <c r="H31" s="523">
        <v>13156799.407118645</v>
      </c>
      <c r="I31" s="523">
        <v>59219169.158620305</v>
      </c>
      <c r="J31" s="523">
        <v>22788733.114552505</v>
      </c>
      <c r="K31" s="523">
        <v>1862759.7950847461</v>
      </c>
      <c r="L31" s="523">
        <v>16601522.513389833</v>
      </c>
      <c r="M31" s="523">
        <v>9799411.148474576</v>
      </c>
      <c r="N31" s="523">
        <v>8166742.5871186452</v>
      </c>
      <c r="O31" s="523">
        <v>0</v>
      </c>
    </row>
    <row r="32" spans="1:15">
      <c r="A32" s="349">
        <v>26</v>
      </c>
      <c r="B32" s="358" t="s">
        <v>817</v>
      </c>
      <c r="C32" s="523">
        <v>73193790.919999987</v>
      </c>
      <c r="D32" s="523">
        <v>67376720.799999982</v>
      </c>
      <c r="E32" s="523">
        <v>282016.21999999997</v>
      </c>
      <c r="F32" s="523">
        <v>487620.69999999995</v>
      </c>
      <c r="G32" s="523">
        <v>551170.5</v>
      </c>
      <c r="H32" s="523">
        <v>4496262.6999999993</v>
      </c>
      <c r="I32" s="523">
        <v>5933556.5699999994</v>
      </c>
      <c r="J32" s="523">
        <v>1347541.3999999994</v>
      </c>
      <c r="K32" s="523">
        <v>28201.790000000005</v>
      </c>
      <c r="L32" s="523">
        <v>143252.12</v>
      </c>
      <c r="M32" s="523">
        <v>267439.58999999997</v>
      </c>
      <c r="N32" s="523">
        <v>4147121.67</v>
      </c>
      <c r="O32" s="523">
        <v>0</v>
      </c>
    </row>
    <row r="33" spans="1:23">
      <c r="A33" s="349">
        <v>27</v>
      </c>
      <c r="B33" s="395" t="s">
        <v>68</v>
      </c>
      <c r="C33" s="523">
        <v>15661545891.220613</v>
      </c>
      <c r="D33" s="523">
        <v>14178709970.925867</v>
      </c>
      <c r="E33" s="523">
        <v>784285134.53847456</v>
      </c>
      <c r="F33" s="523">
        <v>297513144.19135588</v>
      </c>
      <c r="G33" s="523">
        <v>157487573.63254231</v>
      </c>
      <c r="H33" s="523">
        <v>243550067.93237293</v>
      </c>
      <c r="I33" s="523">
        <v>625353644.11889708</v>
      </c>
      <c r="J33" s="523">
        <v>278954070.1177218</v>
      </c>
      <c r="K33" s="523">
        <v>78428520.720309451</v>
      </c>
      <c r="L33" s="523">
        <v>89247578.164674282</v>
      </c>
      <c r="M33" s="523">
        <v>67414759.415932208</v>
      </c>
      <c r="N33" s="523">
        <v>111308715.70025918</v>
      </c>
      <c r="O33" s="523">
        <v>0</v>
      </c>
    </row>
    <row r="34" spans="1:23">
      <c r="A34" s="359"/>
      <c r="B34" s="363"/>
      <c r="C34" s="363"/>
      <c r="D34" s="359"/>
      <c r="E34" s="359"/>
      <c r="H34" s="359"/>
      <c r="I34" s="359"/>
      <c r="O34" s="359"/>
    </row>
    <row r="35" spans="1:23">
      <c r="A35" s="359"/>
      <c r="B35" s="363"/>
      <c r="C35" s="363"/>
      <c r="D35" s="359"/>
      <c r="E35" s="359"/>
      <c r="H35" s="359"/>
      <c r="I35" s="359"/>
      <c r="O35" s="359"/>
    </row>
    <row r="36" spans="1:23">
      <c r="A36" s="359"/>
      <c r="B36" s="363"/>
      <c r="C36" s="363"/>
      <c r="D36" s="359"/>
      <c r="E36" s="359"/>
      <c r="H36" s="359"/>
      <c r="I36" s="359"/>
      <c r="O36" s="359"/>
    </row>
    <row r="37" spans="1:23">
      <c r="A37" s="359"/>
      <c r="B37" s="359"/>
      <c r="C37" s="522"/>
      <c r="D37" s="522"/>
      <c r="E37" s="522"/>
      <c r="F37" s="522"/>
      <c r="G37" s="522"/>
      <c r="H37" s="522"/>
      <c r="I37" s="522"/>
      <c r="J37" s="522"/>
      <c r="K37" s="522"/>
      <c r="L37" s="522"/>
      <c r="M37" s="522"/>
      <c r="N37" s="522"/>
      <c r="O37" s="522"/>
      <c r="P37" s="522"/>
      <c r="Q37" s="522"/>
      <c r="R37" s="522"/>
      <c r="S37" s="522"/>
      <c r="T37" s="522"/>
      <c r="U37" s="522"/>
      <c r="V37" s="522"/>
      <c r="W37" s="522"/>
    </row>
  </sheetData>
  <mergeCells count="4">
    <mergeCell ref="A5:B6"/>
    <mergeCell ref="C5:H5"/>
    <mergeCell ref="I5:N5"/>
    <mergeCell ref="O5:O6"/>
  </mergeCells>
  <conditionalFormatting sqref="A5">
    <cfRule type="duplicateValues" dxfId="9" priority="1"/>
    <cfRule type="duplicateValues" dxfId="8" priority="2"/>
  </conditionalFormatting>
  <conditionalFormatting sqref="A5">
    <cfRule type="duplicateValues" dxfId="7"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zoomScaleNormal="100" workbookViewId="0"/>
  </sheetViews>
  <sheetFormatPr defaultColWidth="8.7109375" defaultRowHeight="12"/>
  <cols>
    <col min="1" max="1" width="11.85546875" style="397" bestFit="1" customWidth="1"/>
    <col min="2" max="2" width="80.140625" style="397" customWidth="1"/>
    <col min="3" max="11" width="28.28515625" style="397" customWidth="1"/>
    <col min="12" max="16384" width="8.7109375" style="397"/>
  </cols>
  <sheetData>
    <row r="1" spans="1:11" s="334" customFormat="1" ht="13.5">
      <c r="A1" s="333" t="s">
        <v>188</v>
      </c>
      <c r="B1" s="240" t="str">
        <f>Info!C2</f>
        <v>სს ”საქართველოს ბანკი”</v>
      </c>
    </row>
    <row r="2" spans="1:11" s="334" customFormat="1" ht="13.5">
      <c r="A2" s="335" t="s">
        <v>189</v>
      </c>
      <c r="B2" s="685">
        <v>44834</v>
      </c>
    </row>
    <row r="3" spans="1:11" s="334" customFormat="1" ht="12.75">
      <c r="A3" s="336" t="s">
        <v>818</v>
      </c>
      <c r="B3" s="337">
        <f>'1. key ratios'!B2</f>
        <v>44834</v>
      </c>
      <c r="H3" s="334">
        <v>0</v>
      </c>
    </row>
    <row r="4" spans="1:11">
      <c r="C4" s="398" t="s">
        <v>668</v>
      </c>
      <c r="D4" s="398" t="s">
        <v>669</v>
      </c>
      <c r="E4" s="398" t="s">
        <v>670</v>
      </c>
      <c r="F4" s="398" t="s">
        <v>671</v>
      </c>
      <c r="G4" s="398" t="s">
        <v>672</v>
      </c>
      <c r="H4" s="398" t="s">
        <v>673</v>
      </c>
      <c r="I4" s="398" t="s">
        <v>674</v>
      </c>
      <c r="J4" s="398" t="s">
        <v>675</v>
      </c>
      <c r="K4" s="398" t="s">
        <v>676</v>
      </c>
    </row>
    <row r="5" spans="1:11" ht="104.1" customHeight="1">
      <c r="A5" s="882" t="s">
        <v>819</v>
      </c>
      <c r="B5" s="883"/>
      <c r="C5" s="338" t="s">
        <v>820</v>
      </c>
      <c r="D5" s="338" t="s">
        <v>806</v>
      </c>
      <c r="E5" s="338" t="s">
        <v>807</v>
      </c>
      <c r="F5" s="338" t="s">
        <v>821</v>
      </c>
      <c r="G5" s="338" t="s">
        <v>822</v>
      </c>
      <c r="H5" s="338" t="s">
        <v>823</v>
      </c>
      <c r="I5" s="338" t="s">
        <v>824</v>
      </c>
      <c r="J5" s="338" t="s">
        <v>825</v>
      </c>
      <c r="K5" s="338" t="s">
        <v>826</v>
      </c>
    </row>
    <row r="6" spans="1:11" ht="12.75">
      <c r="A6" s="349">
        <v>1</v>
      </c>
      <c r="B6" s="349" t="s">
        <v>827</v>
      </c>
      <c r="C6" s="473">
        <v>232784067.68999997</v>
      </c>
      <c r="D6" s="473">
        <v>75630808.940000013</v>
      </c>
      <c r="E6" s="473">
        <v>73058870.290000007</v>
      </c>
      <c r="F6" s="473">
        <v>169276979.97999999</v>
      </c>
      <c r="G6" s="473">
        <v>11217339749.83</v>
      </c>
      <c r="H6" s="473">
        <v>281187246.53000003</v>
      </c>
      <c r="I6" s="473">
        <v>519272119.42379761</v>
      </c>
      <c r="J6" s="473">
        <v>630534633.23000014</v>
      </c>
      <c r="K6" s="473">
        <v>2462461415.3069024</v>
      </c>
    </row>
    <row r="7" spans="1:11" ht="12.75">
      <c r="A7" s="349">
        <v>2</v>
      </c>
      <c r="B7" s="350" t="s">
        <v>828</v>
      </c>
      <c r="C7" s="473">
        <v>0</v>
      </c>
      <c r="D7" s="473">
        <v>0</v>
      </c>
      <c r="E7" s="473">
        <v>0</v>
      </c>
      <c r="F7" s="473">
        <v>0</v>
      </c>
      <c r="G7" s="473">
        <v>0</v>
      </c>
      <c r="H7" s="473">
        <v>0</v>
      </c>
      <c r="I7" s="473">
        <v>0</v>
      </c>
      <c r="J7" s="473">
        <v>0</v>
      </c>
      <c r="K7" s="473">
        <v>25296118.400000002</v>
      </c>
    </row>
    <row r="8" spans="1:11" ht="12.75">
      <c r="A8" s="349">
        <v>3</v>
      </c>
      <c r="B8" s="350" t="s">
        <v>778</v>
      </c>
      <c r="C8" s="473">
        <v>95816687.784464002</v>
      </c>
      <c r="D8" s="473">
        <v>0</v>
      </c>
      <c r="E8" s="473">
        <v>1011035281.1626101</v>
      </c>
      <c r="F8" s="473">
        <v>0</v>
      </c>
      <c r="G8" s="473">
        <v>290261256.39892799</v>
      </c>
      <c r="H8" s="473">
        <v>37830699.689468004</v>
      </c>
      <c r="I8" s="473">
        <v>68283778.31216</v>
      </c>
      <c r="J8" s="473">
        <v>100403696.32942601</v>
      </c>
      <c r="K8" s="473">
        <v>866188771.30834436</v>
      </c>
    </row>
    <row r="9" spans="1:11" ht="12.75">
      <c r="A9" s="349">
        <v>4</v>
      </c>
      <c r="B9" s="378" t="s">
        <v>829</v>
      </c>
      <c r="C9" s="473">
        <v>3131248.28</v>
      </c>
      <c r="D9" s="473">
        <v>1202771.1200000001</v>
      </c>
      <c r="E9" s="473">
        <v>749291.8</v>
      </c>
      <c r="F9" s="473">
        <v>3767781.54</v>
      </c>
      <c r="G9" s="473">
        <v>500969154.69999999</v>
      </c>
      <c r="H9" s="473">
        <v>635023.54</v>
      </c>
      <c r="I9" s="473">
        <v>6935664.5800000001</v>
      </c>
      <c r="J9" s="473">
        <v>11272638.789999999</v>
      </c>
      <c r="K9" s="473">
        <v>169887211.40639997</v>
      </c>
    </row>
    <row r="10" spans="1:11" ht="12.75">
      <c r="A10" s="349">
        <v>5</v>
      </c>
      <c r="B10" s="399" t="s">
        <v>830</v>
      </c>
      <c r="C10" s="473">
        <v>0</v>
      </c>
      <c r="D10" s="473">
        <v>0</v>
      </c>
      <c r="E10" s="473">
        <v>0</v>
      </c>
      <c r="F10" s="473">
        <v>0</v>
      </c>
      <c r="G10" s="473">
        <v>0</v>
      </c>
      <c r="H10" s="473">
        <v>0</v>
      </c>
      <c r="I10" s="473">
        <v>0</v>
      </c>
      <c r="J10" s="473">
        <v>0</v>
      </c>
      <c r="K10" s="473">
        <v>0</v>
      </c>
    </row>
    <row r="11" spans="1:11" ht="12.75">
      <c r="A11" s="349">
        <v>6</v>
      </c>
      <c r="B11" s="399" t="s">
        <v>831</v>
      </c>
      <c r="C11" s="473">
        <v>0</v>
      </c>
      <c r="D11" s="473">
        <v>0</v>
      </c>
      <c r="E11" s="473">
        <v>0</v>
      </c>
      <c r="F11" s="473">
        <v>0</v>
      </c>
      <c r="G11" s="473">
        <v>11955858.3408</v>
      </c>
      <c r="H11" s="473">
        <v>0</v>
      </c>
      <c r="I11" s="473">
        <v>0</v>
      </c>
      <c r="J11" s="473">
        <v>0</v>
      </c>
      <c r="K11" s="473">
        <v>293886.65469999984</v>
      </c>
    </row>
  </sheetData>
  <mergeCells count="1">
    <mergeCell ref="A5:B5"/>
  </mergeCells>
  <conditionalFormatting sqref="A5">
    <cfRule type="duplicateValues" dxfId="6" priority="1"/>
    <cfRule type="duplicateValues" dxfId="5" priority="2"/>
  </conditionalFormatting>
  <conditionalFormatting sqref="A5">
    <cfRule type="duplicateValues" dxfId="4"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zoomScaleNormal="100" workbookViewId="0"/>
  </sheetViews>
  <sheetFormatPr defaultRowHeight="15"/>
  <cols>
    <col min="1" max="1" width="10" style="504" bestFit="1" customWidth="1"/>
    <col min="2" max="2" width="71.7109375" style="504" customWidth="1"/>
    <col min="3" max="3" width="27.42578125" style="502" customWidth="1"/>
    <col min="4" max="5" width="12.42578125" style="502" customWidth="1"/>
    <col min="6" max="6" width="15" style="502" customWidth="1"/>
    <col min="7" max="7" width="16.5703125" style="502" customWidth="1"/>
    <col min="8" max="8" width="19.140625" style="502" customWidth="1"/>
    <col min="9" max="9" width="14.5703125" style="502" customWidth="1"/>
    <col min="10" max="10" width="12.42578125" style="502" customWidth="1"/>
    <col min="11" max="11" width="11.42578125" style="502" customWidth="1"/>
    <col min="12" max="12" width="15" style="502" customWidth="1"/>
    <col min="13" max="13" width="12.140625" style="502" customWidth="1"/>
    <col min="14" max="14" width="10.85546875" style="502" customWidth="1"/>
    <col min="15" max="15" width="16.7109375" style="502" customWidth="1"/>
    <col min="16" max="16" width="33.7109375" style="504" bestFit="1" customWidth="1"/>
    <col min="17" max="17" width="33.140625" style="504" customWidth="1"/>
    <col min="18" max="18" width="37.140625" style="504" bestFit="1" customWidth="1"/>
    <col min="19" max="19" width="32.140625" style="504" bestFit="1" customWidth="1"/>
    <col min="20" max="16384" width="9.140625" style="504"/>
  </cols>
  <sheetData>
    <row r="1" spans="1:19">
      <c r="A1" s="333" t="s">
        <v>188</v>
      </c>
      <c r="B1" s="240" t="str">
        <f>Info!C2</f>
        <v>სს ”საქართველოს ბანკი”</v>
      </c>
    </row>
    <row r="2" spans="1:19">
      <c r="A2" s="335" t="s">
        <v>189</v>
      </c>
      <c r="B2" s="685">
        <v>44834</v>
      </c>
    </row>
    <row r="3" spans="1:19">
      <c r="A3" s="336" t="s">
        <v>977</v>
      </c>
      <c r="B3" s="334"/>
    </row>
    <row r="4" spans="1:19">
      <c r="A4" s="336"/>
      <c r="B4" s="334"/>
    </row>
    <row r="5" spans="1:19" ht="15" customHeight="1">
      <c r="A5" s="885" t="s">
        <v>978</v>
      </c>
      <c r="B5" s="885"/>
      <c r="C5" s="886" t="s">
        <v>781</v>
      </c>
      <c r="D5" s="886"/>
      <c r="E5" s="886"/>
      <c r="F5" s="886"/>
      <c r="G5" s="886"/>
      <c r="H5" s="886"/>
      <c r="I5" s="886" t="s">
        <v>979</v>
      </c>
      <c r="J5" s="886"/>
      <c r="K5" s="886"/>
      <c r="L5" s="886"/>
      <c r="M5" s="886"/>
      <c r="N5" s="886"/>
      <c r="O5" s="887" t="s">
        <v>980</v>
      </c>
      <c r="P5" s="884" t="s">
        <v>981</v>
      </c>
      <c r="Q5" s="884" t="s">
        <v>982</v>
      </c>
      <c r="R5" s="884" t="s">
        <v>983</v>
      </c>
      <c r="S5" s="884" t="s">
        <v>984</v>
      </c>
    </row>
    <row r="6" spans="1:19" ht="38.25">
      <c r="A6" s="885"/>
      <c r="B6" s="885"/>
      <c r="C6" s="628"/>
      <c r="D6" s="629" t="s">
        <v>812</v>
      </c>
      <c r="E6" s="629" t="s">
        <v>813</v>
      </c>
      <c r="F6" s="629" t="s">
        <v>814</v>
      </c>
      <c r="G6" s="629" t="s">
        <v>815</v>
      </c>
      <c r="H6" s="629" t="s">
        <v>816</v>
      </c>
      <c r="I6" s="628"/>
      <c r="J6" s="629" t="s">
        <v>812</v>
      </c>
      <c r="K6" s="629" t="s">
        <v>813</v>
      </c>
      <c r="L6" s="629" t="s">
        <v>814</v>
      </c>
      <c r="M6" s="629" t="s">
        <v>815</v>
      </c>
      <c r="N6" s="629" t="s">
        <v>816</v>
      </c>
      <c r="O6" s="887"/>
      <c r="P6" s="884"/>
      <c r="Q6" s="884"/>
      <c r="R6" s="884"/>
      <c r="S6" s="884"/>
    </row>
    <row r="7" spans="1:19">
      <c r="A7" s="566">
        <v>1</v>
      </c>
      <c r="B7" s="567" t="s">
        <v>985</v>
      </c>
      <c r="C7" s="568">
        <v>50482263.160000004</v>
      </c>
      <c r="D7" s="568">
        <v>47055122.670000002</v>
      </c>
      <c r="E7" s="568">
        <v>1161247.93</v>
      </c>
      <c r="F7" s="568">
        <v>1242016.01</v>
      </c>
      <c r="G7" s="568">
        <v>853844.33</v>
      </c>
      <c r="H7" s="568">
        <v>170032.22</v>
      </c>
      <c r="I7" s="568">
        <v>2026054.32</v>
      </c>
      <c r="J7" s="568">
        <v>941102.47</v>
      </c>
      <c r="K7" s="568">
        <v>116124.8</v>
      </c>
      <c r="L7" s="568">
        <v>372604.82</v>
      </c>
      <c r="M7" s="568">
        <v>426190.01</v>
      </c>
      <c r="N7" s="568">
        <v>170032.22</v>
      </c>
      <c r="O7" s="568">
        <v>754</v>
      </c>
      <c r="P7" s="630">
        <v>0.10168747264280448</v>
      </c>
      <c r="Q7" s="630">
        <v>0.13972873728788193</v>
      </c>
      <c r="R7" s="630">
        <v>0.11893242021259649</v>
      </c>
      <c r="S7" s="631">
        <v>41.99</v>
      </c>
    </row>
    <row r="8" spans="1:19">
      <c r="A8" s="566">
        <v>2</v>
      </c>
      <c r="B8" s="570" t="s">
        <v>986</v>
      </c>
      <c r="C8" s="568">
        <v>2923220748.6399999</v>
      </c>
      <c r="D8" s="568">
        <v>2688590501.5799999</v>
      </c>
      <c r="E8" s="568">
        <v>72806747.379999995</v>
      </c>
      <c r="F8" s="568">
        <v>100113390.41</v>
      </c>
      <c r="G8" s="568">
        <v>45794427.390000001</v>
      </c>
      <c r="H8" s="568">
        <v>15915681.880000001</v>
      </c>
      <c r="I8" s="568">
        <v>120184242.13000001</v>
      </c>
      <c r="J8" s="568">
        <v>52279358.109999999</v>
      </c>
      <c r="K8" s="568">
        <v>7280679.5800000001</v>
      </c>
      <c r="L8" s="568">
        <v>30034021.280000001</v>
      </c>
      <c r="M8" s="568">
        <v>21337875.41</v>
      </c>
      <c r="N8" s="568">
        <v>9252307.75</v>
      </c>
      <c r="O8" s="568">
        <v>416169</v>
      </c>
      <c r="P8" s="630">
        <v>0.15283944650010783</v>
      </c>
      <c r="Q8" s="630">
        <v>0.19357794836814596</v>
      </c>
      <c r="R8" s="630">
        <v>0.14797103141087878</v>
      </c>
      <c r="S8" s="631">
        <v>59.79</v>
      </c>
    </row>
    <row r="9" spans="1:19">
      <c r="A9" s="566">
        <v>3</v>
      </c>
      <c r="B9" s="570" t="s">
        <v>988</v>
      </c>
      <c r="C9" s="568">
        <v>5613917.0599999996</v>
      </c>
      <c r="D9" s="568">
        <v>4464168.43</v>
      </c>
      <c r="E9" s="568">
        <v>240596.66</v>
      </c>
      <c r="F9" s="568">
        <v>474103.33</v>
      </c>
      <c r="G9" s="568">
        <v>401387.97</v>
      </c>
      <c r="H9" s="568">
        <v>33660.67</v>
      </c>
      <c r="I9" s="568">
        <v>489931.01</v>
      </c>
      <c r="J9" s="568">
        <v>89284.07</v>
      </c>
      <c r="K9" s="568">
        <v>24059.87</v>
      </c>
      <c r="L9" s="568">
        <v>142231.35999999999</v>
      </c>
      <c r="M9" s="568">
        <v>200695.04000000001</v>
      </c>
      <c r="N9" s="568">
        <v>33660.67</v>
      </c>
      <c r="O9" s="568">
        <v>13958</v>
      </c>
      <c r="P9" s="630">
        <v>0.3283538579200399</v>
      </c>
      <c r="Q9" s="630">
        <v>0.40431291688496901</v>
      </c>
      <c r="R9" s="630">
        <v>0.34431343260172781</v>
      </c>
      <c r="S9" s="631">
        <v>16.09</v>
      </c>
    </row>
    <row r="10" spans="1:19">
      <c r="A10" s="566">
        <v>4</v>
      </c>
      <c r="B10" s="570" t="s">
        <v>989</v>
      </c>
      <c r="C10" s="568">
        <v>71519662.919999987</v>
      </c>
      <c r="D10" s="568">
        <v>69180790.459999993</v>
      </c>
      <c r="E10" s="568">
        <v>657655.43000000005</v>
      </c>
      <c r="F10" s="568">
        <v>504694.71</v>
      </c>
      <c r="G10" s="568">
        <v>940536.66</v>
      </c>
      <c r="H10" s="568">
        <v>235985.66</v>
      </c>
      <c r="I10" s="568">
        <v>2307055.09</v>
      </c>
      <c r="J10" s="568">
        <v>1383624.44</v>
      </c>
      <c r="K10" s="568">
        <v>65765.89</v>
      </c>
      <c r="L10" s="568">
        <v>151408.60999999999</v>
      </c>
      <c r="M10" s="568">
        <v>470270.49</v>
      </c>
      <c r="N10" s="568">
        <v>235985.66</v>
      </c>
      <c r="O10" s="568">
        <v>78206</v>
      </c>
      <c r="P10" s="630">
        <v>0.14525997883698727</v>
      </c>
      <c r="Q10" s="630">
        <v>0.29192864414655151</v>
      </c>
      <c r="R10" s="630">
        <v>0.16054722666162141</v>
      </c>
      <c r="S10" s="631">
        <v>13</v>
      </c>
    </row>
    <row r="11" spans="1:19">
      <c r="A11" s="566">
        <v>5</v>
      </c>
      <c r="B11" s="570" t="s">
        <v>990</v>
      </c>
      <c r="C11" s="568">
        <v>10876766.630000001</v>
      </c>
      <c r="D11" s="568">
        <v>8833627.6699999999</v>
      </c>
      <c r="E11" s="568">
        <v>109388.3</v>
      </c>
      <c r="F11" s="568">
        <v>140075.44</v>
      </c>
      <c r="G11" s="568">
        <v>99600.3</v>
      </c>
      <c r="H11" s="568">
        <v>1694074.92</v>
      </c>
      <c r="I11" s="568">
        <v>1973411.9</v>
      </c>
      <c r="J11" s="568">
        <v>176675.47</v>
      </c>
      <c r="K11" s="568">
        <v>10939.69</v>
      </c>
      <c r="L11" s="568">
        <v>42025.15</v>
      </c>
      <c r="M11" s="568">
        <v>49807.37</v>
      </c>
      <c r="N11" s="568">
        <v>1693964.22</v>
      </c>
      <c r="O11" s="568">
        <v>132715</v>
      </c>
      <c r="P11" s="630">
        <v>0.1774909439905395</v>
      </c>
      <c r="Q11" s="630">
        <v>0.18538492923951963</v>
      </c>
      <c r="R11" s="630">
        <v>0.17924294283953021</v>
      </c>
      <c r="S11" s="631">
        <v>23.43</v>
      </c>
    </row>
    <row r="12" spans="1:19">
      <c r="A12" s="566">
        <v>6</v>
      </c>
      <c r="B12" s="570" t="s">
        <v>991</v>
      </c>
      <c r="C12" s="568">
        <v>196336526.86000001</v>
      </c>
      <c r="D12" s="568">
        <v>188877408.5</v>
      </c>
      <c r="E12" s="568">
        <v>618558.68999999994</v>
      </c>
      <c r="F12" s="568">
        <v>1518941.22</v>
      </c>
      <c r="G12" s="568">
        <v>1463362.49</v>
      </c>
      <c r="H12" s="568">
        <v>3858255.96</v>
      </c>
      <c r="I12" s="568">
        <v>8878670.5199999996</v>
      </c>
      <c r="J12" s="568">
        <v>3777565.67</v>
      </c>
      <c r="K12" s="568">
        <v>61856.07</v>
      </c>
      <c r="L12" s="568">
        <v>449309.29</v>
      </c>
      <c r="M12" s="568">
        <v>731683.53</v>
      </c>
      <c r="N12" s="568">
        <v>3858255.96</v>
      </c>
      <c r="O12" s="568">
        <v>155415</v>
      </c>
      <c r="P12" s="630">
        <v>0.35999992967067923</v>
      </c>
      <c r="Q12" s="630">
        <v>0.35999992967067923</v>
      </c>
      <c r="R12" s="630">
        <v>0.35851709743084326</v>
      </c>
      <c r="S12" s="631">
        <v>38.96</v>
      </c>
    </row>
    <row r="13" spans="1:19">
      <c r="A13" s="566">
        <v>7</v>
      </c>
      <c r="B13" s="570" t="s">
        <v>992</v>
      </c>
      <c r="C13" s="568">
        <v>3979744885.5588155</v>
      </c>
      <c r="D13" s="568">
        <v>3816947191.2540698</v>
      </c>
      <c r="E13" s="568">
        <v>55691182.038474597</v>
      </c>
      <c r="F13" s="568">
        <v>55207018.441355906</v>
      </c>
      <c r="G13" s="568">
        <v>21286180.452542398</v>
      </c>
      <c r="H13" s="568">
        <v>30613313.372372899</v>
      </c>
      <c r="I13" s="568">
        <v>122815630.64999996</v>
      </c>
      <c r="J13" s="568">
        <v>76277065.793220297</v>
      </c>
      <c r="K13" s="568">
        <v>5569118.2950847493</v>
      </c>
      <c r="L13" s="568">
        <v>16562105.723389801</v>
      </c>
      <c r="M13" s="568">
        <v>7101266.3159322003</v>
      </c>
      <c r="N13" s="568">
        <v>17306074.522372898</v>
      </c>
      <c r="O13" s="568">
        <v>64699</v>
      </c>
      <c r="P13" s="630">
        <v>9.9016009834822297E-2</v>
      </c>
      <c r="Q13" s="630">
        <v>0.13036994947123792</v>
      </c>
      <c r="R13" s="630">
        <v>9.6732714567037567E-2</v>
      </c>
      <c r="S13" s="631">
        <v>124.58</v>
      </c>
    </row>
    <row r="14" spans="1:19">
      <c r="A14" s="566">
        <v>7.1</v>
      </c>
      <c r="B14" s="571" t="s">
        <v>993</v>
      </c>
      <c r="C14" s="568">
        <v>3166365916.0888157</v>
      </c>
      <c r="D14" s="568">
        <v>3019700236.6940699</v>
      </c>
      <c r="E14" s="568">
        <v>46974029.3084746</v>
      </c>
      <c r="F14" s="568">
        <v>50954694.601355903</v>
      </c>
      <c r="G14" s="568">
        <v>19508785.4425424</v>
      </c>
      <c r="H14" s="568">
        <v>29228170.042372901</v>
      </c>
      <c r="I14" s="568">
        <v>103573967.11999996</v>
      </c>
      <c r="J14" s="568">
        <v>60389182.943220302</v>
      </c>
      <c r="K14" s="568">
        <v>4697402.9450847497</v>
      </c>
      <c r="L14" s="568">
        <v>15286408.4933898</v>
      </c>
      <c r="M14" s="568">
        <v>6520600.2659321995</v>
      </c>
      <c r="N14" s="568">
        <v>16680372.472372901</v>
      </c>
      <c r="O14" s="568">
        <v>40643</v>
      </c>
      <c r="P14" s="630">
        <v>9.7393932098116379E-2</v>
      </c>
      <c r="Q14" s="630">
        <v>0.12881007574663034</v>
      </c>
      <c r="R14" s="630">
        <v>9.2989885199605452E-2</v>
      </c>
      <c r="S14" s="631">
        <v>126.73</v>
      </c>
    </row>
    <row r="15" spans="1:19" ht="25.5">
      <c r="A15" s="566">
        <v>7.2</v>
      </c>
      <c r="B15" s="571" t="s">
        <v>994</v>
      </c>
      <c r="C15" s="568">
        <v>583350305.45000005</v>
      </c>
      <c r="D15" s="568">
        <v>572583247.25</v>
      </c>
      <c r="E15" s="568">
        <v>6459155.75</v>
      </c>
      <c r="F15" s="568">
        <v>2831974.35</v>
      </c>
      <c r="G15" s="568">
        <v>1052063.97</v>
      </c>
      <c r="H15" s="568">
        <v>423864.13</v>
      </c>
      <c r="I15" s="568">
        <v>13483969.9</v>
      </c>
      <c r="J15" s="568">
        <v>11394606.99</v>
      </c>
      <c r="K15" s="568">
        <v>645915.59</v>
      </c>
      <c r="L15" s="568">
        <v>849592.31999999995</v>
      </c>
      <c r="M15" s="568">
        <v>351715.19</v>
      </c>
      <c r="N15" s="568">
        <v>242139.81</v>
      </c>
      <c r="O15" s="568">
        <v>7004</v>
      </c>
      <c r="P15" s="630">
        <v>9.8658146801042901E-2</v>
      </c>
      <c r="Q15" s="630">
        <v>0.13018041455579815</v>
      </c>
      <c r="R15" s="630">
        <v>0.10731563899307632</v>
      </c>
      <c r="S15" s="631">
        <v>123.64</v>
      </c>
    </row>
    <row r="16" spans="1:19">
      <c r="A16" s="566">
        <v>7.3</v>
      </c>
      <c r="B16" s="571" t="s">
        <v>995</v>
      </c>
      <c r="C16" s="568">
        <v>230028664.01999998</v>
      </c>
      <c r="D16" s="568">
        <v>224663707.31</v>
      </c>
      <c r="E16" s="568">
        <v>2257996.98</v>
      </c>
      <c r="F16" s="568">
        <v>1420349.49</v>
      </c>
      <c r="G16" s="568">
        <v>725331.04</v>
      </c>
      <c r="H16" s="568">
        <v>961279.2</v>
      </c>
      <c r="I16" s="568">
        <v>5757693.6300000008</v>
      </c>
      <c r="J16" s="568">
        <v>4493275.8600000003</v>
      </c>
      <c r="K16" s="568">
        <v>225799.76</v>
      </c>
      <c r="L16" s="568">
        <v>426104.91</v>
      </c>
      <c r="M16" s="568">
        <v>228950.86</v>
      </c>
      <c r="N16" s="568">
        <v>383562.23999999999</v>
      </c>
      <c r="O16" s="568">
        <v>17052</v>
      </c>
      <c r="P16" s="630">
        <v>0.11615314935791708</v>
      </c>
      <c r="Q16" s="630">
        <v>0.14652796409722652</v>
      </c>
      <c r="R16" s="630">
        <v>0.12141492174533823</v>
      </c>
      <c r="S16" s="631">
        <v>97.43</v>
      </c>
    </row>
    <row r="17" spans="1:19">
      <c r="A17" s="566">
        <v>8</v>
      </c>
      <c r="B17" s="570" t="s">
        <v>996</v>
      </c>
      <c r="C17" s="568">
        <v>135769990.90000001</v>
      </c>
      <c r="D17" s="568">
        <v>135294684</v>
      </c>
      <c r="E17" s="568">
        <v>0</v>
      </c>
      <c r="F17" s="568">
        <v>0</v>
      </c>
      <c r="G17" s="568">
        <v>0</v>
      </c>
      <c r="H17" s="568">
        <v>475306.9</v>
      </c>
      <c r="I17" s="568">
        <v>3181206.85</v>
      </c>
      <c r="J17" s="568">
        <v>2705899.95</v>
      </c>
      <c r="K17" s="568">
        <v>0</v>
      </c>
      <c r="L17" s="568">
        <v>0</v>
      </c>
      <c r="M17" s="568">
        <v>0</v>
      </c>
      <c r="N17" s="568">
        <v>475306.9</v>
      </c>
      <c r="O17" s="568">
        <v>109764</v>
      </c>
      <c r="P17" s="630">
        <v>0.21000921227499492</v>
      </c>
      <c r="Q17" s="630">
        <v>0.21000921227499492</v>
      </c>
      <c r="R17" s="630">
        <v>0.19878807954873334</v>
      </c>
      <c r="S17" s="631">
        <v>0.62</v>
      </c>
    </row>
    <row r="18" spans="1:19">
      <c r="A18" s="572">
        <v>9</v>
      </c>
      <c r="B18" s="573" t="s">
        <v>997</v>
      </c>
      <c r="C18" s="568">
        <v>112638.01</v>
      </c>
      <c r="D18" s="568">
        <v>112638.01</v>
      </c>
      <c r="E18" s="568">
        <v>0</v>
      </c>
      <c r="F18" s="568">
        <v>0</v>
      </c>
      <c r="G18" s="568">
        <v>0</v>
      </c>
      <c r="H18" s="568">
        <v>0</v>
      </c>
      <c r="I18" s="568">
        <v>2252.77</v>
      </c>
      <c r="J18" s="568">
        <v>2252.77</v>
      </c>
      <c r="K18" s="568">
        <v>0</v>
      </c>
      <c r="L18" s="568">
        <v>0</v>
      </c>
      <c r="M18" s="568">
        <v>0</v>
      </c>
      <c r="N18" s="568">
        <v>0</v>
      </c>
      <c r="O18" s="568">
        <v>13</v>
      </c>
      <c r="P18" s="632">
        <v>0</v>
      </c>
      <c r="Q18" s="632">
        <v>0</v>
      </c>
      <c r="R18" s="630">
        <v>0.16574046198969605</v>
      </c>
      <c r="S18" s="631">
        <v>44.78</v>
      </c>
    </row>
    <row r="19" spans="1:19">
      <c r="A19" s="574">
        <v>10</v>
      </c>
      <c r="B19" s="575" t="s">
        <v>998</v>
      </c>
      <c r="C19" s="633">
        <v>7373677399.7388153</v>
      </c>
      <c r="D19" s="633">
        <v>6959356132.57407</v>
      </c>
      <c r="E19" s="633">
        <v>131285376.42847461</v>
      </c>
      <c r="F19" s="633">
        <v>159200239.56135589</v>
      </c>
      <c r="G19" s="633">
        <v>70839339.592542395</v>
      </c>
      <c r="H19" s="633">
        <v>52996311.582372896</v>
      </c>
      <c r="I19" s="633">
        <v>261858455.24000001</v>
      </c>
      <c r="J19" s="633">
        <v>137632828.7432203</v>
      </c>
      <c r="K19" s="633">
        <v>13128544.195084751</v>
      </c>
      <c r="L19" s="633">
        <v>47753706.233389795</v>
      </c>
      <c r="M19" s="633">
        <v>30317788.165932201</v>
      </c>
      <c r="N19" s="633">
        <v>33025587.902372897</v>
      </c>
      <c r="O19" s="633">
        <v>971693</v>
      </c>
      <c r="P19" s="630">
        <v>0.16779401088887849</v>
      </c>
      <c r="Q19" s="630">
        <v>0.19677050655167236</v>
      </c>
      <c r="R19" s="630">
        <v>0.1269774066131219</v>
      </c>
      <c r="S19" s="631">
        <v>92.56</v>
      </c>
    </row>
    <row r="20" spans="1:19" ht="25.5">
      <c r="A20" s="634">
        <v>10.1</v>
      </c>
      <c r="B20" s="571" t="s">
        <v>987</v>
      </c>
      <c r="C20" s="569"/>
      <c r="D20" s="569"/>
      <c r="E20" s="569"/>
      <c r="F20" s="569"/>
      <c r="G20" s="569"/>
      <c r="H20" s="569"/>
      <c r="I20" s="569"/>
      <c r="J20" s="569"/>
      <c r="K20" s="569"/>
      <c r="L20" s="569"/>
      <c r="M20" s="569"/>
      <c r="N20" s="569"/>
      <c r="O20" s="569"/>
      <c r="P20" s="569"/>
      <c r="Q20" s="569"/>
      <c r="R20" s="569"/>
      <c r="S20" s="569"/>
    </row>
  </sheetData>
  <mergeCells count="8">
    <mergeCell ref="R5:R6"/>
    <mergeCell ref="S5:S6"/>
    <mergeCell ref="A5:B6"/>
    <mergeCell ref="C5:H5"/>
    <mergeCell ref="I5:N5"/>
    <mergeCell ref="O5:O6"/>
    <mergeCell ref="P5:P6"/>
    <mergeCell ref="Q5:Q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zoomScaleNormal="100" workbookViewId="0">
      <pane xSplit="1" ySplit="5" topLeftCell="B6" activePane="bottomRight" state="frozen"/>
      <selection sqref="A1:C1"/>
      <selection pane="topRight" sqref="A1:C1"/>
      <selection pane="bottomLeft" sqref="A1:C1"/>
      <selection pane="bottomRight" activeCell="B6" sqref="B6"/>
    </sheetView>
  </sheetViews>
  <sheetFormatPr defaultRowHeight="15"/>
  <cols>
    <col min="1" max="1" width="9.5703125" style="1" bestFit="1" customWidth="1"/>
    <col min="2" max="2" width="55.140625" style="1" bestFit="1" customWidth="1"/>
    <col min="3" max="3" width="15.7109375" style="1" customWidth="1"/>
    <col min="4" max="4" width="17" style="1" customWidth="1"/>
    <col min="5" max="5" width="14.5703125" style="1" customWidth="1"/>
    <col min="6" max="6" width="14.42578125" style="1" customWidth="1"/>
    <col min="7" max="7" width="13.7109375" style="1" customWidth="1"/>
    <col min="8" max="8" width="14.5703125" style="1" customWidth="1"/>
  </cols>
  <sheetData>
    <row r="1" spans="1:8" ht="15.75">
      <c r="A1" s="10" t="s">
        <v>188</v>
      </c>
      <c r="B1" s="240" t="str">
        <f>Info!C2</f>
        <v>სს ”საქართველოს ბანკი”</v>
      </c>
      <c r="H1" s="1">
        <v>0</v>
      </c>
    </row>
    <row r="2" spans="1:8" ht="15.75">
      <c r="A2" s="10" t="s">
        <v>189</v>
      </c>
      <c r="B2" s="685">
        <v>44834</v>
      </c>
    </row>
    <row r="3" spans="1:8" ht="15.75">
      <c r="A3" s="10"/>
    </row>
    <row r="4" spans="1:8" ht="16.5" thickBot="1">
      <c r="A4" s="21" t="s">
        <v>403</v>
      </c>
      <c r="B4" s="57" t="s">
        <v>244</v>
      </c>
      <c r="C4" s="21"/>
      <c r="D4" s="22"/>
      <c r="E4" s="22"/>
      <c r="F4" s="23"/>
      <c r="G4" s="23"/>
      <c r="H4" s="24" t="s">
        <v>93</v>
      </c>
    </row>
    <row r="5" spans="1:8" ht="15.75">
      <c r="A5" s="25"/>
      <c r="B5" s="26"/>
      <c r="C5" s="777" t="s">
        <v>194</v>
      </c>
      <c r="D5" s="778"/>
      <c r="E5" s="779"/>
      <c r="F5" s="777" t="s">
        <v>195</v>
      </c>
      <c r="G5" s="778"/>
      <c r="H5" s="780"/>
    </row>
    <row r="6" spans="1:8" ht="15.75">
      <c r="A6" s="27" t="s">
        <v>26</v>
      </c>
      <c r="B6" s="28" t="s">
        <v>153</v>
      </c>
      <c r="C6" s="29" t="s">
        <v>27</v>
      </c>
      <c r="D6" s="29" t="s">
        <v>94</v>
      </c>
      <c r="E6" s="29" t="s">
        <v>68</v>
      </c>
      <c r="F6" s="29" t="s">
        <v>27</v>
      </c>
      <c r="G6" s="29" t="s">
        <v>94</v>
      </c>
      <c r="H6" s="30" t="s">
        <v>68</v>
      </c>
    </row>
    <row r="7" spans="1:8" ht="15.75">
      <c r="A7" s="27">
        <v>1</v>
      </c>
      <c r="B7" s="31" t="s">
        <v>154</v>
      </c>
      <c r="C7" s="417">
        <v>305494513.07599998</v>
      </c>
      <c r="D7" s="417">
        <v>501161137.88999999</v>
      </c>
      <c r="E7" s="192">
        <f>C7+D7</f>
        <v>806655650.96599996</v>
      </c>
      <c r="F7" s="535">
        <v>317417637</v>
      </c>
      <c r="G7" s="636">
        <v>346646339</v>
      </c>
      <c r="H7" s="536">
        <v>664063976</v>
      </c>
    </row>
    <row r="8" spans="1:8" ht="15.75">
      <c r="A8" s="27">
        <v>2</v>
      </c>
      <c r="B8" s="31" t="s">
        <v>155</v>
      </c>
      <c r="C8" s="417">
        <v>106945982.93000001</v>
      </c>
      <c r="D8" s="417">
        <v>2403040307.2000003</v>
      </c>
      <c r="E8" s="192">
        <f t="shared" ref="E8:E20" si="0">C8+D8</f>
        <v>2509986290.1300001</v>
      </c>
      <c r="F8" s="537">
        <v>22545797</v>
      </c>
      <c r="G8" s="538">
        <v>1883802376</v>
      </c>
      <c r="H8" s="539">
        <v>1906348173</v>
      </c>
    </row>
    <row r="9" spans="1:8" ht="15.75">
      <c r="A9" s="27">
        <v>3</v>
      </c>
      <c r="B9" s="31" t="s">
        <v>156</v>
      </c>
      <c r="C9" s="417">
        <v>553292.87</v>
      </c>
      <c r="D9" s="417">
        <v>1905881212.22</v>
      </c>
      <c r="E9" s="192">
        <f t="shared" si="0"/>
        <v>1906434505.0899999</v>
      </c>
      <c r="F9" s="537">
        <v>98602</v>
      </c>
      <c r="G9" s="538">
        <v>606634731</v>
      </c>
      <c r="H9" s="539">
        <v>606733333</v>
      </c>
    </row>
    <row r="10" spans="1:8" ht="15.75">
      <c r="A10" s="27">
        <v>4</v>
      </c>
      <c r="B10" s="31" t="s">
        <v>185</v>
      </c>
      <c r="C10" s="417">
        <v>303.24</v>
      </c>
      <c r="D10" s="417">
        <v>0</v>
      </c>
      <c r="E10" s="192">
        <f t="shared" si="0"/>
        <v>303.24</v>
      </c>
      <c r="F10" s="537">
        <v>303</v>
      </c>
      <c r="G10" s="538">
        <v>0</v>
      </c>
      <c r="H10" s="539">
        <v>303</v>
      </c>
    </row>
    <row r="11" spans="1:8" ht="15.75">
      <c r="A11" s="27">
        <v>5</v>
      </c>
      <c r="B11" s="31" t="s">
        <v>157</v>
      </c>
      <c r="C11" s="417">
        <v>2891226220.2080002</v>
      </c>
      <c r="D11" s="417">
        <v>1281775653.4200001</v>
      </c>
      <c r="E11" s="192">
        <f t="shared" si="0"/>
        <v>4173001873.6280003</v>
      </c>
      <c r="F11" s="537">
        <v>2064205999</v>
      </c>
      <c r="G11" s="538">
        <v>51307587</v>
      </c>
      <c r="H11" s="539">
        <v>2115513586</v>
      </c>
    </row>
    <row r="12" spans="1:8" ht="15.75">
      <c r="A12" s="27">
        <v>6.1</v>
      </c>
      <c r="B12" s="32" t="s">
        <v>158</v>
      </c>
      <c r="C12" s="417">
        <v>8536723796.5289001</v>
      </c>
      <c r="D12" s="417">
        <v>7124822094.6918001</v>
      </c>
      <c r="E12" s="192">
        <f t="shared" si="0"/>
        <v>15661545891.220699</v>
      </c>
      <c r="F12" s="537">
        <v>6966644327</v>
      </c>
      <c r="G12" s="538">
        <v>7803605012</v>
      </c>
      <c r="H12" s="539">
        <v>14770249340</v>
      </c>
    </row>
    <row r="13" spans="1:8" ht="15.75">
      <c r="A13" s="27">
        <v>6.2</v>
      </c>
      <c r="B13" s="32" t="s">
        <v>159</v>
      </c>
      <c r="C13" s="417">
        <v>-308396021.12290001</v>
      </c>
      <c r="D13" s="417">
        <v>-316957622.99599999</v>
      </c>
      <c r="E13" s="192">
        <f t="shared" si="0"/>
        <v>-625353644.11890006</v>
      </c>
      <c r="F13" s="537">
        <v>-245876290</v>
      </c>
      <c r="G13" s="538">
        <v>-361894073</v>
      </c>
      <c r="H13" s="539">
        <v>-607770363</v>
      </c>
    </row>
    <row r="14" spans="1:8" ht="15.75">
      <c r="A14" s="27">
        <v>6</v>
      </c>
      <c r="B14" s="31" t="s">
        <v>160</v>
      </c>
      <c r="C14" s="418">
        <f>C12+C13</f>
        <v>8228327775.4060001</v>
      </c>
      <c r="D14" s="418">
        <f>D12+D13</f>
        <v>6807864471.6957998</v>
      </c>
      <c r="E14" s="192">
        <f t="shared" si="0"/>
        <v>15036192247.101799</v>
      </c>
      <c r="F14" s="539">
        <v>6720768038</v>
      </c>
      <c r="G14" s="540">
        <v>7441710939</v>
      </c>
      <c r="H14" s="539">
        <v>14162478977</v>
      </c>
    </row>
    <row r="15" spans="1:8" ht="15.75">
      <c r="A15" s="27">
        <v>7</v>
      </c>
      <c r="B15" s="31" t="s">
        <v>161</v>
      </c>
      <c r="C15" s="417">
        <v>179681385.33629996</v>
      </c>
      <c r="D15" s="417">
        <v>45106243.016400002</v>
      </c>
      <c r="E15" s="192">
        <f t="shared" si="0"/>
        <v>224787628.35269997</v>
      </c>
      <c r="F15" s="537">
        <v>151143701</v>
      </c>
      <c r="G15" s="538">
        <v>52043634</v>
      </c>
      <c r="H15" s="539">
        <v>203187335</v>
      </c>
    </row>
    <row r="16" spans="1:8" ht="15.75">
      <c r="A16" s="27">
        <v>8</v>
      </c>
      <c r="B16" s="31" t="s">
        <v>162</v>
      </c>
      <c r="C16" s="417">
        <v>102977259</v>
      </c>
      <c r="D16" s="417">
        <v>0</v>
      </c>
      <c r="E16" s="192">
        <f t="shared" si="0"/>
        <v>102977259</v>
      </c>
      <c r="F16" s="537">
        <v>98780734</v>
      </c>
      <c r="G16" s="538">
        <v>0</v>
      </c>
      <c r="H16" s="539">
        <v>98780734</v>
      </c>
    </row>
    <row r="17" spans="1:8" ht="15.75">
      <c r="A17" s="27">
        <v>9</v>
      </c>
      <c r="B17" s="31" t="s">
        <v>163</v>
      </c>
      <c r="C17" s="417">
        <v>142563693.86000001</v>
      </c>
      <c r="D17" s="417">
        <v>4228558.102</v>
      </c>
      <c r="E17" s="192">
        <f t="shared" si="0"/>
        <v>146792251.96200001</v>
      </c>
      <c r="F17" s="537">
        <v>144090973</v>
      </c>
      <c r="G17" s="538">
        <v>4571988</v>
      </c>
      <c r="H17" s="539">
        <v>148662961</v>
      </c>
    </row>
    <row r="18" spans="1:8" ht="15.75">
      <c r="A18" s="27">
        <v>10</v>
      </c>
      <c r="B18" s="31" t="s">
        <v>164</v>
      </c>
      <c r="C18" s="417">
        <v>544205922.78999996</v>
      </c>
      <c r="D18" s="417">
        <v>0</v>
      </c>
      <c r="E18" s="192">
        <f t="shared" si="0"/>
        <v>544205922.78999996</v>
      </c>
      <c r="F18" s="537">
        <v>513119143</v>
      </c>
      <c r="G18" s="538">
        <v>0</v>
      </c>
      <c r="H18" s="539">
        <v>513119143</v>
      </c>
    </row>
    <row r="19" spans="1:8" ht="15.75">
      <c r="A19" s="27">
        <v>11</v>
      </c>
      <c r="B19" s="31" t="s">
        <v>165</v>
      </c>
      <c r="C19" s="417">
        <v>395397920.13080007</v>
      </c>
      <c r="D19" s="417">
        <v>152085548.72</v>
      </c>
      <c r="E19" s="192">
        <f t="shared" si="0"/>
        <v>547483468.85080004</v>
      </c>
      <c r="F19" s="537">
        <v>168870722</v>
      </c>
      <c r="G19" s="538">
        <v>79440085</v>
      </c>
      <c r="H19" s="539">
        <v>248310808</v>
      </c>
    </row>
    <row r="20" spans="1:8" ht="15.75">
      <c r="A20" s="27">
        <v>12</v>
      </c>
      <c r="B20" s="33" t="s">
        <v>166</v>
      </c>
      <c r="C20" s="418">
        <f>SUM(C7:C11)+SUM(C14:C19)</f>
        <v>12897374268.847099</v>
      </c>
      <c r="D20" s="418">
        <f>SUM(D7:D11)+SUM(D14:D19)</f>
        <v>13101143132.264202</v>
      </c>
      <c r="E20" s="192">
        <f t="shared" si="0"/>
        <v>25998517401.111301</v>
      </c>
      <c r="F20" s="539">
        <v>10201041649</v>
      </c>
      <c r="G20" s="540">
        <v>10466157679</v>
      </c>
      <c r="H20" s="539">
        <v>20667199328</v>
      </c>
    </row>
    <row r="21" spans="1:8" ht="15.75">
      <c r="A21" s="27"/>
      <c r="B21" s="28" t="s">
        <v>183</v>
      </c>
      <c r="C21" s="419"/>
      <c r="D21" s="419"/>
      <c r="E21" s="193"/>
      <c r="F21" s="541"/>
      <c r="G21" s="542"/>
      <c r="H21" s="541"/>
    </row>
    <row r="22" spans="1:8" ht="15.75">
      <c r="A22" s="27">
        <v>13</v>
      </c>
      <c r="B22" s="31" t="s">
        <v>167</v>
      </c>
      <c r="C22" s="417">
        <v>119825872.64999999</v>
      </c>
      <c r="D22" s="417">
        <v>442976419.51999998</v>
      </c>
      <c r="E22" s="192">
        <f>C22+D22</f>
        <v>562802292.16999996</v>
      </c>
      <c r="F22" s="537">
        <v>91941441</v>
      </c>
      <c r="G22" s="538">
        <v>215349750</v>
      </c>
      <c r="H22" s="539">
        <v>307291191</v>
      </c>
    </row>
    <row r="23" spans="1:8" ht="15.75">
      <c r="A23" s="27">
        <v>14</v>
      </c>
      <c r="B23" s="31" t="s">
        <v>168</v>
      </c>
      <c r="C23" s="417">
        <v>1819247136.4064999</v>
      </c>
      <c r="D23" s="417">
        <v>2800849474.9400001</v>
      </c>
      <c r="E23" s="192">
        <f t="shared" ref="E23:E40" si="1">C23+D23</f>
        <v>4620096611.3465004</v>
      </c>
      <c r="F23" s="537">
        <v>1608629676</v>
      </c>
      <c r="G23" s="538">
        <v>1768151596</v>
      </c>
      <c r="H23" s="539">
        <v>3376781272</v>
      </c>
    </row>
    <row r="24" spans="1:8" ht="15.75">
      <c r="A24" s="27">
        <v>15</v>
      </c>
      <c r="B24" s="31" t="s">
        <v>169</v>
      </c>
      <c r="C24" s="417">
        <v>1359750178.1700001</v>
      </c>
      <c r="D24" s="417">
        <v>3380704511.0100002</v>
      </c>
      <c r="E24" s="192">
        <f t="shared" si="1"/>
        <v>4740454689.1800003</v>
      </c>
      <c r="F24" s="537">
        <v>1065820690</v>
      </c>
      <c r="G24" s="538">
        <v>2088997981</v>
      </c>
      <c r="H24" s="539">
        <v>3154818671</v>
      </c>
    </row>
    <row r="25" spans="1:8" ht="15.75">
      <c r="A25" s="27">
        <v>16</v>
      </c>
      <c r="B25" s="31" t="s">
        <v>170</v>
      </c>
      <c r="C25" s="417">
        <v>3265304166.9200001</v>
      </c>
      <c r="D25" s="417">
        <v>3652227556.4200001</v>
      </c>
      <c r="E25" s="192">
        <f t="shared" si="1"/>
        <v>6917531723.3400002</v>
      </c>
      <c r="F25" s="537">
        <v>2371478488</v>
      </c>
      <c r="G25" s="538">
        <v>4050124969</v>
      </c>
      <c r="H25" s="539">
        <v>6421603457</v>
      </c>
    </row>
    <row r="26" spans="1:8" ht="15.75">
      <c r="A26" s="27">
        <v>17</v>
      </c>
      <c r="B26" s="31" t="s">
        <v>171</v>
      </c>
      <c r="C26" s="417">
        <v>0</v>
      </c>
      <c r="D26" s="417">
        <v>434625812.80000001</v>
      </c>
      <c r="E26" s="192">
        <f t="shared" si="1"/>
        <v>434625812.80000001</v>
      </c>
      <c r="F26" s="537">
        <v>0</v>
      </c>
      <c r="G26" s="538">
        <v>1021814596</v>
      </c>
      <c r="H26" s="539">
        <v>1021814596</v>
      </c>
    </row>
    <row r="27" spans="1:8" ht="15.75">
      <c r="A27" s="27">
        <v>18</v>
      </c>
      <c r="B27" s="31" t="s">
        <v>172</v>
      </c>
      <c r="C27" s="417">
        <v>2871550054.0799999</v>
      </c>
      <c r="D27" s="417">
        <v>636934879.81139994</v>
      </c>
      <c r="E27" s="192">
        <f t="shared" si="1"/>
        <v>3508484933.8913999</v>
      </c>
      <c r="F27" s="537">
        <v>2002959649</v>
      </c>
      <c r="G27" s="538">
        <v>493133750</v>
      </c>
      <c r="H27" s="539">
        <v>2496093399</v>
      </c>
    </row>
    <row r="28" spans="1:8" ht="15.75">
      <c r="A28" s="27">
        <v>19</v>
      </c>
      <c r="B28" s="31" t="s">
        <v>173</v>
      </c>
      <c r="C28" s="417">
        <v>76370176.159999996</v>
      </c>
      <c r="D28" s="417">
        <v>36935819.010000005</v>
      </c>
      <c r="E28" s="192">
        <f t="shared" si="1"/>
        <v>113305995.17</v>
      </c>
      <c r="F28" s="537">
        <v>57300460</v>
      </c>
      <c r="G28" s="538">
        <v>41323610</v>
      </c>
      <c r="H28" s="539">
        <v>98624070</v>
      </c>
    </row>
    <row r="29" spans="1:8" ht="15.75">
      <c r="A29" s="27">
        <v>20</v>
      </c>
      <c r="B29" s="31" t="s">
        <v>95</v>
      </c>
      <c r="C29" s="417">
        <v>230212788.17090002</v>
      </c>
      <c r="D29" s="417">
        <v>1000526156.4365</v>
      </c>
      <c r="E29" s="192">
        <f t="shared" si="1"/>
        <v>1230738944.6073999</v>
      </c>
      <c r="F29" s="537">
        <v>133659908</v>
      </c>
      <c r="G29" s="538">
        <v>308555377</v>
      </c>
      <c r="H29" s="539">
        <v>442215285</v>
      </c>
    </row>
    <row r="30" spans="1:8" ht="15.75">
      <c r="A30" s="27">
        <v>21</v>
      </c>
      <c r="B30" s="31" t="s">
        <v>174</v>
      </c>
      <c r="C30" s="417">
        <v>0</v>
      </c>
      <c r="D30" s="417">
        <v>842054400</v>
      </c>
      <c r="E30" s="192">
        <f t="shared" si="1"/>
        <v>842054400</v>
      </c>
      <c r="F30" s="537">
        <v>0</v>
      </c>
      <c r="G30" s="538">
        <v>989927600</v>
      </c>
      <c r="H30" s="539">
        <v>989927600</v>
      </c>
    </row>
    <row r="31" spans="1:8" ht="15.75">
      <c r="A31" s="27">
        <v>22</v>
      </c>
      <c r="B31" s="33" t="s">
        <v>175</v>
      </c>
      <c r="C31" s="418">
        <f>SUM(C22:C30)</f>
        <v>9742260372.5573997</v>
      </c>
      <c r="D31" s="418">
        <f>SUM(D22:D30)</f>
        <v>13227835029.947899</v>
      </c>
      <c r="E31" s="192">
        <f>C31+D31</f>
        <v>22970095402.505299</v>
      </c>
      <c r="F31" s="539">
        <v>7331790311</v>
      </c>
      <c r="G31" s="540">
        <v>10977379229</v>
      </c>
      <c r="H31" s="539">
        <v>18309169540</v>
      </c>
    </row>
    <row r="32" spans="1:8" ht="15.75">
      <c r="A32" s="27"/>
      <c r="B32" s="28" t="s">
        <v>184</v>
      </c>
      <c r="C32" s="419"/>
      <c r="D32" s="419"/>
      <c r="E32" s="191"/>
      <c r="F32" s="541"/>
      <c r="G32" s="542"/>
      <c r="H32" s="537"/>
    </row>
    <row r="33" spans="1:8" ht="15.75">
      <c r="A33" s="27">
        <v>23</v>
      </c>
      <c r="B33" s="31" t="s">
        <v>176</v>
      </c>
      <c r="C33" s="417">
        <v>27993660.18</v>
      </c>
      <c r="D33" s="419"/>
      <c r="E33" s="192">
        <f t="shared" si="1"/>
        <v>27993660.18</v>
      </c>
      <c r="F33" s="537">
        <v>27993660</v>
      </c>
      <c r="G33" s="542"/>
      <c r="H33" s="539">
        <v>27993660</v>
      </c>
    </row>
    <row r="34" spans="1:8" ht="15.75">
      <c r="A34" s="27">
        <v>24</v>
      </c>
      <c r="B34" s="31" t="s">
        <v>177</v>
      </c>
      <c r="C34" s="417">
        <v>0</v>
      </c>
      <c r="D34" s="419"/>
      <c r="E34" s="192">
        <f t="shared" si="1"/>
        <v>0</v>
      </c>
      <c r="F34" s="537">
        <v>0</v>
      </c>
      <c r="G34" s="542"/>
      <c r="H34" s="539">
        <v>0</v>
      </c>
    </row>
    <row r="35" spans="1:8" ht="15.75">
      <c r="A35" s="27">
        <v>25</v>
      </c>
      <c r="B35" s="32" t="s">
        <v>178</v>
      </c>
      <c r="C35" s="417">
        <v>-4438467.8499999996</v>
      </c>
      <c r="D35" s="419"/>
      <c r="E35" s="192">
        <f t="shared" si="1"/>
        <v>-4438467.8499999996</v>
      </c>
      <c r="F35" s="537">
        <v>-3586899</v>
      </c>
      <c r="G35" s="542"/>
      <c r="H35" s="539">
        <v>-3586899</v>
      </c>
    </row>
    <row r="36" spans="1:8" ht="15.75">
      <c r="A36" s="27">
        <v>26</v>
      </c>
      <c r="B36" s="31" t="s">
        <v>179</v>
      </c>
      <c r="C36" s="417">
        <v>189340405.52000001</v>
      </c>
      <c r="D36" s="419"/>
      <c r="E36" s="192">
        <f t="shared" si="1"/>
        <v>189340405.52000001</v>
      </c>
      <c r="F36" s="537">
        <v>198124944</v>
      </c>
      <c r="G36" s="542"/>
      <c r="H36" s="539">
        <v>198124944</v>
      </c>
    </row>
    <row r="37" spans="1:8" ht="15.75">
      <c r="A37" s="27">
        <v>27</v>
      </c>
      <c r="B37" s="31" t="s">
        <v>180</v>
      </c>
      <c r="C37" s="417">
        <v>0</v>
      </c>
      <c r="D37" s="419"/>
      <c r="E37" s="192">
        <f t="shared" si="1"/>
        <v>0</v>
      </c>
      <c r="F37" s="537">
        <v>0</v>
      </c>
      <c r="G37" s="542"/>
      <c r="H37" s="539">
        <v>0</v>
      </c>
    </row>
    <row r="38" spans="1:8" ht="15.75">
      <c r="A38" s="27">
        <v>28</v>
      </c>
      <c r="B38" s="31" t="s">
        <v>181</v>
      </c>
      <c r="C38" s="417">
        <v>2815553454</v>
      </c>
      <c r="D38" s="419"/>
      <c r="E38" s="192">
        <f t="shared" si="1"/>
        <v>2815553454</v>
      </c>
      <c r="F38" s="537">
        <v>2134949075</v>
      </c>
      <c r="G38" s="542"/>
      <c r="H38" s="539">
        <v>2134949075</v>
      </c>
    </row>
    <row r="39" spans="1:8" ht="15.75">
      <c r="A39" s="27">
        <v>29</v>
      </c>
      <c r="B39" s="31" t="s">
        <v>196</v>
      </c>
      <c r="C39" s="417">
        <v>-27053.190000000177</v>
      </c>
      <c r="D39" s="419"/>
      <c r="E39" s="192">
        <f t="shared" si="1"/>
        <v>-27053.190000000177</v>
      </c>
      <c r="F39" s="537">
        <v>549008</v>
      </c>
      <c r="G39" s="542"/>
      <c r="H39" s="539">
        <v>549008</v>
      </c>
    </row>
    <row r="40" spans="1:8" ht="15.75">
      <c r="A40" s="27">
        <v>30</v>
      </c>
      <c r="B40" s="33" t="s">
        <v>182</v>
      </c>
      <c r="C40" s="417">
        <f>SUM(C33:C39)</f>
        <v>3028421998.6599998</v>
      </c>
      <c r="D40" s="419"/>
      <c r="E40" s="192">
        <f t="shared" si="1"/>
        <v>3028421998.6599998</v>
      </c>
      <c r="F40" s="537">
        <v>2358029788</v>
      </c>
      <c r="G40" s="542"/>
      <c r="H40" s="539">
        <v>2358029788</v>
      </c>
    </row>
    <row r="41" spans="1:8" ht="16.5" thickBot="1">
      <c r="A41" s="34">
        <v>31</v>
      </c>
      <c r="B41" s="35" t="s">
        <v>197</v>
      </c>
      <c r="C41" s="194">
        <f>C31+C40</f>
        <v>12770682371.2174</v>
      </c>
      <c r="D41" s="194">
        <f>D31+D40</f>
        <v>13227835029.947899</v>
      </c>
      <c r="E41" s="194">
        <f>C41+D41</f>
        <v>25998517401.165298</v>
      </c>
      <c r="F41" s="543">
        <v>9689820099</v>
      </c>
      <c r="G41" s="544">
        <v>10977379229</v>
      </c>
      <c r="H41" s="545">
        <v>20667199328</v>
      </c>
    </row>
    <row r="43" spans="1:8">
      <c r="B43" s="36"/>
    </row>
  </sheetData>
  <mergeCells count="2">
    <mergeCell ref="C5:E5"/>
    <mergeCell ref="F5:H5"/>
  </mergeCells>
  <dataValidations count="1">
    <dataValidation type="whole" operator="lessThanOrEqual" allowBlank="1" showInputMessage="1" showErrorMessage="1" sqref="D13">
      <formula1>0</formula1>
    </dataValidation>
  </dataValidations>
  <pageMargins left="0.7" right="0.7" top="0.75" bottom="0.75" header="0.3" footer="0.3"/>
  <pageSetup paperSize="9" scale="56"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36"/>
  <sheetViews>
    <sheetView zoomScaleNormal="100" workbookViewId="0">
      <selection sqref="A1:C1"/>
    </sheetView>
  </sheetViews>
  <sheetFormatPr defaultColWidth="43.5703125" defaultRowHeight="11.25"/>
  <cols>
    <col min="1" max="1" width="8" style="181" customWidth="1"/>
    <col min="2" max="2" width="66.140625" style="182" customWidth="1"/>
    <col min="3" max="3" width="131.42578125" style="183" customWidth="1"/>
    <col min="4" max="5" width="10.28515625" style="174" customWidth="1"/>
    <col min="6" max="16384" width="43.5703125" style="174"/>
  </cols>
  <sheetData>
    <row r="1" spans="1:3" ht="12.75" thickTop="1" thickBot="1">
      <c r="A1" s="898" t="s">
        <v>324</v>
      </c>
      <c r="B1" s="899"/>
      <c r="C1" s="900"/>
    </row>
    <row r="2" spans="1:3" ht="26.25" customHeight="1">
      <c r="A2" s="692"/>
      <c r="B2" s="901" t="s">
        <v>1014</v>
      </c>
      <c r="C2" s="901"/>
    </row>
    <row r="3" spans="1:3" s="179" customFormat="1" ht="11.25" customHeight="1">
      <c r="A3" s="178"/>
      <c r="B3" s="901" t="s">
        <v>416</v>
      </c>
      <c r="C3" s="901"/>
    </row>
    <row r="4" spans="1:3" ht="12" customHeight="1" thickBot="1">
      <c r="A4" s="902" t="s">
        <v>420</v>
      </c>
      <c r="B4" s="903"/>
      <c r="C4" s="904"/>
    </row>
    <row r="5" spans="1:3" ht="12" thickTop="1">
      <c r="A5" s="175"/>
      <c r="B5" s="905" t="s">
        <v>325</v>
      </c>
      <c r="C5" s="906"/>
    </row>
    <row r="6" spans="1:3">
      <c r="A6" s="692"/>
      <c r="B6" s="892" t="s">
        <v>417</v>
      </c>
      <c r="C6" s="893"/>
    </row>
    <row r="7" spans="1:3">
      <c r="A7" s="692"/>
      <c r="B7" s="892" t="s">
        <v>326</v>
      </c>
      <c r="C7" s="893"/>
    </row>
    <row r="8" spans="1:3">
      <c r="A8" s="692"/>
      <c r="B8" s="892" t="s">
        <v>418</v>
      </c>
      <c r="C8" s="893"/>
    </row>
    <row r="9" spans="1:3">
      <c r="A9" s="692"/>
      <c r="B9" s="894" t="s">
        <v>419</v>
      </c>
      <c r="C9" s="895"/>
    </row>
    <row r="10" spans="1:3">
      <c r="A10" s="692"/>
      <c r="B10" s="896" t="s">
        <v>327</v>
      </c>
      <c r="C10" s="897" t="s">
        <v>327</v>
      </c>
    </row>
    <row r="11" spans="1:3">
      <c r="A11" s="692"/>
      <c r="B11" s="896" t="s">
        <v>328</v>
      </c>
      <c r="C11" s="897" t="s">
        <v>328</v>
      </c>
    </row>
    <row r="12" spans="1:3">
      <c r="A12" s="692"/>
      <c r="B12" s="896" t="s">
        <v>329</v>
      </c>
      <c r="C12" s="897" t="s">
        <v>329</v>
      </c>
    </row>
    <row r="13" spans="1:3">
      <c r="A13" s="692"/>
      <c r="B13" s="896" t="s">
        <v>330</v>
      </c>
      <c r="C13" s="897" t="s">
        <v>330</v>
      </c>
    </row>
    <row r="14" spans="1:3">
      <c r="A14" s="692"/>
      <c r="B14" s="896" t="s">
        <v>331</v>
      </c>
      <c r="C14" s="897" t="s">
        <v>331</v>
      </c>
    </row>
    <row r="15" spans="1:3" ht="21.75" customHeight="1">
      <c r="A15" s="692"/>
      <c r="B15" s="896" t="s">
        <v>332</v>
      </c>
      <c r="C15" s="897" t="s">
        <v>332</v>
      </c>
    </row>
    <row r="16" spans="1:3">
      <c r="A16" s="692"/>
      <c r="B16" s="896" t="s">
        <v>333</v>
      </c>
      <c r="C16" s="897" t="s">
        <v>334</v>
      </c>
    </row>
    <row r="17" spans="1:3">
      <c r="A17" s="692"/>
      <c r="B17" s="896" t="s">
        <v>335</v>
      </c>
      <c r="C17" s="897" t="s">
        <v>336</v>
      </c>
    </row>
    <row r="18" spans="1:3">
      <c r="A18" s="692"/>
      <c r="B18" s="896" t="s">
        <v>337</v>
      </c>
      <c r="C18" s="897" t="s">
        <v>338</v>
      </c>
    </row>
    <row r="19" spans="1:3">
      <c r="A19" s="692"/>
      <c r="B19" s="896" t="s">
        <v>339</v>
      </c>
      <c r="C19" s="897" t="s">
        <v>339</v>
      </c>
    </row>
    <row r="20" spans="1:3">
      <c r="A20" s="692"/>
      <c r="B20" s="896" t="s">
        <v>340</v>
      </c>
      <c r="C20" s="897" t="s">
        <v>340</v>
      </c>
    </row>
    <row r="21" spans="1:3">
      <c r="A21" s="692"/>
      <c r="B21" s="896" t="s">
        <v>341</v>
      </c>
      <c r="C21" s="897" t="s">
        <v>341</v>
      </c>
    </row>
    <row r="22" spans="1:3" ht="23.25" customHeight="1">
      <c r="A22" s="692"/>
      <c r="B22" s="896" t="s">
        <v>342</v>
      </c>
      <c r="C22" s="897" t="s">
        <v>343</v>
      </c>
    </row>
    <row r="23" spans="1:3">
      <c r="A23" s="692"/>
      <c r="B23" s="896" t="s">
        <v>344</v>
      </c>
      <c r="C23" s="897" t="s">
        <v>344</v>
      </c>
    </row>
    <row r="24" spans="1:3">
      <c r="A24" s="692"/>
      <c r="B24" s="896" t="s">
        <v>345</v>
      </c>
      <c r="C24" s="897" t="s">
        <v>346</v>
      </c>
    </row>
    <row r="25" spans="1:3" ht="12" thickBot="1">
      <c r="A25" s="176"/>
      <c r="B25" s="909" t="s">
        <v>347</v>
      </c>
      <c r="C25" s="910"/>
    </row>
    <row r="26" spans="1:3" ht="12.75" thickTop="1" thickBot="1">
      <c r="A26" s="902" t="s">
        <v>430</v>
      </c>
      <c r="B26" s="903"/>
      <c r="C26" s="904"/>
    </row>
    <row r="27" spans="1:3" ht="12.75" thickTop="1" thickBot="1">
      <c r="A27" s="177"/>
      <c r="B27" s="911" t="s">
        <v>348</v>
      </c>
      <c r="C27" s="912"/>
    </row>
    <row r="28" spans="1:3" ht="12.75" thickTop="1" thickBot="1">
      <c r="A28" s="902" t="s">
        <v>421</v>
      </c>
      <c r="B28" s="903"/>
      <c r="C28" s="904"/>
    </row>
    <row r="29" spans="1:3" ht="12" thickTop="1">
      <c r="A29" s="175"/>
      <c r="B29" s="913" t="s">
        <v>349</v>
      </c>
      <c r="C29" s="914" t="s">
        <v>350</v>
      </c>
    </row>
    <row r="30" spans="1:3">
      <c r="A30" s="692"/>
      <c r="B30" s="907" t="s">
        <v>351</v>
      </c>
      <c r="C30" s="908" t="s">
        <v>352</v>
      </c>
    </row>
    <row r="31" spans="1:3">
      <c r="A31" s="692"/>
      <c r="B31" s="907" t="s">
        <v>353</v>
      </c>
      <c r="C31" s="908" t="s">
        <v>354</v>
      </c>
    </row>
    <row r="32" spans="1:3">
      <c r="A32" s="692"/>
      <c r="B32" s="907" t="s">
        <v>355</v>
      </c>
      <c r="C32" s="908" t="s">
        <v>356</v>
      </c>
    </row>
    <row r="33" spans="1:3">
      <c r="A33" s="692"/>
      <c r="B33" s="907" t="s">
        <v>357</v>
      </c>
      <c r="C33" s="908" t="s">
        <v>358</v>
      </c>
    </row>
    <row r="34" spans="1:3">
      <c r="A34" s="692"/>
      <c r="B34" s="907" t="s">
        <v>359</v>
      </c>
      <c r="C34" s="908" t="s">
        <v>360</v>
      </c>
    </row>
    <row r="35" spans="1:3" ht="23.25" customHeight="1">
      <c r="A35" s="692"/>
      <c r="B35" s="907" t="s">
        <v>361</v>
      </c>
      <c r="C35" s="908" t="s">
        <v>362</v>
      </c>
    </row>
    <row r="36" spans="1:3" ht="24" customHeight="1">
      <c r="A36" s="692"/>
      <c r="B36" s="907" t="s">
        <v>363</v>
      </c>
      <c r="C36" s="908" t="s">
        <v>364</v>
      </c>
    </row>
    <row r="37" spans="1:3" ht="24.75" customHeight="1">
      <c r="A37" s="692"/>
      <c r="B37" s="907" t="s">
        <v>365</v>
      </c>
      <c r="C37" s="908" t="s">
        <v>366</v>
      </c>
    </row>
    <row r="38" spans="1:3" ht="23.25" customHeight="1">
      <c r="A38" s="692"/>
      <c r="B38" s="907" t="s">
        <v>422</v>
      </c>
      <c r="C38" s="908" t="s">
        <v>367</v>
      </c>
    </row>
    <row r="39" spans="1:3" ht="39.75" customHeight="1">
      <c r="A39" s="692"/>
      <c r="B39" s="896" t="s">
        <v>436</v>
      </c>
      <c r="C39" s="897" t="s">
        <v>368</v>
      </c>
    </row>
    <row r="40" spans="1:3" ht="12" customHeight="1">
      <c r="A40" s="692"/>
      <c r="B40" s="907" t="s">
        <v>369</v>
      </c>
      <c r="C40" s="908" t="s">
        <v>370</v>
      </c>
    </row>
    <row r="41" spans="1:3" ht="27" customHeight="1" thickBot="1">
      <c r="A41" s="176"/>
      <c r="B41" s="917" t="s">
        <v>371</v>
      </c>
      <c r="C41" s="918" t="s">
        <v>372</v>
      </c>
    </row>
    <row r="42" spans="1:3" ht="12.75" thickTop="1" thickBot="1">
      <c r="A42" s="902" t="s">
        <v>423</v>
      </c>
      <c r="B42" s="903"/>
      <c r="C42" s="904"/>
    </row>
    <row r="43" spans="1:3" ht="12" thickTop="1">
      <c r="A43" s="175"/>
      <c r="B43" s="905" t="s">
        <v>459</v>
      </c>
      <c r="C43" s="906" t="s">
        <v>373</v>
      </c>
    </row>
    <row r="44" spans="1:3">
      <c r="A44" s="692"/>
      <c r="B44" s="892" t="s">
        <v>458</v>
      </c>
      <c r="C44" s="893"/>
    </row>
    <row r="45" spans="1:3" ht="23.25" customHeight="1" thickBot="1">
      <c r="A45" s="176"/>
      <c r="B45" s="915" t="s">
        <v>374</v>
      </c>
      <c r="C45" s="916" t="s">
        <v>375</v>
      </c>
    </row>
    <row r="46" spans="1:3" ht="11.25" customHeight="1" thickTop="1" thickBot="1">
      <c r="A46" s="902" t="s">
        <v>424</v>
      </c>
      <c r="B46" s="903"/>
      <c r="C46" s="904"/>
    </row>
    <row r="47" spans="1:3" ht="26.25" customHeight="1" thickTop="1">
      <c r="A47" s="692"/>
      <c r="B47" s="892" t="s">
        <v>425</v>
      </c>
      <c r="C47" s="893"/>
    </row>
    <row r="48" spans="1:3" ht="12" thickBot="1">
      <c r="A48" s="902" t="s">
        <v>426</v>
      </c>
      <c r="B48" s="903"/>
      <c r="C48" s="904"/>
    </row>
    <row r="49" spans="1:3" ht="12" thickTop="1">
      <c r="A49" s="175"/>
      <c r="B49" s="905" t="s">
        <v>376</v>
      </c>
      <c r="C49" s="906" t="s">
        <v>376</v>
      </c>
    </row>
    <row r="50" spans="1:3" ht="11.25" customHeight="1">
      <c r="A50" s="692"/>
      <c r="B50" s="892" t="s">
        <v>377</v>
      </c>
      <c r="C50" s="893" t="s">
        <v>377</v>
      </c>
    </row>
    <row r="51" spans="1:3">
      <c r="A51" s="692"/>
      <c r="B51" s="892" t="s">
        <v>378</v>
      </c>
      <c r="C51" s="893" t="s">
        <v>378</v>
      </c>
    </row>
    <row r="52" spans="1:3" ht="11.25" customHeight="1">
      <c r="A52" s="692"/>
      <c r="B52" s="892" t="s">
        <v>486</v>
      </c>
      <c r="C52" s="893" t="s">
        <v>379</v>
      </c>
    </row>
    <row r="53" spans="1:3" ht="33.6" customHeight="1">
      <c r="A53" s="692"/>
      <c r="B53" s="892" t="s">
        <v>380</v>
      </c>
      <c r="C53" s="893" t="s">
        <v>380</v>
      </c>
    </row>
    <row r="54" spans="1:3" ht="11.25" customHeight="1">
      <c r="A54" s="692"/>
      <c r="B54" s="892" t="s">
        <v>479</v>
      </c>
      <c r="C54" s="893" t="s">
        <v>381</v>
      </c>
    </row>
    <row r="55" spans="1:3" ht="11.25" customHeight="1" thickBot="1">
      <c r="A55" s="902" t="s">
        <v>427</v>
      </c>
      <c r="B55" s="903"/>
      <c r="C55" s="904"/>
    </row>
    <row r="56" spans="1:3" ht="12" thickTop="1">
      <c r="A56" s="175"/>
      <c r="B56" s="905" t="s">
        <v>376</v>
      </c>
      <c r="C56" s="906" t="s">
        <v>376</v>
      </c>
    </row>
    <row r="57" spans="1:3">
      <c r="A57" s="692"/>
      <c r="B57" s="892" t="s">
        <v>382</v>
      </c>
      <c r="C57" s="893" t="s">
        <v>382</v>
      </c>
    </row>
    <row r="58" spans="1:3">
      <c r="A58" s="692"/>
      <c r="B58" s="892" t="s">
        <v>433</v>
      </c>
      <c r="C58" s="893" t="s">
        <v>383</v>
      </c>
    </row>
    <row r="59" spans="1:3">
      <c r="A59" s="692"/>
      <c r="B59" s="892" t="s">
        <v>384</v>
      </c>
      <c r="C59" s="893" t="s">
        <v>384</v>
      </c>
    </row>
    <row r="60" spans="1:3">
      <c r="A60" s="692"/>
      <c r="B60" s="892" t="s">
        <v>385</v>
      </c>
      <c r="C60" s="893" t="s">
        <v>385</v>
      </c>
    </row>
    <row r="61" spans="1:3">
      <c r="A61" s="692"/>
      <c r="B61" s="892" t="s">
        <v>386</v>
      </c>
      <c r="C61" s="893" t="s">
        <v>386</v>
      </c>
    </row>
    <row r="62" spans="1:3">
      <c r="A62" s="692"/>
      <c r="B62" s="892" t="s">
        <v>434</v>
      </c>
      <c r="C62" s="893" t="s">
        <v>387</v>
      </c>
    </row>
    <row r="63" spans="1:3">
      <c r="A63" s="692"/>
      <c r="B63" s="892" t="s">
        <v>388</v>
      </c>
      <c r="C63" s="893" t="s">
        <v>388</v>
      </c>
    </row>
    <row r="64" spans="1:3" ht="12" thickBot="1">
      <c r="A64" s="176"/>
      <c r="B64" s="915" t="s">
        <v>389</v>
      </c>
      <c r="C64" s="916" t="s">
        <v>389</v>
      </c>
    </row>
    <row r="65" spans="1:3" ht="11.25" customHeight="1" thickTop="1">
      <c r="A65" s="921" t="s">
        <v>428</v>
      </c>
      <c r="B65" s="922"/>
      <c r="C65" s="923"/>
    </row>
    <row r="66" spans="1:3" ht="12" thickBot="1">
      <c r="A66" s="176"/>
      <c r="B66" s="915" t="s">
        <v>390</v>
      </c>
      <c r="C66" s="916" t="s">
        <v>390</v>
      </c>
    </row>
    <row r="67" spans="1:3" ht="11.25" customHeight="1" thickTop="1" thickBot="1">
      <c r="A67" s="902" t="s">
        <v>429</v>
      </c>
      <c r="B67" s="903"/>
      <c r="C67" s="904"/>
    </row>
    <row r="68" spans="1:3" ht="12" thickTop="1">
      <c r="A68" s="175"/>
      <c r="B68" s="905" t="s">
        <v>391</v>
      </c>
      <c r="C68" s="906" t="s">
        <v>391</v>
      </c>
    </row>
    <row r="69" spans="1:3">
      <c r="A69" s="692"/>
      <c r="B69" s="892" t="s">
        <v>392</v>
      </c>
      <c r="C69" s="893" t="s">
        <v>392</v>
      </c>
    </row>
    <row r="70" spans="1:3">
      <c r="A70" s="692"/>
      <c r="B70" s="892" t="s">
        <v>393</v>
      </c>
      <c r="C70" s="893" t="s">
        <v>393</v>
      </c>
    </row>
    <row r="71" spans="1:3" ht="54.95" customHeight="1">
      <c r="A71" s="692"/>
      <c r="B71" s="919" t="s">
        <v>1015</v>
      </c>
      <c r="C71" s="920" t="s">
        <v>394</v>
      </c>
    </row>
    <row r="72" spans="1:3" ht="33.75" customHeight="1">
      <c r="A72" s="692"/>
      <c r="B72" s="919" t="s">
        <v>438</v>
      </c>
      <c r="C72" s="920" t="s">
        <v>395</v>
      </c>
    </row>
    <row r="73" spans="1:3" ht="15.75" customHeight="1">
      <c r="A73" s="692"/>
      <c r="B73" s="919" t="s">
        <v>435</v>
      </c>
      <c r="C73" s="920" t="s">
        <v>396</v>
      </c>
    </row>
    <row r="74" spans="1:3">
      <c r="A74" s="692"/>
      <c r="B74" s="892" t="s">
        <v>397</v>
      </c>
      <c r="C74" s="893" t="s">
        <v>397</v>
      </c>
    </row>
    <row r="75" spans="1:3" ht="12" thickBot="1">
      <c r="A75" s="176"/>
      <c r="B75" s="915" t="s">
        <v>398</v>
      </c>
      <c r="C75" s="916" t="s">
        <v>398</v>
      </c>
    </row>
    <row r="76" spans="1:3" ht="12" thickTop="1">
      <c r="A76" s="921" t="s">
        <v>462</v>
      </c>
      <c r="B76" s="922"/>
      <c r="C76" s="923"/>
    </row>
    <row r="77" spans="1:3">
      <c r="A77" s="692"/>
      <c r="B77" s="892" t="s">
        <v>390</v>
      </c>
      <c r="C77" s="893"/>
    </row>
    <row r="78" spans="1:3">
      <c r="A78" s="692"/>
      <c r="B78" s="892" t="s">
        <v>460</v>
      </c>
      <c r="C78" s="893"/>
    </row>
    <row r="79" spans="1:3">
      <c r="A79" s="692"/>
      <c r="B79" s="892" t="s">
        <v>461</v>
      </c>
      <c r="C79" s="893"/>
    </row>
    <row r="80" spans="1:3">
      <c r="A80" s="921" t="s">
        <v>463</v>
      </c>
      <c r="B80" s="922"/>
      <c r="C80" s="923"/>
    </row>
    <row r="81" spans="1:3">
      <c r="A81" s="692"/>
      <c r="B81" s="892" t="s">
        <v>390</v>
      </c>
      <c r="C81" s="893"/>
    </row>
    <row r="82" spans="1:3">
      <c r="A82" s="692"/>
      <c r="B82" s="892" t="s">
        <v>464</v>
      </c>
      <c r="C82" s="893"/>
    </row>
    <row r="83" spans="1:3" ht="76.5" customHeight="1">
      <c r="A83" s="692"/>
      <c r="B83" s="892" t="s">
        <v>478</v>
      </c>
      <c r="C83" s="893"/>
    </row>
    <row r="84" spans="1:3" ht="53.25" customHeight="1">
      <c r="A84" s="692"/>
      <c r="B84" s="892" t="s">
        <v>477</v>
      </c>
      <c r="C84" s="893"/>
    </row>
    <row r="85" spans="1:3">
      <c r="A85" s="692"/>
      <c r="B85" s="892" t="s">
        <v>465</v>
      </c>
      <c r="C85" s="893"/>
    </row>
    <row r="86" spans="1:3">
      <c r="A86" s="692"/>
      <c r="B86" s="892" t="s">
        <v>466</v>
      </c>
      <c r="C86" s="893"/>
    </row>
    <row r="87" spans="1:3">
      <c r="A87" s="692"/>
      <c r="B87" s="892" t="s">
        <v>467</v>
      </c>
      <c r="C87" s="893"/>
    </row>
    <row r="88" spans="1:3">
      <c r="A88" s="921" t="s">
        <v>468</v>
      </c>
      <c r="B88" s="922"/>
      <c r="C88" s="923"/>
    </row>
    <row r="89" spans="1:3">
      <c r="A89" s="692"/>
      <c r="B89" s="892" t="s">
        <v>390</v>
      </c>
      <c r="C89" s="893"/>
    </row>
    <row r="90" spans="1:3">
      <c r="A90" s="692"/>
      <c r="B90" s="892" t="s">
        <v>470</v>
      </c>
      <c r="C90" s="893"/>
    </row>
    <row r="91" spans="1:3" ht="12" customHeight="1">
      <c r="A91" s="692"/>
      <c r="B91" s="892" t="s">
        <v>471</v>
      </c>
      <c r="C91" s="893"/>
    </row>
    <row r="92" spans="1:3">
      <c r="A92" s="692"/>
      <c r="B92" s="892" t="s">
        <v>472</v>
      </c>
      <c r="C92" s="893"/>
    </row>
    <row r="93" spans="1:3" ht="24.75" customHeight="1">
      <c r="A93" s="692"/>
      <c r="B93" s="924" t="s">
        <v>514</v>
      </c>
      <c r="C93" s="925"/>
    </row>
    <row r="94" spans="1:3" ht="24" customHeight="1">
      <c r="A94" s="692"/>
      <c r="B94" s="924" t="s">
        <v>515</v>
      </c>
      <c r="C94" s="925"/>
    </row>
    <row r="95" spans="1:3" ht="13.5" customHeight="1">
      <c r="A95" s="692"/>
      <c r="B95" s="907" t="s">
        <v>473</v>
      </c>
      <c r="C95" s="908"/>
    </row>
    <row r="96" spans="1:3" ht="11.25" customHeight="1" thickBot="1">
      <c r="A96" s="926" t="s">
        <v>510</v>
      </c>
      <c r="B96" s="927"/>
      <c r="C96" s="928"/>
    </row>
    <row r="97" spans="1:3" ht="12.75" thickTop="1" thickBot="1">
      <c r="A97" s="934" t="s">
        <v>399</v>
      </c>
      <c r="B97" s="934"/>
      <c r="C97" s="934"/>
    </row>
    <row r="98" spans="1:3">
      <c r="A98" s="242">
        <v>2</v>
      </c>
      <c r="B98" s="330" t="s">
        <v>490</v>
      </c>
      <c r="C98" s="330" t="s">
        <v>511</v>
      </c>
    </row>
    <row r="99" spans="1:3">
      <c r="A99" s="180">
        <v>3</v>
      </c>
      <c r="B99" s="331" t="s">
        <v>491</v>
      </c>
      <c r="C99" s="332" t="s">
        <v>512</v>
      </c>
    </row>
    <row r="100" spans="1:3">
      <c r="A100" s="180">
        <v>4</v>
      </c>
      <c r="B100" s="331" t="s">
        <v>492</v>
      </c>
      <c r="C100" s="332" t="s">
        <v>516</v>
      </c>
    </row>
    <row r="101" spans="1:3" ht="11.25" customHeight="1">
      <c r="A101" s="180">
        <v>5</v>
      </c>
      <c r="B101" s="331" t="s">
        <v>493</v>
      </c>
      <c r="C101" s="332" t="s">
        <v>513</v>
      </c>
    </row>
    <row r="102" spans="1:3" ht="12" customHeight="1">
      <c r="A102" s="180">
        <v>6</v>
      </c>
      <c r="B102" s="331" t="s">
        <v>508</v>
      </c>
      <c r="C102" s="332" t="s">
        <v>494</v>
      </c>
    </row>
    <row r="103" spans="1:3" ht="12" customHeight="1">
      <c r="A103" s="180">
        <v>7</v>
      </c>
      <c r="B103" s="331" t="s">
        <v>495</v>
      </c>
      <c r="C103" s="332" t="s">
        <v>509</v>
      </c>
    </row>
    <row r="104" spans="1:3">
      <c r="A104" s="180">
        <v>8</v>
      </c>
      <c r="B104" s="331" t="s">
        <v>500</v>
      </c>
      <c r="C104" s="332" t="s">
        <v>520</v>
      </c>
    </row>
    <row r="105" spans="1:3" ht="11.25" customHeight="1">
      <c r="A105" s="921" t="s">
        <v>474</v>
      </c>
      <c r="B105" s="922"/>
      <c r="C105" s="923"/>
    </row>
    <row r="106" spans="1:3" ht="12" customHeight="1">
      <c r="A106" s="692"/>
      <c r="B106" s="892" t="s">
        <v>390</v>
      </c>
      <c r="C106" s="893"/>
    </row>
    <row r="107" spans="1:3">
      <c r="A107" s="921" t="s">
        <v>655</v>
      </c>
      <c r="B107" s="922"/>
      <c r="C107" s="923"/>
    </row>
    <row r="108" spans="1:3" ht="12" customHeight="1">
      <c r="A108" s="692"/>
      <c r="B108" s="892" t="s">
        <v>657</v>
      </c>
      <c r="C108" s="893"/>
    </row>
    <row r="109" spans="1:3">
      <c r="A109" s="692"/>
      <c r="B109" s="892" t="s">
        <v>658</v>
      </c>
      <c r="C109" s="893"/>
    </row>
    <row r="110" spans="1:3">
      <c r="A110" s="692"/>
      <c r="B110" s="892" t="s">
        <v>656</v>
      </c>
      <c r="C110" s="893"/>
    </row>
    <row r="111" spans="1:3">
      <c r="A111" s="888" t="s">
        <v>1016</v>
      </c>
      <c r="B111" s="888"/>
      <c r="C111" s="888"/>
    </row>
    <row r="112" spans="1:3">
      <c r="A112" s="929" t="s">
        <v>324</v>
      </c>
      <c r="B112" s="929"/>
      <c r="C112" s="929"/>
    </row>
    <row r="113" spans="1:3">
      <c r="A113" s="694">
        <v>1</v>
      </c>
      <c r="B113" s="930" t="s">
        <v>832</v>
      </c>
      <c r="C113" s="931"/>
    </row>
    <row r="114" spans="1:3">
      <c r="A114" s="694">
        <v>2</v>
      </c>
      <c r="B114" s="932" t="s">
        <v>833</v>
      </c>
      <c r="C114" s="933"/>
    </row>
    <row r="115" spans="1:3">
      <c r="A115" s="694">
        <v>3</v>
      </c>
      <c r="B115" s="930" t="s">
        <v>834</v>
      </c>
      <c r="C115" s="931"/>
    </row>
    <row r="116" spans="1:3">
      <c r="A116" s="694">
        <v>4</v>
      </c>
      <c r="B116" s="930" t="s">
        <v>835</v>
      </c>
      <c r="C116" s="931"/>
    </row>
    <row r="117" spans="1:3">
      <c r="A117" s="694">
        <v>5</v>
      </c>
      <c r="B117" s="930" t="s">
        <v>836</v>
      </c>
      <c r="C117" s="931"/>
    </row>
    <row r="118" spans="1:3" ht="55.5" customHeight="1">
      <c r="A118" s="694">
        <v>6</v>
      </c>
      <c r="B118" s="930" t="s">
        <v>944</v>
      </c>
      <c r="C118" s="931"/>
    </row>
    <row r="119" spans="1:3" ht="22.5">
      <c r="A119" s="694">
        <v>6.01</v>
      </c>
      <c r="B119" s="695" t="s">
        <v>691</v>
      </c>
      <c r="C119" s="693" t="s">
        <v>945</v>
      </c>
    </row>
    <row r="120" spans="1:3" ht="33.75">
      <c r="A120" s="694">
        <v>6.02</v>
      </c>
      <c r="B120" s="695" t="s">
        <v>692</v>
      </c>
      <c r="C120" s="693" t="s">
        <v>1017</v>
      </c>
    </row>
    <row r="121" spans="1:3">
      <c r="A121" s="694">
        <v>6.03</v>
      </c>
      <c r="B121" s="696" t="s">
        <v>693</v>
      </c>
      <c r="C121" s="696" t="s">
        <v>837</v>
      </c>
    </row>
    <row r="122" spans="1:3">
      <c r="A122" s="694">
        <v>6.04</v>
      </c>
      <c r="B122" s="695" t="s">
        <v>694</v>
      </c>
      <c r="C122" s="697" t="s">
        <v>838</v>
      </c>
    </row>
    <row r="123" spans="1:3">
      <c r="A123" s="694">
        <v>6.05</v>
      </c>
      <c r="B123" s="695" t="s">
        <v>695</v>
      </c>
      <c r="C123" s="697" t="s">
        <v>839</v>
      </c>
    </row>
    <row r="124" spans="1:3" ht="22.5">
      <c r="A124" s="694">
        <v>6.06</v>
      </c>
      <c r="B124" s="695" t="s">
        <v>696</v>
      </c>
      <c r="C124" s="697" t="s">
        <v>840</v>
      </c>
    </row>
    <row r="125" spans="1:3">
      <c r="A125" s="694">
        <v>6.07</v>
      </c>
      <c r="B125" s="698" t="s">
        <v>697</v>
      </c>
      <c r="C125" s="697" t="s">
        <v>841</v>
      </c>
    </row>
    <row r="126" spans="1:3" ht="22.5">
      <c r="A126" s="694">
        <v>6.08</v>
      </c>
      <c r="B126" s="695" t="s">
        <v>698</v>
      </c>
      <c r="C126" s="697" t="s">
        <v>842</v>
      </c>
    </row>
    <row r="127" spans="1:3" ht="22.5">
      <c r="A127" s="694">
        <v>6.09</v>
      </c>
      <c r="B127" s="699" t="s">
        <v>699</v>
      </c>
      <c r="C127" s="697" t="s">
        <v>843</v>
      </c>
    </row>
    <row r="128" spans="1:3">
      <c r="A128" s="700">
        <v>6.1</v>
      </c>
      <c r="B128" s="699" t="s">
        <v>700</v>
      </c>
      <c r="C128" s="697" t="s">
        <v>844</v>
      </c>
    </row>
    <row r="129" spans="1:3">
      <c r="A129" s="694">
        <v>6.11</v>
      </c>
      <c r="B129" s="699" t="s">
        <v>701</v>
      </c>
      <c r="C129" s="697" t="s">
        <v>845</v>
      </c>
    </row>
    <row r="130" spans="1:3">
      <c r="A130" s="694">
        <v>6.12</v>
      </c>
      <c r="B130" s="699" t="s">
        <v>702</v>
      </c>
      <c r="C130" s="697" t="s">
        <v>846</v>
      </c>
    </row>
    <row r="131" spans="1:3">
      <c r="A131" s="694">
        <v>6.13</v>
      </c>
      <c r="B131" s="699" t="s">
        <v>703</v>
      </c>
      <c r="C131" s="696" t="s">
        <v>847</v>
      </c>
    </row>
    <row r="132" spans="1:3">
      <c r="A132" s="694">
        <v>6.14</v>
      </c>
      <c r="B132" s="699" t="s">
        <v>704</v>
      </c>
      <c r="C132" s="696" t="s">
        <v>848</v>
      </c>
    </row>
    <row r="133" spans="1:3">
      <c r="A133" s="694">
        <v>6.15</v>
      </c>
      <c r="B133" s="699" t="s">
        <v>705</v>
      </c>
      <c r="C133" s="696" t="s">
        <v>849</v>
      </c>
    </row>
    <row r="134" spans="1:3" ht="22.5">
      <c r="A134" s="694">
        <v>6.16</v>
      </c>
      <c r="B134" s="699" t="s">
        <v>706</v>
      </c>
      <c r="C134" s="696" t="s">
        <v>850</v>
      </c>
    </row>
    <row r="135" spans="1:3">
      <c r="A135" s="694">
        <v>6.17</v>
      </c>
      <c r="B135" s="696" t="s">
        <v>707</v>
      </c>
      <c r="C135" s="696" t="s">
        <v>851</v>
      </c>
    </row>
    <row r="136" spans="1:3" ht="22.5">
      <c r="A136" s="694">
        <v>6.18</v>
      </c>
      <c r="B136" s="699" t="s">
        <v>708</v>
      </c>
      <c r="C136" s="696" t="s">
        <v>852</v>
      </c>
    </row>
    <row r="137" spans="1:3">
      <c r="A137" s="694">
        <v>6.19</v>
      </c>
      <c r="B137" s="699" t="s">
        <v>709</v>
      </c>
      <c r="C137" s="696" t="s">
        <v>853</v>
      </c>
    </row>
    <row r="138" spans="1:3">
      <c r="A138" s="700">
        <v>6.2</v>
      </c>
      <c r="B138" s="699" t="s">
        <v>710</v>
      </c>
      <c r="C138" s="696" t="s">
        <v>854</v>
      </c>
    </row>
    <row r="139" spans="1:3">
      <c r="A139" s="694">
        <v>6.21</v>
      </c>
      <c r="B139" s="699" t="s">
        <v>711</v>
      </c>
      <c r="C139" s="696" t="s">
        <v>855</v>
      </c>
    </row>
    <row r="140" spans="1:3">
      <c r="A140" s="694">
        <v>6.22</v>
      </c>
      <c r="B140" s="699" t="s">
        <v>712</v>
      </c>
      <c r="C140" s="696" t="s">
        <v>856</v>
      </c>
    </row>
    <row r="141" spans="1:3" ht="22.5">
      <c r="A141" s="694">
        <v>6.23</v>
      </c>
      <c r="B141" s="699" t="s">
        <v>713</v>
      </c>
      <c r="C141" s="696" t="s">
        <v>857</v>
      </c>
    </row>
    <row r="142" spans="1:3" ht="22.5">
      <c r="A142" s="694">
        <v>6.24</v>
      </c>
      <c r="B142" s="695" t="s">
        <v>714</v>
      </c>
      <c r="C142" s="696" t="s">
        <v>858</v>
      </c>
    </row>
    <row r="143" spans="1:3">
      <c r="A143" s="694">
        <v>6.2500000000000098</v>
      </c>
      <c r="B143" s="695" t="s">
        <v>715</v>
      </c>
      <c r="C143" s="696" t="s">
        <v>859</v>
      </c>
    </row>
    <row r="144" spans="1:3" ht="22.5">
      <c r="A144" s="694">
        <v>6.2600000000000202</v>
      </c>
      <c r="B144" s="695" t="s">
        <v>860</v>
      </c>
      <c r="C144" s="701" t="s">
        <v>861</v>
      </c>
    </row>
    <row r="145" spans="1:3" ht="22.5">
      <c r="A145" s="694">
        <v>6.2700000000000298</v>
      </c>
      <c r="B145" s="695" t="s">
        <v>165</v>
      </c>
      <c r="C145" s="701" t="s">
        <v>947</v>
      </c>
    </row>
    <row r="146" spans="1:3">
      <c r="A146" s="694"/>
      <c r="B146" s="937" t="s">
        <v>862</v>
      </c>
      <c r="C146" s="938"/>
    </row>
    <row r="147" spans="1:3" s="400" customFormat="1">
      <c r="A147" s="702">
        <v>7.1</v>
      </c>
      <c r="B147" s="695" t="s">
        <v>863</v>
      </c>
      <c r="C147" s="941" t="s">
        <v>864</v>
      </c>
    </row>
    <row r="148" spans="1:3" s="400" customFormat="1">
      <c r="A148" s="702">
        <v>7.2</v>
      </c>
      <c r="B148" s="695" t="s">
        <v>865</v>
      </c>
      <c r="C148" s="942"/>
    </row>
    <row r="149" spans="1:3" s="400" customFormat="1">
      <c r="A149" s="702">
        <v>7.3</v>
      </c>
      <c r="B149" s="695" t="s">
        <v>866</v>
      </c>
      <c r="C149" s="942"/>
    </row>
    <row r="150" spans="1:3" s="400" customFormat="1">
      <c r="A150" s="702">
        <v>7.4</v>
      </c>
      <c r="B150" s="695" t="s">
        <v>867</v>
      </c>
      <c r="C150" s="942"/>
    </row>
    <row r="151" spans="1:3" s="400" customFormat="1">
      <c r="A151" s="702">
        <v>7.5</v>
      </c>
      <c r="B151" s="695" t="s">
        <v>868</v>
      </c>
      <c r="C151" s="942"/>
    </row>
    <row r="152" spans="1:3" s="400" customFormat="1">
      <c r="A152" s="702">
        <v>7.6</v>
      </c>
      <c r="B152" s="695" t="s">
        <v>940</v>
      </c>
      <c r="C152" s="943"/>
    </row>
    <row r="153" spans="1:3" s="400" customFormat="1" ht="22.5">
      <c r="A153" s="702">
        <v>7.7</v>
      </c>
      <c r="B153" s="695" t="s">
        <v>869</v>
      </c>
      <c r="C153" s="703" t="s">
        <v>870</v>
      </c>
    </row>
    <row r="154" spans="1:3" s="400" customFormat="1" ht="22.5">
      <c r="A154" s="702">
        <v>7.8</v>
      </c>
      <c r="B154" s="695" t="s">
        <v>871</v>
      </c>
      <c r="C154" s="703" t="s">
        <v>872</v>
      </c>
    </row>
    <row r="155" spans="1:3">
      <c r="A155" s="692"/>
      <c r="B155" s="937" t="s">
        <v>873</v>
      </c>
      <c r="C155" s="938"/>
    </row>
    <row r="156" spans="1:3">
      <c r="A156" s="702">
        <v>1</v>
      </c>
      <c r="B156" s="935" t="s">
        <v>1018</v>
      </c>
      <c r="C156" s="936"/>
    </row>
    <row r="157" spans="1:3" ht="24.95" customHeight="1">
      <c r="A157" s="702">
        <v>2</v>
      </c>
      <c r="B157" s="935" t="s">
        <v>948</v>
      </c>
      <c r="C157" s="936"/>
    </row>
    <row r="158" spans="1:3">
      <c r="A158" s="702">
        <v>3</v>
      </c>
      <c r="B158" s="935" t="s">
        <v>939</v>
      </c>
      <c r="C158" s="936"/>
    </row>
    <row r="159" spans="1:3">
      <c r="A159" s="692"/>
      <c r="B159" s="937" t="s">
        <v>874</v>
      </c>
      <c r="C159" s="938"/>
    </row>
    <row r="160" spans="1:3" ht="39" customHeight="1">
      <c r="A160" s="702">
        <v>1</v>
      </c>
      <c r="B160" s="939" t="s">
        <v>1019</v>
      </c>
      <c r="C160" s="940"/>
    </row>
    <row r="161" spans="1:3" ht="22.5">
      <c r="A161" s="702">
        <v>3</v>
      </c>
      <c r="B161" s="695" t="s">
        <v>679</v>
      </c>
      <c r="C161" s="703" t="s">
        <v>875</v>
      </c>
    </row>
    <row r="162" spans="1:3" ht="22.5">
      <c r="A162" s="702">
        <v>4</v>
      </c>
      <c r="B162" s="695" t="s">
        <v>680</v>
      </c>
      <c r="C162" s="703" t="s">
        <v>876</v>
      </c>
    </row>
    <row r="163" spans="1:3" ht="33.75">
      <c r="A163" s="702">
        <v>5</v>
      </c>
      <c r="B163" s="695" t="s">
        <v>681</v>
      </c>
      <c r="C163" s="703" t="s">
        <v>877</v>
      </c>
    </row>
    <row r="164" spans="1:3">
      <c r="A164" s="702">
        <v>6</v>
      </c>
      <c r="B164" s="695" t="s">
        <v>682</v>
      </c>
      <c r="C164" s="695" t="s">
        <v>878</v>
      </c>
    </row>
    <row r="165" spans="1:3">
      <c r="A165" s="692"/>
      <c r="B165" s="937" t="s">
        <v>879</v>
      </c>
      <c r="C165" s="938"/>
    </row>
    <row r="166" spans="1:3" ht="45">
      <c r="A166" s="702"/>
      <c r="B166" s="695" t="s">
        <v>880</v>
      </c>
      <c r="C166" s="704" t="s">
        <v>1020</v>
      </c>
    </row>
    <row r="167" spans="1:3">
      <c r="A167" s="702"/>
      <c r="B167" s="695" t="s">
        <v>681</v>
      </c>
      <c r="C167" s="703" t="s">
        <v>881</v>
      </c>
    </row>
    <row r="168" spans="1:3">
      <c r="A168" s="692"/>
      <c r="B168" s="937" t="s">
        <v>882</v>
      </c>
      <c r="C168" s="938"/>
    </row>
    <row r="169" spans="1:3" ht="26.45" customHeight="1">
      <c r="A169" s="692"/>
      <c r="B169" s="892" t="s">
        <v>1021</v>
      </c>
      <c r="C169" s="893"/>
    </row>
    <row r="170" spans="1:3">
      <c r="A170" s="692" t="s">
        <v>883</v>
      </c>
      <c r="B170" s="705" t="s">
        <v>739</v>
      </c>
      <c r="C170" s="706" t="s">
        <v>884</v>
      </c>
    </row>
    <row r="171" spans="1:3">
      <c r="A171" s="692" t="s">
        <v>534</v>
      </c>
      <c r="B171" s="707" t="s">
        <v>740</v>
      </c>
      <c r="C171" s="703" t="s">
        <v>885</v>
      </c>
    </row>
    <row r="172" spans="1:3" ht="22.5">
      <c r="A172" s="692" t="s">
        <v>541</v>
      </c>
      <c r="B172" s="706" t="s">
        <v>741</v>
      </c>
      <c r="C172" s="703" t="s">
        <v>886</v>
      </c>
    </row>
    <row r="173" spans="1:3">
      <c r="A173" s="692" t="s">
        <v>887</v>
      </c>
      <c r="B173" s="707" t="s">
        <v>742</v>
      </c>
      <c r="C173" s="707" t="s">
        <v>888</v>
      </c>
    </row>
    <row r="174" spans="1:3" ht="22.5">
      <c r="A174" s="692" t="s">
        <v>889</v>
      </c>
      <c r="B174" s="708" t="s">
        <v>743</v>
      </c>
      <c r="C174" s="708" t="s">
        <v>890</v>
      </c>
    </row>
    <row r="175" spans="1:3" ht="22.5">
      <c r="A175" s="692" t="s">
        <v>542</v>
      </c>
      <c r="B175" s="708" t="s">
        <v>744</v>
      </c>
      <c r="C175" s="708" t="s">
        <v>891</v>
      </c>
    </row>
    <row r="176" spans="1:3" ht="22.5">
      <c r="A176" s="692" t="s">
        <v>892</v>
      </c>
      <c r="B176" s="708" t="s">
        <v>745</v>
      </c>
      <c r="C176" s="708" t="s">
        <v>893</v>
      </c>
    </row>
    <row r="177" spans="1:3" ht="22.5">
      <c r="A177" s="692" t="s">
        <v>894</v>
      </c>
      <c r="B177" s="708" t="s">
        <v>746</v>
      </c>
      <c r="C177" s="708" t="s">
        <v>896</v>
      </c>
    </row>
    <row r="178" spans="1:3" ht="22.5">
      <c r="A178" s="692" t="s">
        <v>895</v>
      </c>
      <c r="B178" s="708" t="s">
        <v>747</v>
      </c>
      <c r="C178" s="708" t="s">
        <v>898</v>
      </c>
    </row>
    <row r="179" spans="1:3" ht="22.5">
      <c r="A179" s="692" t="s">
        <v>897</v>
      </c>
      <c r="B179" s="708" t="s">
        <v>748</v>
      </c>
      <c r="C179" s="709" t="s">
        <v>900</v>
      </c>
    </row>
    <row r="180" spans="1:3" ht="22.5">
      <c r="A180" s="692" t="s">
        <v>899</v>
      </c>
      <c r="B180" s="710" t="s">
        <v>749</v>
      </c>
      <c r="C180" s="709" t="s">
        <v>902</v>
      </c>
    </row>
    <row r="181" spans="1:3" ht="22.5">
      <c r="A181" s="692" t="s">
        <v>901</v>
      </c>
      <c r="B181" s="708" t="s">
        <v>750</v>
      </c>
      <c r="C181" s="711" t="s">
        <v>904</v>
      </c>
    </row>
    <row r="182" spans="1:3">
      <c r="A182" s="712" t="s">
        <v>903</v>
      </c>
      <c r="B182" s="401" t="s">
        <v>751</v>
      </c>
      <c r="C182" s="706" t="s">
        <v>905</v>
      </c>
    </row>
    <row r="183" spans="1:3" ht="22.5">
      <c r="A183" s="692"/>
      <c r="B183" s="713" t="s">
        <v>906</v>
      </c>
      <c r="C183" s="697" t="s">
        <v>907</v>
      </c>
    </row>
    <row r="184" spans="1:3" ht="22.5">
      <c r="A184" s="692"/>
      <c r="B184" s="713" t="s">
        <v>908</v>
      </c>
      <c r="C184" s="697" t="s">
        <v>909</v>
      </c>
    </row>
    <row r="185" spans="1:3" ht="22.5">
      <c r="A185" s="692"/>
      <c r="B185" s="713" t="s">
        <v>910</v>
      </c>
      <c r="C185" s="697" t="s">
        <v>911</v>
      </c>
    </row>
    <row r="186" spans="1:3">
      <c r="A186" s="692"/>
      <c r="B186" s="937" t="s">
        <v>912</v>
      </c>
      <c r="C186" s="938"/>
    </row>
    <row r="187" spans="1:3" ht="50.1" customHeight="1">
      <c r="A187" s="692"/>
      <c r="B187" s="935" t="s">
        <v>1022</v>
      </c>
      <c r="C187" s="936"/>
    </row>
    <row r="188" spans="1:3">
      <c r="A188" s="702">
        <v>1</v>
      </c>
      <c r="B188" s="696" t="s">
        <v>771</v>
      </c>
      <c r="C188" s="696" t="s">
        <v>771</v>
      </c>
    </row>
    <row r="189" spans="1:3" ht="33.75">
      <c r="A189" s="702">
        <v>2</v>
      </c>
      <c r="B189" s="696" t="s">
        <v>913</v>
      </c>
      <c r="C189" s="696" t="s">
        <v>914</v>
      </c>
    </row>
    <row r="190" spans="1:3">
      <c r="A190" s="702">
        <v>3</v>
      </c>
      <c r="B190" s="696" t="s">
        <v>773</v>
      </c>
      <c r="C190" s="696" t="s">
        <v>915</v>
      </c>
    </row>
    <row r="191" spans="1:3" ht="22.5">
      <c r="A191" s="702">
        <v>4</v>
      </c>
      <c r="B191" s="696" t="s">
        <v>774</v>
      </c>
      <c r="C191" s="696" t="s">
        <v>916</v>
      </c>
    </row>
    <row r="192" spans="1:3" ht="22.5">
      <c r="A192" s="702">
        <v>5</v>
      </c>
      <c r="B192" s="696" t="s">
        <v>775</v>
      </c>
      <c r="C192" s="696" t="s">
        <v>1023</v>
      </c>
    </row>
    <row r="193" spans="1:4" ht="45">
      <c r="A193" s="702">
        <v>6</v>
      </c>
      <c r="B193" s="696" t="s">
        <v>776</v>
      </c>
      <c r="C193" s="696" t="s">
        <v>917</v>
      </c>
    </row>
    <row r="194" spans="1:4">
      <c r="A194" s="692"/>
      <c r="B194" s="937" t="s">
        <v>918</v>
      </c>
      <c r="C194" s="938"/>
    </row>
    <row r="195" spans="1:4" ht="26.1" customHeight="1">
      <c r="A195" s="692"/>
      <c r="B195" s="944" t="s">
        <v>941</v>
      </c>
      <c r="C195" s="946"/>
    </row>
    <row r="196" spans="1:4" ht="22.5">
      <c r="A196" s="692">
        <v>1.1000000000000001</v>
      </c>
      <c r="B196" s="714" t="s">
        <v>786</v>
      </c>
      <c r="C196" s="693" t="s">
        <v>919</v>
      </c>
      <c r="D196" s="403"/>
    </row>
    <row r="197" spans="1:4" ht="12.75">
      <c r="A197" s="692" t="s">
        <v>252</v>
      </c>
      <c r="B197" s="715" t="s">
        <v>787</v>
      </c>
      <c r="C197" s="693" t="s">
        <v>920</v>
      </c>
      <c r="D197" s="404"/>
    </row>
    <row r="198" spans="1:4" ht="12.75">
      <c r="A198" s="692" t="s">
        <v>788</v>
      </c>
      <c r="B198" s="716" t="s">
        <v>789</v>
      </c>
      <c r="C198" s="901" t="s">
        <v>942</v>
      </c>
      <c r="D198" s="405"/>
    </row>
    <row r="199" spans="1:4" ht="12.75">
      <c r="A199" s="692" t="s">
        <v>790</v>
      </c>
      <c r="B199" s="716" t="s">
        <v>791</v>
      </c>
      <c r="C199" s="901"/>
      <c r="D199" s="405"/>
    </row>
    <row r="200" spans="1:4" ht="12.75">
      <c r="A200" s="692" t="s">
        <v>792</v>
      </c>
      <c r="B200" s="716" t="s">
        <v>793</v>
      </c>
      <c r="C200" s="901"/>
      <c r="D200" s="405"/>
    </row>
    <row r="201" spans="1:4" ht="12.75">
      <c r="A201" s="692" t="s">
        <v>794</v>
      </c>
      <c r="B201" s="716" t="s">
        <v>795</v>
      </c>
      <c r="C201" s="901"/>
      <c r="D201" s="405"/>
    </row>
    <row r="202" spans="1:4" ht="22.5">
      <c r="A202" s="692">
        <v>1.2</v>
      </c>
      <c r="B202" s="717" t="s">
        <v>796</v>
      </c>
      <c r="C202" s="718" t="s">
        <v>921</v>
      </c>
      <c r="D202" s="406"/>
    </row>
    <row r="203" spans="1:4" ht="22.5">
      <c r="A203" s="692" t="s">
        <v>798</v>
      </c>
      <c r="B203" s="719" t="s">
        <v>799</v>
      </c>
      <c r="C203" s="720" t="s">
        <v>922</v>
      </c>
      <c r="D203" s="407"/>
    </row>
    <row r="204" spans="1:4" ht="23.25">
      <c r="A204" s="692" t="s">
        <v>800</v>
      </c>
      <c r="B204" s="721" t="s">
        <v>801</v>
      </c>
      <c r="C204" s="720" t="s">
        <v>923</v>
      </c>
      <c r="D204" s="408"/>
    </row>
    <row r="205" spans="1:4" ht="12.75">
      <c r="A205" s="692" t="s">
        <v>802</v>
      </c>
      <c r="B205" s="722" t="s">
        <v>803</v>
      </c>
      <c r="C205" s="718" t="s">
        <v>924</v>
      </c>
      <c r="D205" s="407"/>
    </row>
    <row r="206" spans="1:4" ht="18" customHeight="1">
      <c r="A206" s="692" t="s">
        <v>804</v>
      </c>
      <c r="B206" s="723" t="s">
        <v>805</v>
      </c>
      <c r="C206" s="718" t="s">
        <v>925</v>
      </c>
      <c r="D206" s="408"/>
    </row>
    <row r="207" spans="1:4" ht="22.5">
      <c r="A207" s="692">
        <v>1.4</v>
      </c>
      <c r="B207" s="719" t="s">
        <v>937</v>
      </c>
      <c r="C207" s="724" t="s">
        <v>926</v>
      </c>
      <c r="D207" s="409"/>
    </row>
    <row r="208" spans="1:4" ht="12.75">
      <c r="A208" s="692">
        <v>1.5</v>
      </c>
      <c r="B208" s="719" t="s">
        <v>938</v>
      </c>
      <c r="C208" s="724" t="s">
        <v>926</v>
      </c>
      <c r="D208" s="409"/>
    </row>
    <row r="209" spans="1:3">
      <c r="A209" s="692"/>
      <c r="B209" s="888" t="s">
        <v>927</v>
      </c>
      <c r="C209" s="888"/>
    </row>
    <row r="210" spans="1:3" ht="24.6" customHeight="1">
      <c r="A210" s="692"/>
      <c r="B210" s="944" t="s">
        <v>928</v>
      </c>
      <c r="C210" s="944"/>
    </row>
    <row r="211" spans="1:3" ht="22.5">
      <c r="A211" s="702"/>
      <c r="B211" s="695" t="s">
        <v>679</v>
      </c>
      <c r="C211" s="703" t="s">
        <v>875</v>
      </c>
    </row>
    <row r="212" spans="1:3" ht="22.5">
      <c r="A212" s="702"/>
      <c r="B212" s="695" t="s">
        <v>680</v>
      </c>
      <c r="C212" s="703" t="s">
        <v>876</v>
      </c>
    </row>
    <row r="213" spans="1:3" ht="22.5">
      <c r="A213" s="692"/>
      <c r="B213" s="695" t="s">
        <v>681</v>
      </c>
      <c r="C213" s="703" t="s">
        <v>929</v>
      </c>
    </row>
    <row r="214" spans="1:3">
      <c r="A214" s="692"/>
      <c r="B214" s="888" t="s">
        <v>930</v>
      </c>
      <c r="C214" s="888"/>
    </row>
    <row r="215" spans="1:3" ht="39.6" customHeight="1">
      <c r="A215" s="702"/>
      <c r="B215" s="945" t="s">
        <v>943</v>
      </c>
      <c r="C215" s="945"/>
    </row>
    <row r="216" spans="1:3">
      <c r="B216" s="888" t="s">
        <v>1024</v>
      </c>
      <c r="C216" s="888"/>
    </row>
    <row r="217" spans="1:3" ht="25.5">
      <c r="A217" s="725">
        <v>1</v>
      </c>
      <c r="B217" s="726" t="s">
        <v>985</v>
      </c>
      <c r="C217" s="727" t="s">
        <v>1025</v>
      </c>
    </row>
    <row r="218" spans="1:3" ht="12.75">
      <c r="A218" s="725">
        <v>2</v>
      </c>
      <c r="B218" s="726" t="s">
        <v>986</v>
      </c>
      <c r="C218" s="727" t="s">
        <v>1026</v>
      </c>
    </row>
    <row r="219" spans="1:3" ht="25.5">
      <c r="A219" s="725">
        <v>3</v>
      </c>
      <c r="B219" s="726" t="s">
        <v>988</v>
      </c>
      <c r="C219" s="726" t="s">
        <v>1027</v>
      </c>
    </row>
    <row r="220" spans="1:3" ht="12.75">
      <c r="A220" s="725">
        <v>4</v>
      </c>
      <c r="B220" s="726" t="s">
        <v>989</v>
      </c>
      <c r="C220" s="726" t="s">
        <v>1028</v>
      </c>
    </row>
    <row r="221" spans="1:3" ht="25.5">
      <c r="A221" s="725">
        <v>5</v>
      </c>
      <c r="B221" s="726" t="s">
        <v>990</v>
      </c>
      <c r="C221" s="726" t="s">
        <v>1029</v>
      </c>
    </row>
    <row r="222" spans="1:3" ht="12.75">
      <c r="A222" s="725">
        <v>6</v>
      </c>
      <c r="B222" s="726" t="s">
        <v>991</v>
      </c>
      <c r="C222" s="726" t="s">
        <v>1030</v>
      </c>
    </row>
    <row r="223" spans="1:3" ht="25.5">
      <c r="A223" s="725">
        <v>7</v>
      </c>
      <c r="B223" s="726" t="s">
        <v>992</v>
      </c>
      <c r="C223" s="726" t="s">
        <v>1031</v>
      </c>
    </row>
    <row r="224" spans="1:3" ht="12.75">
      <c r="A224" s="725">
        <v>7.1</v>
      </c>
      <c r="B224" s="728" t="s">
        <v>993</v>
      </c>
      <c r="C224" s="726" t="s">
        <v>1032</v>
      </c>
    </row>
    <row r="225" spans="1:3" ht="25.5">
      <c r="A225" s="725">
        <v>7.2</v>
      </c>
      <c r="B225" s="728" t="s">
        <v>994</v>
      </c>
      <c r="C225" s="726" t="s">
        <v>1033</v>
      </c>
    </row>
    <row r="226" spans="1:3" ht="12.75">
      <c r="A226" s="725">
        <v>7.3</v>
      </c>
      <c r="B226" s="729" t="s">
        <v>995</v>
      </c>
      <c r="C226" s="726" t="s">
        <v>1034</v>
      </c>
    </row>
    <row r="227" spans="1:3" ht="12.75">
      <c r="A227" s="725">
        <v>8</v>
      </c>
      <c r="B227" s="726" t="s">
        <v>996</v>
      </c>
      <c r="C227" s="727" t="s">
        <v>1035</v>
      </c>
    </row>
    <row r="228" spans="1:3" ht="12.75">
      <c r="A228" s="725">
        <v>9</v>
      </c>
      <c r="B228" s="726" t="s">
        <v>997</v>
      </c>
      <c r="C228" s="727" t="s">
        <v>1036</v>
      </c>
    </row>
    <row r="229" spans="1:3" ht="25.5">
      <c r="A229" s="725">
        <v>10.1</v>
      </c>
      <c r="B229" s="730" t="s">
        <v>1037</v>
      </c>
      <c r="C229" s="727" t="s">
        <v>1038</v>
      </c>
    </row>
    <row r="230" spans="1:3" ht="12.75">
      <c r="A230" s="889"/>
      <c r="B230" s="731" t="s">
        <v>781</v>
      </c>
      <c r="C230" s="727" t="s">
        <v>1039</v>
      </c>
    </row>
    <row r="231" spans="1:3" ht="25.5">
      <c r="A231" s="890"/>
      <c r="B231" s="731" t="s">
        <v>979</v>
      </c>
      <c r="C231" s="727" t="s">
        <v>1040</v>
      </c>
    </row>
    <row r="232" spans="1:3" ht="12.75">
      <c r="A232" s="890"/>
      <c r="B232" s="731" t="s">
        <v>980</v>
      </c>
      <c r="C232" s="727" t="s">
        <v>1041</v>
      </c>
    </row>
    <row r="233" spans="1:3" ht="24">
      <c r="A233" s="890"/>
      <c r="B233" s="731" t="s">
        <v>981</v>
      </c>
      <c r="C233" s="732" t="s">
        <v>1042</v>
      </c>
    </row>
    <row r="234" spans="1:3" ht="40.5" customHeight="1">
      <c r="A234" s="890"/>
      <c r="B234" s="731" t="s">
        <v>982</v>
      </c>
      <c r="C234" s="727" t="s">
        <v>1043</v>
      </c>
    </row>
    <row r="235" spans="1:3" ht="24" customHeight="1">
      <c r="A235" s="890"/>
      <c r="B235" s="731" t="s">
        <v>983</v>
      </c>
      <c r="C235" s="727" t="s">
        <v>1044</v>
      </c>
    </row>
    <row r="236" spans="1:3" ht="25.5">
      <c r="A236" s="891"/>
      <c r="B236" s="731" t="s">
        <v>984</v>
      </c>
      <c r="C236" s="727" t="s">
        <v>1045</v>
      </c>
    </row>
  </sheetData>
  <mergeCells count="133">
    <mergeCell ref="C198:C201"/>
    <mergeCell ref="B209:C209"/>
    <mergeCell ref="B210:C210"/>
    <mergeCell ref="B214:C214"/>
    <mergeCell ref="B215:C215"/>
    <mergeCell ref="B168:C168"/>
    <mergeCell ref="B169:C169"/>
    <mergeCell ref="B186:C186"/>
    <mergeCell ref="B187:C187"/>
    <mergeCell ref="B194:C194"/>
    <mergeCell ref="B195:C195"/>
    <mergeCell ref="B156:C156"/>
    <mergeCell ref="B157:C157"/>
    <mergeCell ref="B158:C158"/>
    <mergeCell ref="B159:C159"/>
    <mergeCell ref="B160:C160"/>
    <mergeCell ref="B165:C165"/>
    <mergeCell ref="B116:C116"/>
    <mergeCell ref="B117:C117"/>
    <mergeCell ref="B118:C118"/>
    <mergeCell ref="B146:C146"/>
    <mergeCell ref="B155:C155"/>
    <mergeCell ref="C147:C152"/>
    <mergeCell ref="B110:C110"/>
    <mergeCell ref="A111:C111"/>
    <mergeCell ref="A112:C112"/>
    <mergeCell ref="B113:C113"/>
    <mergeCell ref="B114:C114"/>
    <mergeCell ref="B115:C115"/>
    <mergeCell ref="A97:C97"/>
    <mergeCell ref="A105:C105"/>
    <mergeCell ref="B106:C106"/>
    <mergeCell ref="A107:C107"/>
    <mergeCell ref="B108:C108"/>
    <mergeCell ref="B109:C109"/>
    <mergeCell ref="B91:C91"/>
    <mergeCell ref="B92:C92"/>
    <mergeCell ref="B93:C93"/>
    <mergeCell ref="B94:C94"/>
    <mergeCell ref="B95:C95"/>
    <mergeCell ref="A96:C96"/>
    <mergeCell ref="B85:C85"/>
    <mergeCell ref="B86:C86"/>
    <mergeCell ref="B87:C87"/>
    <mergeCell ref="A88:C88"/>
    <mergeCell ref="B89:C89"/>
    <mergeCell ref="B90:C90"/>
    <mergeCell ref="B79:C79"/>
    <mergeCell ref="A80:C80"/>
    <mergeCell ref="B81:C81"/>
    <mergeCell ref="B82:C82"/>
    <mergeCell ref="B83:C83"/>
    <mergeCell ref="B84:C84"/>
    <mergeCell ref="B73:C73"/>
    <mergeCell ref="B74:C74"/>
    <mergeCell ref="B75:C75"/>
    <mergeCell ref="A76:C76"/>
    <mergeCell ref="B77:C77"/>
    <mergeCell ref="B78:C78"/>
    <mergeCell ref="A67:C67"/>
    <mergeCell ref="B68:C68"/>
    <mergeCell ref="B69:C69"/>
    <mergeCell ref="B70:C70"/>
    <mergeCell ref="B71:C71"/>
    <mergeCell ref="B72:C72"/>
    <mergeCell ref="B61:C61"/>
    <mergeCell ref="B62:C62"/>
    <mergeCell ref="B63:C63"/>
    <mergeCell ref="B64:C64"/>
    <mergeCell ref="A65:C65"/>
    <mergeCell ref="B66:C66"/>
    <mergeCell ref="A55:C55"/>
    <mergeCell ref="B56:C56"/>
    <mergeCell ref="B57:C57"/>
    <mergeCell ref="B58:C58"/>
    <mergeCell ref="B59:C59"/>
    <mergeCell ref="B60:C60"/>
    <mergeCell ref="B49:C49"/>
    <mergeCell ref="B50:C50"/>
    <mergeCell ref="B51:C51"/>
    <mergeCell ref="B52:C52"/>
    <mergeCell ref="B53:C53"/>
    <mergeCell ref="B54:C54"/>
    <mergeCell ref="B43:C43"/>
    <mergeCell ref="B44:C44"/>
    <mergeCell ref="B45:C45"/>
    <mergeCell ref="A46:C46"/>
    <mergeCell ref="B47:C47"/>
    <mergeCell ref="A48:C48"/>
    <mergeCell ref="B37:C37"/>
    <mergeCell ref="B38:C38"/>
    <mergeCell ref="B39:C39"/>
    <mergeCell ref="B40:C40"/>
    <mergeCell ref="B41:C41"/>
    <mergeCell ref="A42:C42"/>
    <mergeCell ref="B17:C17"/>
    <mergeCell ref="B18:C18"/>
    <mergeCell ref="B31:C31"/>
    <mergeCell ref="B32:C32"/>
    <mergeCell ref="B33:C33"/>
    <mergeCell ref="B34:C34"/>
    <mergeCell ref="B35:C35"/>
    <mergeCell ref="B36:C36"/>
    <mergeCell ref="B25:C25"/>
    <mergeCell ref="A26:C26"/>
    <mergeCell ref="B27:C27"/>
    <mergeCell ref="A28:C28"/>
    <mergeCell ref="B29:C29"/>
    <mergeCell ref="B30:C30"/>
    <mergeCell ref="B216:C216"/>
    <mergeCell ref="A230:A236"/>
    <mergeCell ref="B7:C7"/>
    <mergeCell ref="B8:C8"/>
    <mergeCell ref="B9:C9"/>
    <mergeCell ref="B10:C10"/>
    <mergeCell ref="B11:C11"/>
    <mergeCell ref="B12:C12"/>
    <mergeCell ref="A1:C1"/>
    <mergeCell ref="B2:C2"/>
    <mergeCell ref="B3:C3"/>
    <mergeCell ref="A4:C4"/>
    <mergeCell ref="B5:C5"/>
    <mergeCell ref="B6:C6"/>
    <mergeCell ref="B19:C19"/>
    <mergeCell ref="B20:C20"/>
    <mergeCell ref="B21:C21"/>
    <mergeCell ref="B22:C22"/>
    <mergeCell ref="B23:C23"/>
    <mergeCell ref="B24:C24"/>
    <mergeCell ref="B13:C13"/>
    <mergeCell ref="B14:C14"/>
    <mergeCell ref="B15:C15"/>
    <mergeCell ref="B16:C16"/>
  </mergeCells>
  <conditionalFormatting sqref="B226">
    <cfRule type="duplicateValues" dxfId="3" priority="1"/>
    <cfRule type="duplicateValues" dxfId="2" priority="2"/>
  </conditionalFormatting>
  <conditionalFormatting sqref="B226">
    <cfRule type="duplicateValues" dxfId="1" priority="3"/>
  </conditionalFormatting>
  <conditionalFormatting sqref="B226">
    <cfRule type="duplicateValues" dxfId="0" priority="4"/>
  </conditionalFormatting>
  <pageMargins left="0.25" right="0.25"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zoomScaleNormal="100" workbookViewId="0">
      <pane xSplit="1" ySplit="6" topLeftCell="B7" activePane="bottomRight" state="frozen"/>
      <selection sqref="A1:C1"/>
      <selection pane="topRight" sqref="A1:C1"/>
      <selection pane="bottomLeft" sqref="A1:C1"/>
      <selection pane="bottomRight" activeCell="B7" sqref="B7"/>
    </sheetView>
  </sheetViews>
  <sheetFormatPr defaultColWidth="9.140625" defaultRowHeight="15"/>
  <cols>
    <col min="1" max="1" width="9.5703125" style="1" bestFit="1" customWidth="1"/>
    <col min="2" max="2" width="89.140625" style="1" customWidth="1"/>
    <col min="3" max="8" width="12.7109375" style="1" customWidth="1"/>
    <col min="9" max="9" width="8.85546875" customWidth="1"/>
    <col min="10" max="16384" width="9.140625" style="7"/>
  </cols>
  <sheetData>
    <row r="1" spans="1:8" s="7" customFormat="1">
      <c r="A1" s="10" t="s">
        <v>188</v>
      </c>
      <c r="B1" s="9" t="str">
        <f>Info!C2</f>
        <v>სს ”საქართველოს ბანკი”</v>
      </c>
      <c r="C1" s="9"/>
      <c r="D1" s="1"/>
      <c r="E1" s="1"/>
      <c r="F1" s="1"/>
      <c r="G1" s="1"/>
      <c r="H1" s="1"/>
    </row>
    <row r="2" spans="1:8" s="7" customFormat="1">
      <c r="A2" s="10" t="s">
        <v>189</v>
      </c>
      <c r="B2" s="685">
        <v>44834</v>
      </c>
      <c r="C2" s="19"/>
      <c r="D2" s="11"/>
      <c r="E2" s="11"/>
      <c r="F2" s="11"/>
      <c r="G2" s="11"/>
      <c r="H2" s="11"/>
    </row>
    <row r="3" spans="1:8" s="7" customFormat="1">
      <c r="A3" s="10"/>
      <c r="B3" s="9"/>
      <c r="C3" s="19"/>
      <c r="D3" s="11"/>
      <c r="E3" s="11"/>
      <c r="F3" s="11"/>
      <c r="G3" s="11"/>
      <c r="H3" s="11">
        <v>0</v>
      </c>
    </row>
    <row r="4" spans="1:8" s="7" customFormat="1" ht="15.75" thickBot="1">
      <c r="A4" s="37" t="s">
        <v>404</v>
      </c>
      <c r="B4" s="20" t="s">
        <v>222</v>
      </c>
      <c r="C4" s="23"/>
      <c r="D4" s="23"/>
      <c r="E4" s="23"/>
      <c r="F4" s="37"/>
      <c r="G4" s="37"/>
      <c r="H4" s="38" t="s">
        <v>93</v>
      </c>
    </row>
    <row r="5" spans="1:8" s="7" customFormat="1">
      <c r="A5" s="97"/>
      <c r="B5" s="98"/>
      <c r="C5" s="777" t="s">
        <v>194</v>
      </c>
      <c r="D5" s="778"/>
      <c r="E5" s="779"/>
      <c r="F5" s="777" t="s">
        <v>195</v>
      </c>
      <c r="G5" s="778"/>
      <c r="H5" s="780"/>
    </row>
    <row r="6" spans="1:8" s="7" customFormat="1" ht="12.75">
      <c r="A6" s="99" t="s">
        <v>26</v>
      </c>
      <c r="B6" s="39"/>
      <c r="C6" s="40" t="s">
        <v>27</v>
      </c>
      <c r="D6" s="40" t="s">
        <v>96</v>
      </c>
      <c r="E6" s="40" t="s">
        <v>68</v>
      </c>
      <c r="F6" s="40" t="s">
        <v>27</v>
      </c>
      <c r="G6" s="40" t="s">
        <v>96</v>
      </c>
      <c r="H6" s="100" t="s">
        <v>68</v>
      </c>
    </row>
    <row r="7" spans="1:8" s="7" customFormat="1" ht="12.75">
      <c r="A7" s="101"/>
      <c r="B7" s="42" t="s">
        <v>92</v>
      </c>
      <c r="C7" s="43"/>
      <c r="D7" s="43"/>
      <c r="E7" s="43"/>
      <c r="F7" s="43"/>
      <c r="G7" s="43"/>
      <c r="H7" s="102"/>
    </row>
    <row r="8" spans="1:8" s="7" customFormat="1">
      <c r="A8" s="101">
        <v>1</v>
      </c>
      <c r="B8" s="44" t="s">
        <v>97</v>
      </c>
      <c r="C8" s="420">
        <v>19140849.760000002</v>
      </c>
      <c r="D8" s="420">
        <v>7006619.0199999996</v>
      </c>
      <c r="E8" s="192">
        <f>C8+D8</f>
        <v>26147468.780000001</v>
      </c>
      <c r="F8" s="546">
        <v>14010936.109999999</v>
      </c>
      <c r="G8" s="547">
        <v>-3830091.41</v>
      </c>
      <c r="H8" s="536">
        <v>10180844.699999999</v>
      </c>
    </row>
    <row r="9" spans="1:8" s="7" customFormat="1">
      <c r="A9" s="101">
        <v>2</v>
      </c>
      <c r="B9" s="44" t="s">
        <v>98</v>
      </c>
      <c r="C9" s="421">
        <f>SUM(C10:C18)</f>
        <v>926935734.08999991</v>
      </c>
      <c r="D9" s="421">
        <f>SUM(D10:D18)</f>
        <v>389918062.59619981</v>
      </c>
      <c r="E9" s="192">
        <f t="shared" ref="E9:E67" si="0">C9+D9</f>
        <v>1316853796.6861997</v>
      </c>
      <c r="F9" s="548">
        <v>697321492.05989993</v>
      </c>
      <c r="G9" s="549">
        <v>386458505.75099987</v>
      </c>
      <c r="H9" s="539">
        <v>1083779997.8108997</v>
      </c>
    </row>
    <row r="10" spans="1:8" s="7" customFormat="1">
      <c r="A10" s="101">
        <v>2.1</v>
      </c>
      <c r="B10" s="45" t="s">
        <v>99</v>
      </c>
      <c r="C10" s="420">
        <v>165611.91</v>
      </c>
      <c r="D10" s="420">
        <v>83969.73</v>
      </c>
      <c r="E10" s="192">
        <f t="shared" si="0"/>
        <v>249581.64</v>
      </c>
      <c r="F10" s="550">
        <v>720853.22</v>
      </c>
      <c r="G10" s="551">
        <v>45487.07</v>
      </c>
      <c r="H10" s="539">
        <v>766340.28999999992</v>
      </c>
    </row>
    <row r="11" spans="1:8" s="7" customFormat="1">
      <c r="A11" s="101">
        <v>2.2000000000000002</v>
      </c>
      <c r="B11" s="45" t="s">
        <v>100</v>
      </c>
      <c r="C11" s="420">
        <v>109861118.66</v>
      </c>
      <c r="D11" s="420">
        <v>135402801.7816</v>
      </c>
      <c r="E11" s="192">
        <f t="shared" si="0"/>
        <v>245263920.44159999</v>
      </c>
      <c r="F11" s="550">
        <v>94025640.226199999</v>
      </c>
      <c r="G11" s="551">
        <v>134452749.63729179</v>
      </c>
      <c r="H11" s="539">
        <v>228478389.86349177</v>
      </c>
    </row>
    <row r="12" spans="1:8" s="7" customFormat="1">
      <c r="A12" s="101">
        <v>2.2999999999999998</v>
      </c>
      <c r="B12" s="45" t="s">
        <v>101</v>
      </c>
      <c r="C12" s="420">
        <v>3561262.61</v>
      </c>
      <c r="D12" s="420">
        <v>7573838.7479636595</v>
      </c>
      <c r="E12" s="192">
        <f t="shared" si="0"/>
        <v>11135101.357963659</v>
      </c>
      <c r="F12" s="550">
        <v>4229127.16</v>
      </c>
      <c r="G12" s="551">
        <v>5023479.0872131605</v>
      </c>
      <c r="H12" s="539">
        <v>9252606.2472131606</v>
      </c>
    </row>
    <row r="13" spans="1:8" s="7" customFormat="1">
      <c r="A13" s="101">
        <v>2.4</v>
      </c>
      <c r="B13" s="45" t="s">
        <v>102</v>
      </c>
      <c r="C13" s="420">
        <v>25682486.713500001</v>
      </c>
      <c r="D13" s="420">
        <v>7186396.4699999997</v>
      </c>
      <c r="E13" s="192">
        <f t="shared" si="0"/>
        <v>32868883.183499999</v>
      </c>
      <c r="F13" s="550">
        <v>15415182.7829</v>
      </c>
      <c r="G13" s="551">
        <v>7477905.7039876198</v>
      </c>
      <c r="H13" s="539">
        <v>22893088.486887619</v>
      </c>
    </row>
    <row r="14" spans="1:8" s="7" customFormat="1">
      <c r="A14" s="101">
        <v>2.5</v>
      </c>
      <c r="B14" s="45" t="s">
        <v>103</v>
      </c>
      <c r="C14" s="420">
        <v>13276331.9</v>
      </c>
      <c r="D14" s="420">
        <v>41395091.530236155</v>
      </c>
      <c r="E14" s="192">
        <f t="shared" si="0"/>
        <v>54671423.430236153</v>
      </c>
      <c r="F14" s="550">
        <v>7937976.7000000002</v>
      </c>
      <c r="G14" s="551">
        <v>36389406.952777319</v>
      </c>
      <c r="H14" s="539">
        <v>44327383.652777322</v>
      </c>
    </row>
    <row r="15" spans="1:8" s="7" customFormat="1">
      <c r="A15" s="101">
        <v>2.6</v>
      </c>
      <c r="B15" s="45" t="s">
        <v>104</v>
      </c>
      <c r="C15" s="420">
        <v>39461132.609999999</v>
      </c>
      <c r="D15" s="420">
        <v>52220391.463200003</v>
      </c>
      <c r="E15" s="192">
        <f t="shared" si="0"/>
        <v>91681524.073200002</v>
      </c>
      <c r="F15" s="550">
        <v>30586642.6043</v>
      </c>
      <c r="G15" s="551">
        <v>50274219.525229938</v>
      </c>
      <c r="H15" s="539">
        <v>80860862.129529938</v>
      </c>
    </row>
    <row r="16" spans="1:8" s="7" customFormat="1">
      <c r="A16" s="101">
        <v>2.7</v>
      </c>
      <c r="B16" s="45" t="s">
        <v>105</v>
      </c>
      <c r="C16" s="420">
        <v>14555820.778200001</v>
      </c>
      <c r="D16" s="420">
        <v>5481502.5006999997</v>
      </c>
      <c r="E16" s="192">
        <f t="shared" si="0"/>
        <v>20037323.278900001</v>
      </c>
      <c r="F16" s="550">
        <v>9442632.4965000004</v>
      </c>
      <c r="G16" s="551">
        <v>6757486.2982999999</v>
      </c>
      <c r="H16" s="539">
        <v>16200118.7948</v>
      </c>
    </row>
    <row r="17" spans="1:8" s="7" customFormat="1">
      <c r="A17" s="101">
        <v>2.8</v>
      </c>
      <c r="B17" s="45" t="s">
        <v>106</v>
      </c>
      <c r="C17" s="420">
        <v>718188213.65999997</v>
      </c>
      <c r="D17" s="420">
        <v>137764842.99250001</v>
      </c>
      <c r="E17" s="192">
        <f t="shared" si="0"/>
        <v>855953056.65249991</v>
      </c>
      <c r="F17" s="550">
        <v>532579984.69</v>
      </c>
      <c r="G17" s="551">
        <v>143772509.31619999</v>
      </c>
      <c r="H17" s="539">
        <v>676352494.00619996</v>
      </c>
    </row>
    <row r="18" spans="1:8" s="7" customFormat="1">
      <c r="A18" s="101">
        <v>2.9</v>
      </c>
      <c r="B18" s="45" t="s">
        <v>107</v>
      </c>
      <c r="C18" s="420">
        <v>2183755.2483000001</v>
      </c>
      <c r="D18" s="420">
        <v>2809227.38</v>
      </c>
      <c r="E18" s="192">
        <f t="shared" si="0"/>
        <v>4992982.6283</v>
      </c>
      <c r="F18" s="550">
        <v>2383452.1800000002</v>
      </c>
      <c r="G18" s="551">
        <v>2265262.16</v>
      </c>
      <c r="H18" s="539">
        <v>4648714.34</v>
      </c>
    </row>
    <row r="19" spans="1:8" s="7" customFormat="1">
      <c r="A19" s="101">
        <v>3</v>
      </c>
      <c r="B19" s="44" t="s">
        <v>108</v>
      </c>
      <c r="C19" s="420">
        <v>14217388.48</v>
      </c>
      <c r="D19" s="420">
        <v>1892135.99</v>
      </c>
      <c r="E19" s="192">
        <f t="shared" si="0"/>
        <v>16109524.470000001</v>
      </c>
      <c r="F19" s="550">
        <v>9079285.2300000004</v>
      </c>
      <c r="G19" s="551">
        <v>1567854.6</v>
      </c>
      <c r="H19" s="539">
        <v>10647139.83</v>
      </c>
    </row>
    <row r="20" spans="1:8" s="7" customFormat="1">
      <c r="A20" s="101">
        <v>4</v>
      </c>
      <c r="B20" s="44" t="s">
        <v>109</v>
      </c>
      <c r="C20" s="420">
        <v>207929720.15000001</v>
      </c>
      <c r="D20" s="420">
        <v>6616328.4699999997</v>
      </c>
      <c r="E20" s="192">
        <f t="shared" si="0"/>
        <v>214546048.62</v>
      </c>
      <c r="F20" s="550">
        <v>139641378.18000001</v>
      </c>
      <c r="G20" s="551">
        <v>2100657.56</v>
      </c>
      <c r="H20" s="539">
        <v>141742035.74000001</v>
      </c>
    </row>
    <row r="21" spans="1:8" s="7" customFormat="1">
      <c r="A21" s="101">
        <v>5</v>
      </c>
      <c r="B21" s="44" t="s">
        <v>110</v>
      </c>
      <c r="C21" s="420">
        <v>0</v>
      </c>
      <c r="D21" s="420">
        <v>0</v>
      </c>
      <c r="E21" s="192">
        <f t="shared" si="0"/>
        <v>0</v>
      </c>
      <c r="F21" s="550">
        <v>0</v>
      </c>
      <c r="G21" s="551">
        <v>0</v>
      </c>
      <c r="H21" s="539">
        <v>0</v>
      </c>
    </row>
    <row r="22" spans="1:8" s="7" customFormat="1">
      <c r="A22" s="101">
        <v>6</v>
      </c>
      <c r="B22" s="46" t="s">
        <v>111</v>
      </c>
      <c r="C22" s="421">
        <f>C8+C9+C19+C20+C21</f>
        <v>1168223692.48</v>
      </c>
      <c r="D22" s="421">
        <f>D8+D9+D19+D20+D21</f>
        <v>405433146.07619983</v>
      </c>
      <c r="E22" s="192">
        <f>C22+D22</f>
        <v>1573656838.5561998</v>
      </c>
      <c r="F22" s="548">
        <v>860053091.57990003</v>
      </c>
      <c r="G22" s="549">
        <v>386296926.50099987</v>
      </c>
      <c r="H22" s="539">
        <v>1246350018.0809</v>
      </c>
    </row>
    <row r="23" spans="1:8" s="7" customFormat="1">
      <c r="A23" s="101"/>
      <c r="B23" s="42" t="s">
        <v>90</v>
      </c>
      <c r="C23" s="420"/>
      <c r="D23" s="420"/>
      <c r="E23" s="191"/>
      <c r="F23" s="550"/>
      <c r="G23" s="551"/>
      <c r="H23" s="537"/>
    </row>
    <row r="24" spans="1:8" s="7" customFormat="1">
      <c r="A24" s="101">
        <v>7</v>
      </c>
      <c r="B24" s="44" t="s">
        <v>112</v>
      </c>
      <c r="C24" s="420">
        <v>106953402.95</v>
      </c>
      <c r="D24" s="420">
        <v>3737714.48</v>
      </c>
      <c r="E24" s="192">
        <f t="shared" si="0"/>
        <v>110691117.43000001</v>
      </c>
      <c r="F24" s="550">
        <v>74221488.150000006</v>
      </c>
      <c r="G24" s="551">
        <v>12963854.43</v>
      </c>
      <c r="H24" s="539">
        <v>87185342.580000013</v>
      </c>
    </row>
    <row r="25" spans="1:8" s="7" customFormat="1">
      <c r="A25" s="101">
        <v>8</v>
      </c>
      <c r="B25" s="44" t="s">
        <v>113</v>
      </c>
      <c r="C25" s="420">
        <v>259123314.72</v>
      </c>
      <c r="D25" s="420">
        <v>34777355.590000004</v>
      </c>
      <c r="E25" s="192">
        <f t="shared" si="0"/>
        <v>293900670.31</v>
      </c>
      <c r="F25" s="550">
        <v>199989261</v>
      </c>
      <c r="G25" s="551">
        <v>71547773.280000001</v>
      </c>
      <c r="H25" s="539">
        <v>271537034.27999997</v>
      </c>
    </row>
    <row r="26" spans="1:8" s="7" customFormat="1">
      <c r="A26" s="101">
        <v>9</v>
      </c>
      <c r="B26" s="44" t="s">
        <v>114</v>
      </c>
      <c r="C26" s="420">
        <v>9824443.5600000005</v>
      </c>
      <c r="D26" s="420">
        <v>2747939.01</v>
      </c>
      <c r="E26" s="192">
        <f t="shared" si="0"/>
        <v>12572382.57</v>
      </c>
      <c r="F26" s="550">
        <v>5509596.4900000002</v>
      </c>
      <c r="G26" s="551">
        <v>3980.32</v>
      </c>
      <c r="H26" s="539">
        <v>5513576.8100000005</v>
      </c>
    </row>
    <row r="27" spans="1:8" s="7" customFormat="1">
      <c r="A27" s="101">
        <v>10</v>
      </c>
      <c r="B27" s="44" t="s">
        <v>115</v>
      </c>
      <c r="C27" s="420">
        <v>2244828.0299999998</v>
      </c>
      <c r="D27" s="420">
        <v>67569062.439999998</v>
      </c>
      <c r="E27" s="192">
        <f t="shared" si="0"/>
        <v>69813890.469999999</v>
      </c>
      <c r="F27" s="550">
        <v>2123739.5</v>
      </c>
      <c r="G27" s="551">
        <v>80310410.150000006</v>
      </c>
      <c r="H27" s="539">
        <v>82434149.650000006</v>
      </c>
    </row>
    <row r="28" spans="1:8" s="7" customFormat="1">
      <c r="A28" s="101">
        <v>11</v>
      </c>
      <c r="B28" s="44" t="s">
        <v>116</v>
      </c>
      <c r="C28" s="420">
        <v>232844994.62</v>
      </c>
      <c r="D28" s="420">
        <v>52408136.520000003</v>
      </c>
      <c r="E28" s="192">
        <f t="shared" si="0"/>
        <v>285253131.13999999</v>
      </c>
      <c r="F28" s="550">
        <v>121448978.52</v>
      </c>
      <c r="G28" s="551">
        <v>47562839.859999999</v>
      </c>
      <c r="H28" s="539">
        <v>169011818.38</v>
      </c>
    </row>
    <row r="29" spans="1:8" s="7" customFormat="1">
      <c r="A29" s="101">
        <v>12</v>
      </c>
      <c r="B29" s="44" t="s">
        <v>117</v>
      </c>
      <c r="C29" s="420">
        <v>0</v>
      </c>
      <c r="D29" s="420">
        <v>0</v>
      </c>
      <c r="E29" s="192">
        <f t="shared" si="0"/>
        <v>0</v>
      </c>
      <c r="F29" s="550">
        <v>0</v>
      </c>
      <c r="G29" s="551">
        <v>0</v>
      </c>
      <c r="H29" s="539">
        <v>0</v>
      </c>
    </row>
    <row r="30" spans="1:8" s="7" customFormat="1">
      <c r="A30" s="101">
        <v>13</v>
      </c>
      <c r="B30" s="47" t="s">
        <v>118</v>
      </c>
      <c r="C30" s="421">
        <f>SUM(C24:C29)</f>
        <v>610990983.88</v>
      </c>
      <c r="D30" s="421">
        <f>SUM(D24:D29)</f>
        <v>161240208.03999999</v>
      </c>
      <c r="E30" s="192">
        <f t="shared" si="0"/>
        <v>772231191.91999996</v>
      </c>
      <c r="F30" s="548">
        <v>403293063.65999997</v>
      </c>
      <c r="G30" s="549">
        <v>212388858.04000002</v>
      </c>
      <c r="H30" s="539">
        <v>615681921.70000005</v>
      </c>
    </row>
    <row r="31" spans="1:8" s="7" customFormat="1">
      <c r="A31" s="101">
        <v>14</v>
      </c>
      <c r="B31" s="47" t="s">
        <v>119</v>
      </c>
      <c r="C31" s="421">
        <f>C22-C30</f>
        <v>557232708.60000002</v>
      </c>
      <c r="D31" s="421">
        <f>D22-D30</f>
        <v>244192938.03619984</v>
      </c>
      <c r="E31" s="192">
        <f t="shared" si="0"/>
        <v>801425646.63619983</v>
      </c>
      <c r="F31" s="548">
        <v>456760027.91990006</v>
      </c>
      <c r="G31" s="549">
        <v>173908068.46099985</v>
      </c>
      <c r="H31" s="539">
        <v>630668096.38089991</v>
      </c>
    </row>
    <row r="32" spans="1:8" s="7" customFormat="1" ht="12.75">
      <c r="A32" s="101"/>
      <c r="B32" s="42"/>
      <c r="C32" s="422"/>
      <c r="D32" s="422"/>
      <c r="E32" s="197"/>
      <c r="F32" s="552"/>
      <c r="G32" s="553"/>
      <c r="H32" s="552"/>
    </row>
    <row r="33" spans="1:8" s="7" customFormat="1">
      <c r="A33" s="101"/>
      <c r="B33" s="42" t="s">
        <v>120</v>
      </c>
      <c r="C33" s="420"/>
      <c r="D33" s="420"/>
      <c r="E33" s="191"/>
      <c r="F33" s="550"/>
      <c r="G33" s="551"/>
      <c r="H33" s="537"/>
    </row>
    <row r="34" spans="1:8" s="7" customFormat="1">
      <c r="A34" s="101">
        <v>15</v>
      </c>
      <c r="B34" s="41" t="s">
        <v>91</v>
      </c>
      <c r="C34" s="423">
        <f>C35-C36</f>
        <v>194190000.91000003</v>
      </c>
      <c r="D34" s="423">
        <f>D35-D36</f>
        <v>-13608502.829999998</v>
      </c>
      <c r="E34" s="192">
        <f t="shared" si="0"/>
        <v>180581498.08000004</v>
      </c>
      <c r="F34" s="548">
        <v>157761346.41</v>
      </c>
      <c r="G34" s="549">
        <v>-21486053.539999992</v>
      </c>
      <c r="H34" s="539">
        <v>136275292.87</v>
      </c>
    </row>
    <row r="35" spans="1:8" s="7" customFormat="1">
      <c r="A35" s="101">
        <v>15.1</v>
      </c>
      <c r="B35" s="45" t="s">
        <v>121</v>
      </c>
      <c r="C35" s="420">
        <v>267834608.55000001</v>
      </c>
      <c r="D35" s="420">
        <v>95202929.640000001</v>
      </c>
      <c r="E35" s="192">
        <f t="shared" si="0"/>
        <v>363037538.19</v>
      </c>
      <c r="F35" s="550">
        <v>199413720.25</v>
      </c>
      <c r="G35" s="551">
        <v>52125335.310000002</v>
      </c>
      <c r="H35" s="539">
        <v>251539055.56</v>
      </c>
    </row>
    <row r="36" spans="1:8" s="7" customFormat="1">
      <c r="A36" s="101">
        <v>15.2</v>
      </c>
      <c r="B36" s="45" t="s">
        <v>122</v>
      </c>
      <c r="C36" s="420">
        <v>73644607.640000001</v>
      </c>
      <c r="D36" s="420">
        <v>108811432.47</v>
      </c>
      <c r="E36" s="192">
        <f t="shared" si="0"/>
        <v>182456040.11000001</v>
      </c>
      <c r="F36" s="550">
        <v>41652373.840000004</v>
      </c>
      <c r="G36" s="551">
        <v>73611388.849999994</v>
      </c>
      <c r="H36" s="539">
        <v>115263762.69</v>
      </c>
    </row>
    <row r="37" spans="1:8" s="7" customFormat="1">
      <c r="A37" s="101">
        <v>16</v>
      </c>
      <c r="B37" s="44" t="s">
        <v>123</v>
      </c>
      <c r="C37" s="420">
        <v>487039.96</v>
      </c>
      <c r="D37" s="420">
        <v>0</v>
      </c>
      <c r="E37" s="192">
        <f t="shared" si="0"/>
        <v>487039.96</v>
      </c>
      <c r="F37" s="550">
        <v>400504.96</v>
      </c>
      <c r="G37" s="551">
        <v>0</v>
      </c>
      <c r="H37" s="539">
        <v>400504.96</v>
      </c>
    </row>
    <row r="38" spans="1:8" s="7" customFormat="1">
      <c r="A38" s="101">
        <v>17</v>
      </c>
      <c r="B38" s="44" t="s">
        <v>124</v>
      </c>
      <c r="C38" s="420">
        <v>0</v>
      </c>
      <c r="D38" s="420">
        <v>0</v>
      </c>
      <c r="E38" s="192">
        <f t="shared" si="0"/>
        <v>0</v>
      </c>
      <c r="F38" s="550">
        <v>0</v>
      </c>
      <c r="G38" s="551">
        <v>0</v>
      </c>
      <c r="H38" s="539">
        <v>0</v>
      </c>
    </row>
    <row r="39" spans="1:8" s="7" customFormat="1">
      <c r="A39" s="101">
        <v>18</v>
      </c>
      <c r="B39" s="44" t="s">
        <v>125</v>
      </c>
      <c r="C39" s="420">
        <v>3425124.16</v>
      </c>
      <c r="D39" s="420">
        <v>-5492763.75</v>
      </c>
      <c r="E39" s="192">
        <f t="shared" si="0"/>
        <v>-2067639.5899999999</v>
      </c>
      <c r="F39" s="550">
        <v>27104395.100000001</v>
      </c>
      <c r="G39" s="551">
        <v>27606.42</v>
      </c>
      <c r="H39" s="539">
        <v>27132001.520000003</v>
      </c>
    </row>
    <row r="40" spans="1:8" s="7" customFormat="1">
      <c r="A40" s="101">
        <v>19</v>
      </c>
      <c r="B40" s="44" t="s">
        <v>126</v>
      </c>
      <c r="C40" s="420">
        <v>293253669.32999998</v>
      </c>
      <c r="D40" s="420">
        <v>0</v>
      </c>
      <c r="E40" s="192">
        <f t="shared" si="0"/>
        <v>293253669.32999998</v>
      </c>
      <c r="F40" s="550">
        <v>86064850.060000002</v>
      </c>
      <c r="G40" s="551">
        <v>0</v>
      </c>
      <c r="H40" s="539">
        <v>86064850.060000002</v>
      </c>
    </row>
    <row r="41" spans="1:8" s="7" customFormat="1">
      <c r="A41" s="101">
        <v>20</v>
      </c>
      <c r="B41" s="44" t="s">
        <v>127</v>
      </c>
      <c r="C41" s="420">
        <v>25454296</v>
      </c>
      <c r="D41" s="420">
        <v>0</v>
      </c>
      <c r="E41" s="192">
        <f t="shared" si="0"/>
        <v>25454296</v>
      </c>
      <c r="F41" s="550">
        <v>12792693.1</v>
      </c>
      <c r="G41" s="551">
        <v>0</v>
      </c>
      <c r="H41" s="539">
        <v>12792693.1</v>
      </c>
    </row>
    <row r="42" spans="1:8" s="7" customFormat="1">
      <c r="A42" s="101">
        <v>21</v>
      </c>
      <c r="B42" s="44" t="s">
        <v>128</v>
      </c>
      <c r="C42" s="420">
        <v>5913151.0300000003</v>
      </c>
      <c r="D42" s="420">
        <v>0</v>
      </c>
      <c r="E42" s="192">
        <f t="shared" si="0"/>
        <v>5913151.0300000003</v>
      </c>
      <c r="F42" s="550">
        <v>20771858.440000001</v>
      </c>
      <c r="G42" s="551">
        <v>0</v>
      </c>
      <c r="H42" s="539">
        <v>20771858.440000001</v>
      </c>
    </row>
    <row r="43" spans="1:8" s="7" customFormat="1">
      <c r="A43" s="101">
        <v>22</v>
      </c>
      <c r="B43" s="44" t="s">
        <v>129</v>
      </c>
      <c r="C43" s="420">
        <v>14342486.859999999</v>
      </c>
      <c r="D43" s="420">
        <v>17652293.98</v>
      </c>
      <c r="E43" s="192">
        <f t="shared" si="0"/>
        <v>31994780.84</v>
      </c>
      <c r="F43" s="550">
        <v>9360950.5600000005</v>
      </c>
      <c r="G43" s="551">
        <v>23033251.82</v>
      </c>
      <c r="H43" s="539">
        <v>32394202.380000003</v>
      </c>
    </row>
    <row r="44" spans="1:8" s="7" customFormat="1">
      <c r="A44" s="101">
        <v>23</v>
      </c>
      <c r="B44" s="44" t="s">
        <v>130</v>
      </c>
      <c r="C44" s="420">
        <v>693985.82</v>
      </c>
      <c r="D44" s="420">
        <v>-1038988.25</v>
      </c>
      <c r="E44" s="192">
        <f t="shared" si="0"/>
        <v>-345002.43000000005</v>
      </c>
      <c r="F44" s="550">
        <v>13162472.800000001</v>
      </c>
      <c r="G44" s="551">
        <v>681236.27</v>
      </c>
      <c r="H44" s="539">
        <v>13843709.07</v>
      </c>
    </row>
    <row r="45" spans="1:8" s="7" customFormat="1">
      <c r="A45" s="101">
        <v>24</v>
      </c>
      <c r="B45" s="47" t="s">
        <v>131</v>
      </c>
      <c r="C45" s="421">
        <f>C34+C37+C38+C39+C40+C41+C42+C43+C44</f>
        <v>537759754.07000005</v>
      </c>
      <c r="D45" s="421">
        <f>D34+D37+D38+D39+D40+D41+D42+D43+D44</f>
        <v>-2487960.8499999978</v>
      </c>
      <c r="E45" s="192">
        <f t="shared" si="0"/>
        <v>535271793.22000003</v>
      </c>
      <c r="F45" s="548">
        <v>327419071.43000001</v>
      </c>
      <c r="G45" s="549">
        <v>2256040.9700000104</v>
      </c>
      <c r="H45" s="539">
        <v>329675112.40000004</v>
      </c>
    </row>
    <row r="46" spans="1:8" s="7" customFormat="1" ht="12.75">
      <c r="A46" s="101"/>
      <c r="B46" s="42" t="s">
        <v>132</v>
      </c>
      <c r="C46" s="420"/>
      <c r="D46" s="420"/>
      <c r="E46" s="196"/>
      <c r="F46" s="550"/>
      <c r="G46" s="551"/>
      <c r="H46" s="550"/>
    </row>
    <row r="47" spans="1:8" s="7" customFormat="1">
      <c r="A47" s="101">
        <v>25</v>
      </c>
      <c r="B47" s="44" t="s">
        <v>133</v>
      </c>
      <c r="C47" s="420">
        <v>15626030.35</v>
      </c>
      <c r="D47" s="420">
        <v>6744427.4900000002</v>
      </c>
      <c r="E47" s="192">
        <f t="shared" si="0"/>
        <v>22370457.84</v>
      </c>
      <c r="F47" s="550">
        <v>13274175.35</v>
      </c>
      <c r="G47" s="551">
        <v>7354533.0999999996</v>
      </c>
      <c r="H47" s="539">
        <v>20628708.449999999</v>
      </c>
    </row>
    <row r="48" spans="1:8" s="7" customFormat="1">
      <c r="A48" s="101">
        <v>26</v>
      </c>
      <c r="B48" s="44" t="s">
        <v>134</v>
      </c>
      <c r="C48" s="420">
        <v>36513670.649999999</v>
      </c>
      <c r="D48" s="420">
        <v>7768354.3499999996</v>
      </c>
      <c r="E48" s="192">
        <f t="shared" si="0"/>
        <v>44282025</v>
      </c>
      <c r="F48" s="550">
        <v>23243302.16</v>
      </c>
      <c r="G48" s="551">
        <v>8740248.9600000009</v>
      </c>
      <c r="H48" s="539">
        <v>31983551.120000001</v>
      </c>
    </row>
    <row r="49" spans="1:9" ht="15.75">
      <c r="A49" s="101">
        <v>27</v>
      </c>
      <c r="B49" s="44" t="s">
        <v>135</v>
      </c>
      <c r="C49" s="420">
        <v>233567259.56999999</v>
      </c>
      <c r="D49" s="420">
        <v>0</v>
      </c>
      <c r="E49" s="192">
        <f t="shared" si="0"/>
        <v>233567259.56999999</v>
      </c>
      <c r="F49" s="550">
        <v>181833792.41999999</v>
      </c>
      <c r="G49" s="551">
        <v>0</v>
      </c>
      <c r="H49" s="539">
        <v>181833792.41999999</v>
      </c>
    </row>
    <row r="50" spans="1:9" ht="15.75">
      <c r="A50" s="101">
        <v>28</v>
      </c>
      <c r="B50" s="44" t="s">
        <v>270</v>
      </c>
      <c r="C50" s="420">
        <v>12849629.439999999</v>
      </c>
      <c r="D50" s="420">
        <v>0</v>
      </c>
      <c r="E50" s="192">
        <f t="shared" si="0"/>
        <v>12849629.439999999</v>
      </c>
      <c r="F50" s="550">
        <v>11733251.82</v>
      </c>
      <c r="G50" s="551">
        <v>0</v>
      </c>
      <c r="H50" s="539">
        <v>11733251.82</v>
      </c>
    </row>
    <row r="51" spans="1:9" ht="15.75">
      <c r="A51" s="101">
        <v>29</v>
      </c>
      <c r="B51" s="44" t="s">
        <v>136</v>
      </c>
      <c r="C51" s="420">
        <v>65600094.850000001</v>
      </c>
      <c r="D51" s="420">
        <v>0</v>
      </c>
      <c r="E51" s="192">
        <f t="shared" si="0"/>
        <v>65600094.850000001</v>
      </c>
      <c r="F51" s="550">
        <v>57107291.659999996</v>
      </c>
      <c r="G51" s="551">
        <v>0</v>
      </c>
      <c r="H51" s="539">
        <v>57107291.659999996</v>
      </c>
    </row>
    <row r="52" spans="1:9" ht="15.75">
      <c r="A52" s="101">
        <v>30</v>
      </c>
      <c r="B52" s="44" t="s">
        <v>137</v>
      </c>
      <c r="C52" s="420">
        <v>57840837.829999998</v>
      </c>
      <c r="D52" s="420">
        <v>994079.34</v>
      </c>
      <c r="E52" s="192">
        <f t="shared" si="0"/>
        <v>58834917.170000002</v>
      </c>
      <c r="F52" s="550">
        <v>47767085.520000003</v>
      </c>
      <c r="G52" s="551">
        <v>1084843.1883938599</v>
      </c>
      <c r="H52" s="539">
        <v>48851928.708393864</v>
      </c>
    </row>
    <row r="53" spans="1:9" ht="15.75">
      <c r="A53" s="101">
        <v>31</v>
      </c>
      <c r="B53" s="47" t="s">
        <v>138</v>
      </c>
      <c r="C53" s="421">
        <f>C47+C48+C49+C50+C51+C52</f>
        <v>421997522.69</v>
      </c>
      <c r="D53" s="421">
        <f>D47+D48+D49+D50+D51+D52</f>
        <v>15506861.18</v>
      </c>
      <c r="E53" s="192">
        <f t="shared" si="0"/>
        <v>437504383.87</v>
      </c>
      <c r="F53" s="548">
        <v>334958898.92999995</v>
      </c>
      <c r="G53" s="549">
        <v>17179625.24839386</v>
      </c>
      <c r="H53" s="539">
        <v>352138524.17839378</v>
      </c>
    </row>
    <row r="54" spans="1:9" ht="15.75">
      <c r="A54" s="101">
        <v>32</v>
      </c>
      <c r="B54" s="47" t="s">
        <v>139</v>
      </c>
      <c r="C54" s="421">
        <f>C45-C53</f>
        <v>115762231.38000005</v>
      </c>
      <c r="D54" s="421">
        <f>D45-D53</f>
        <v>-17994822.029999997</v>
      </c>
      <c r="E54" s="192">
        <f t="shared" si="0"/>
        <v>97767409.350000054</v>
      </c>
      <c r="F54" s="548">
        <v>-7539827.4999999404</v>
      </c>
      <c r="G54" s="549">
        <v>-14923584.27839385</v>
      </c>
      <c r="H54" s="539">
        <v>-22463411.77839379</v>
      </c>
    </row>
    <row r="55" spans="1:9">
      <c r="A55" s="101"/>
      <c r="B55" s="42"/>
      <c r="C55" s="422"/>
      <c r="D55" s="422"/>
      <c r="E55" s="197"/>
      <c r="F55" s="552"/>
      <c r="G55" s="553"/>
      <c r="H55" s="552"/>
    </row>
    <row r="56" spans="1:9" ht="15.75">
      <c r="A56" s="101">
        <v>33</v>
      </c>
      <c r="B56" s="47" t="s">
        <v>140</v>
      </c>
      <c r="C56" s="421">
        <f>C31+C54</f>
        <v>672994939.98000002</v>
      </c>
      <c r="D56" s="421">
        <f>D31+D54</f>
        <v>226198116.00619984</v>
      </c>
      <c r="E56" s="192">
        <f t="shared" si="0"/>
        <v>899193055.98619986</v>
      </c>
      <c r="F56" s="548">
        <v>449220200.41990012</v>
      </c>
      <c r="G56" s="549">
        <v>158984484.18260598</v>
      </c>
      <c r="H56" s="539">
        <v>608204684.60250616</v>
      </c>
    </row>
    <row r="57" spans="1:9">
      <c r="A57" s="101"/>
      <c r="B57" s="42"/>
      <c r="C57" s="422"/>
      <c r="D57" s="422"/>
      <c r="E57" s="197"/>
      <c r="F57" s="552"/>
      <c r="G57" s="553"/>
      <c r="H57" s="552"/>
    </row>
    <row r="58" spans="1:9" ht="15.75">
      <c r="A58" s="101">
        <v>34</v>
      </c>
      <c r="B58" s="44" t="s">
        <v>141</v>
      </c>
      <c r="C58" s="420">
        <v>121892280.6428</v>
      </c>
      <c r="D58" s="420">
        <v>-19472973.109999999</v>
      </c>
      <c r="E58" s="192">
        <f t="shared" si="0"/>
        <v>102419307.5328</v>
      </c>
      <c r="F58" s="550">
        <v>-88170587.260299996</v>
      </c>
      <c r="G58" s="551">
        <v>-39106709.640000001</v>
      </c>
      <c r="H58" s="539">
        <v>-127277296.9003</v>
      </c>
    </row>
    <row r="59" spans="1:9" s="172" customFormat="1" ht="15.75">
      <c r="A59" s="101">
        <v>35</v>
      </c>
      <c r="B59" s="41" t="s">
        <v>142</v>
      </c>
      <c r="C59" s="420">
        <v>1032448.07</v>
      </c>
      <c r="D59" s="420">
        <v>0</v>
      </c>
      <c r="E59" s="198">
        <f t="shared" si="0"/>
        <v>1032448.07</v>
      </c>
      <c r="F59" s="550">
        <v>1281282.97</v>
      </c>
      <c r="G59" s="551">
        <v>0</v>
      </c>
      <c r="H59" s="554">
        <v>1281282.97</v>
      </c>
      <c r="I59" s="171"/>
    </row>
    <row r="60" spans="1:9" ht="15.75">
      <c r="A60" s="101">
        <v>36</v>
      </c>
      <c r="B60" s="44" t="s">
        <v>143</v>
      </c>
      <c r="C60" s="420">
        <v>27922826.733399998</v>
      </c>
      <c r="D60" s="420">
        <v>462478.2</v>
      </c>
      <c r="E60" s="192">
        <f t="shared" si="0"/>
        <v>28385304.933399998</v>
      </c>
      <c r="F60" s="550">
        <v>324666.36119999998</v>
      </c>
      <c r="G60" s="551">
        <v>1903484.03</v>
      </c>
      <c r="H60" s="539">
        <v>2228150.3912</v>
      </c>
    </row>
    <row r="61" spans="1:9" ht="15.75">
      <c r="A61" s="101">
        <v>37</v>
      </c>
      <c r="B61" s="47" t="s">
        <v>144</v>
      </c>
      <c r="C61" s="421">
        <f>C58+C59+C60</f>
        <v>150847555.44619998</v>
      </c>
      <c r="D61" s="421">
        <f>D58+D59+D60</f>
        <v>-19010494.91</v>
      </c>
      <c r="E61" s="192">
        <f t="shared" si="0"/>
        <v>131837060.53619999</v>
      </c>
      <c r="F61" s="548">
        <v>-86564637.929099992</v>
      </c>
      <c r="G61" s="549">
        <v>-37203225.609999999</v>
      </c>
      <c r="H61" s="539">
        <v>-123767863.53909999</v>
      </c>
    </row>
    <row r="62" spans="1:9">
      <c r="A62" s="101"/>
      <c r="B62" s="48"/>
      <c r="C62" s="420"/>
      <c r="D62" s="420"/>
      <c r="E62" s="196"/>
      <c r="F62" s="550"/>
      <c r="G62" s="551"/>
      <c r="H62" s="550"/>
    </row>
    <row r="63" spans="1:9" ht="15.75">
      <c r="A63" s="101">
        <v>38</v>
      </c>
      <c r="B63" s="49" t="s">
        <v>271</v>
      </c>
      <c r="C63" s="421">
        <f>C56-C61</f>
        <v>522147384.53380001</v>
      </c>
      <c r="D63" s="421">
        <f>D56-D61</f>
        <v>245208610.91619983</v>
      </c>
      <c r="E63" s="192">
        <f t="shared" si="0"/>
        <v>767355995.44999981</v>
      </c>
      <c r="F63" s="548">
        <v>535784838.3490001</v>
      </c>
      <c r="G63" s="549">
        <v>196187709.792606</v>
      </c>
      <c r="H63" s="539">
        <v>731972548.14160609</v>
      </c>
    </row>
    <row r="64" spans="1:9" ht="15.75">
      <c r="A64" s="99">
        <v>39</v>
      </c>
      <c r="B64" s="44" t="s">
        <v>145</v>
      </c>
      <c r="C64" s="424">
        <v>113009620</v>
      </c>
      <c r="D64" s="424"/>
      <c r="E64" s="192">
        <f t="shared" si="0"/>
        <v>113009620</v>
      </c>
      <c r="F64" s="555">
        <v>72300000</v>
      </c>
      <c r="G64" s="556"/>
      <c r="H64" s="539">
        <v>72300000</v>
      </c>
    </row>
    <row r="65" spans="1:8" s="7" customFormat="1">
      <c r="A65" s="101">
        <v>40</v>
      </c>
      <c r="B65" s="47" t="s">
        <v>146</v>
      </c>
      <c r="C65" s="421">
        <f>C63-C64</f>
        <v>409137764.53380001</v>
      </c>
      <c r="D65" s="421">
        <f>D63-D64</f>
        <v>245208610.91619983</v>
      </c>
      <c r="E65" s="192">
        <f t="shared" si="0"/>
        <v>654346375.44999981</v>
      </c>
      <c r="F65" s="548">
        <v>463484838.3490001</v>
      </c>
      <c r="G65" s="549">
        <v>196187709.792606</v>
      </c>
      <c r="H65" s="539">
        <v>659672548.14160609</v>
      </c>
    </row>
    <row r="66" spans="1:8" s="7" customFormat="1">
      <c r="A66" s="99">
        <v>41</v>
      </c>
      <c r="B66" s="44" t="s">
        <v>147</v>
      </c>
      <c r="C66" s="424">
        <v>23922.55</v>
      </c>
      <c r="D66" s="424"/>
      <c r="E66" s="192">
        <f t="shared" si="0"/>
        <v>23922.55</v>
      </c>
      <c r="F66" s="555">
        <v>-1497248.05</v>
      </c>
      <c r="G66" s="556"/>
      <c r="H66" s="539">
        <v>-1497248.05</v>
      </c>
    </row>
    <row r="67" spans="1:8" s="7" customFormat="1" ht="15.75" thickBot="1">
      <c r="A67" s="103">
        <v>42</v>
      </c>
      <c r="B67" s="104" t="s">
        <v>148</v>
      </c>
      <c r="C67" s="199">
        <f>C65+C66</f>
        <v>409161687.08380002</v>
      </c>
      <c r="D67" s="199">
        <f>D65+D66</f>
        <v>245208610.91619983</v>
      </c>
      <c r="E67" s="194">
        <f t="shared" si="0"/>
        <v>654370297.99999988</v>
      </c>
      <c r="F67" s="557">
        <v>461987590.29900008</v>
      </c>
      <c r="G67" s="558">
        <v>196187709.792606</v>
      </c>
      <c r="H67" s="545">
        <v>658175300.09160614</v>
      </c>
    </row>
  </sheetData>
  <mergeCells count="2">
    <mergeCell ref="C5:E5"/>
    <mergeCell ref="F5:H5"/>
  </mergeCells>
  <pageMargins left="0.7" right="0.7" top="0.75" bottom="0.75" header="0.3" footer="0.3"/>
  <pageSetup paperSize="9" scale="4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J53"/>
  <sheetViews>
    <sheetView zoomScaleNormal="100" workbookViewId="0"/>
  </sheetViews>
  <sheetFormatPr defaultRowHeight="15"/>
  <cols>
    <col min="1" max="1" width="9.5703125" bestFit="1" customWidth="1"/>
    <col min="2" max="2" width="72.28515625" customWidth="1"/>
    <col min="3" max="3" width="20" style="504" customWidth="1"/>
    <col min="4" max="4" width="15.28515625" style="504" customWidth="1"/>
    <col min="5" max="5" width="15" style="504" customWidth="1"/>
    <col min="6" max="6" width="20" style="504" customWidth="1"/>
    <col min="7" max="7" width="15.28515625" style="504" customWidth="1"/>
    <col min="8" max="8" width="15" style="504" customWidth="1"/>
    <col min="10" max="10" width="11.5703125" bestFit="1" customWidth="1"/>
  </cols>
  <sheetData>
    <row r="1" spans="1:10">
      <c r="A1" s="1" t="s">
        <v>188</v>
      </c>
      <c r="B1" t="str">
        <f>Info!C2</f>
        <v>სს ”საქართველოს ბანკი”</v>
      </c>
    </row>
    <row r="2" spans="1:10">
      <c r="A2" s="1" t="s">
        <v>189</v>
      </c>
      <c r="B2" s="685">
        <v>44834</v>
      </c>
      <c r="E2" s="504">
        <v>0</v>
      </c>
    </row>
    <row r="3" spans="1:10">
      <c r="A3" s="1"/>
      <c r="H3" s="504">
        <v>0</v>
      </c>
    </row>
    <row r="4" spans="1:10" ht="16.5" thickBot="1">
      <c r="A4" s="1" t="s">
        <v>405</v>
      </c>
      <c r="B4" s="1"/>
      <c r="C4" s="510"/>
      <c r="D4" s="510"/>
      <c r="E4" s="511"/>
      <c r="F4" s="510"/>
      <c r="G4" s="510"/>
      <c r="H4" s="511" t="s">
        <v>93</v>
      </c>
    </row>
    <row r="5" spans="1:10" ht="15.75">
      <c r="A5" s="781" t="s">
        <v>26</v>
      </c>
      <c r="B5" s="783" t="s">
        <v>245</v>
      </c>
      <c r="C5" s="785" t="s">
        <v>194</v>
      </c>
      <c r="D5" s="785"/>
      <c r="E5" s="785"/>
      <c r="F5" s="785" t="s">
        <v>195</v>
      </c>
      <c r="G5" s="785"/>
      <c r="H5" s="786"/>
    </row>
    <row r="6" spans="1:10">
      <c r="A6" s="782"/>
      <c r="B6" s="784"/>
      <c r="C6" s="584" t="s">
        <v>27</v>
      </c>
      <c r="D6" s="584" t="s">
        <v>94</v>
      </c>
      <c r="E6" s="584" t="s">
        <v>68</v>
      </c>
      <c r="F6" s="584" t="s">
        <v>27</v>
      </c>
      <c r="G6" s="584" t="s">
        <v>94</v>
      </c>
      <c r="H6" s="591" t="s">
        <v>68</v>
      </c>
    </row>
    <row r="7" spans="1:10" s="2" customFormat="1" ht="15.75">
      <c r="A7" s="243">
        <v>1</v>
      </c>
      <c r="B7" s="585" t="s">
        <v>480</v>
      </c>
      <c r="C7" s="586"/>
      <c r="D7" s="586"/>
      <c r="E7" s="587">
        <f>C7+D7</f>
        <v>0</v>
      </c>
      <c r="F7" s="586"/>
      <c r="G7" s="586"/>
      <c r="H7" s="592">
        <v>0</v>
      </c>
    </row>
    <row r="8" spans="1:10" s="2" customFormat="1" ht="15.75">
      <c r="A8" s="243">
        <v>1.1000000000000001</v>
      </c>
      <c r="B8" s="588" t="s">
        <v>274</v>
      </c>
      <c r="C8" s="586">
        <v>936130193.26999998</v>
      </c>
      <c r="D8" s="586">
        <v>684415273.20229995</v>
      </c>
      <c r="E8" s="587">
        <f t="shared" ref="E8:E53" si="0">C8+D8</f>
        <v>1620545466.4723001</v>
      </c>
      <c r="F8" s="586">
        <v>766754210.11000001</v>
      </c>
      <c r="G8" s="586">
        <v>773618841.42859995</v>
      </c>
      <c r="H8" s="592">
        <v>1540373051.5386</v>
      </c>
    </row>
    <row r="9" spans="1:10" s="2" customFormat="1" ht="15.75">
      <c r="A9" s="243">
        <v>1.2</v>
      </c>
      <c r="B9" s="588" t="s">
        <v>275</v>
      </c>
      <c r="C9" s="586">
        <v>0</v>
      </c>
      <c r="D9" s="586">
        <v>108108275.23</v>
      </c>
      <c r="E9" s="587">
        <f t="shared" si="0"/>
        <v>108108275.23</v>
      </c>
      <c r="F9" s="586">
        <v>0</v>
      </c>
      <c r="G9" s="586">
        <v>98745786.720000014</v>
      </c>
      <c r="H9" s="592">
        <v>98745786.720000014</v>
      </c>
    </row>
    <row r="10" spans="1:10" s="2" customFormat="1" ht="15.75">
      <c r="A10" s="243">
        <v>1.3</v>
      </c>
      <c r="B10" s="588" t="s">
        <v>276</v>
      </c>
      <c r="C10" s="586">
        <v>204964769.59</v>
      </c>
      <c r="D10" s="586">
        <v>14053809.709899992</v>
      </c>
      <c r="E10" s="587">
        <f t="shared" si="0"/>
        <v>219018579.2999</v>
      </c>
      <c r="F10" s="586">
        <v>220170352.75</v>
      </c>
      <c r="G10" s="586">
        <v>15336828.922899991</v>
      </c>
      <c r="H10" s="592">
        <v>235507181.67289999</v>
      </c>
      <c r="J10" s="503"/>
    </row>
    <row r="11" spans="1:10" s="2" customFormat="1" ht="15.75">
      <c r="A11" s="243">
        <v>1.4</v>
      </c>
      <c r="B11" s="588" t="s">
        <v>277</v>
      </c>
      <c r="C11" s="586">
        <v>210299299.68000001</v>
      </c>
      <c r="D11" s="586">
        <v>311848550.30320001</v>
      </c>
      <c r="E11" s="587">
        <f t="shared" si="0"/>
        <v>522147849.98320001</v>
      </c>
      <c r="F11" s="586">
        <v>139525559</v>
      </c>
      <c r="G11" s="586">
        <v>264017584.0097</v>
      </c>
      <c r="H11" s="592">
        <v>403543143.0097</v>
      </c>
    </row>
    <row r="12" spans="1:10" s="2" customFormat="1" ht="29.25" customHeight="1">
      <c r="A12" s="243">
        <v>2</v>
      </c>
      <c r="B12" s="585" t="s">
        <v>278</v>
      </c>
      <c r="C12" s="586">
        <v>0</v>
      </c>
      <c r="D12" s="586">
        <v>0</v>
      </c>
      <c r="E12" s="587">
        <f t="shared" si="0"/>
        <v>0</v>
      </c>
      <c r="F12" s="586">
        <v>0</v>
      </c>
      <c r="G12" s="586">
        <v>0</v>
      </c>
      <c r="H12" s="592">
        <v>0</v>
      </c>
    </row>
    <row r="13" spans="1:10" s="2" customFormat="1" ht="25.5">
      <c r="A13" s="243">
        <v>3</v>
      </c>
      <c r="B13" s="585" t="s">
        <v>279</v>
      </c>
      <c r="C13" s="586"/>
      <c r="D13" s="586"/>
      <c r="E13" s="587">
        <f t="shared" si="0"/>
        <v>0</v>
      </c>
      <c r="F13" s="586"/>
      <c r="G13" s="586"/>
      <c r="H13" s="592">
        <v>0</v>
      </c>
    </row>
    <row r="14" spans="1:10" s="2" customFormat="1" ht="15.75">
      <c r="A14" s="243">
        <v>3.1</v>
      </c>
      <c r="B14" s="588" t="s">
        <v>280</v>
      </c>
      <c r="C14" s="586">
        <v>3017570000</v>
      </c>
      <c r="D14" s="586">
        <v>0</v>
      </c>
      <c r="E14" s="587">
        <f t="shared" si="0"/>
        <v>3017570000</v>
      </c>
      <c r="F14" s="586">
        <v>1875338000</v>
      </c>
      <c r="G14" s="586">
        <v>15614000</v>
      </c>
      <c r="H14" s="592">
        <v>1890952000</v>
      </c>
    </row>
    <row r="15" spans="1:10" s="2" customFormat="1" ht="15.75">
      <c r="A15" s="243">
        <v>3.2</v>
      </c>
      <c r="B15" s="588" t="s">
        <v>281</v>
      </c>
      <c r="C15" s="586"/>
      <c r="D15" s="586"/>
      <c r="E15" s="587">
        <f t="shared" si="0"/>
        <v>0</v>
      </c>
      <c r="F15" s="586"/>
      <c r="G15" s="586"/>
      <c r="H15" s="592">
        <v>0</v>
      </c>
    </row>
    <row r="16" spans="1:10" s="2" customFormat="1" ht="15.75">
      <c r="A16" s="243">
        <v>4</v>
      </c>
      <c r="B16" s="585" t="s">
        <v>282</v>
      </c>
      <c r="C16" s="586"/>
      <c r="D16" s="586"/>
      <c r="E16" s="587">
        <f t="shared" si="0"/>
        <v>0</v>
      </c>
      <c r="F16" s="586"/>
      <c r="G16" s="586"/>
      <c r="H16" s="592">
        <v>0</v>
      </c>
    </row>
    <row r="17" spans="1:8" s="2" customFormat="1" ht="15.75">
      <c r="A17" s="243">
        <v>4.0999999999999996</v>
      </c>
      <c r="B17" s="588" t="s">
        <v>283</v>
      </c>
      <c r="C17" s="586">
        <v>371135070.31</v>
      </c>
      <c r="D17" s="586">
        <v>259399562.91999999</v>
      </c>
      <c r="E17" s="587">
        <f t="shared" si="0"/>
        <v>630534633.23000002</v>
      </c>
      <c r="F17" s="586">
        <v>372412166.01999998</v>
      </c>
      <c r="G17" s="586">
        <v>361291899.81999999</v>
      </c>
      <c r="H17" s="592">
        <v>733704065.83999991</v>
      </c>
    </row>
    <row r="18" spans="1:8" s="2" customFormat="1" ht="15.75">
      <c r="A18" s="243">
        <v>4.2</v>
      </c>
      <c r="B18" s="588" t="s">
        <v>284</v>
      </c>
      <c r="C18" s="586">
        <v>547578263.5</v>
      </c>
      <c r="D18" s="586">
        <v>440490781.62150002</v>
      </c>
      <c r="E18" s="587">
        <f t="shared" si="0"/>
        <v>988069045.12150002</v>
      </c>
      <c r="F18" s="586">
        <v>482289938.67000002</v>
      </c>
      <c r="G18" s="586">
        <v>479389219.6541</v>
      </c>
      <c r="H18" s="592">
        <v>961679158.32410002</v>
      </c>
    </row>
    <row r="19" spans="1:8" s="2" customFormat="1" ht="25.5">
      <c r="A19" s="243">
        <v>5</v>
      </c>
      <c r="B19" s="585" t="s">
        <v>285</v>
      </c>
      <c r="C19" s="586"/>
      <c r="D19" s="586"/>
      <c r="E19" s="587">
        <f t="shared" si="0"/>
        <v>0</v>
      </c>
      <c r="F19" s="586"/>
      <c r="G19" s="586"/>
      <c r="H19" s="592">
        <v>0</v>
      </c>
    </row>
    <row r="20" spans="1:8" s="2" customFormat="1" ht="15.75">
      <c r="A20" s="243">
        <v>5.0999999999999996</v>
      </c>
      <c r="B20" s="588" t="s">
        <v>286</v>
      </c>
      <c r="C20" s="586">
        <v>196708669.05000001</v>
      </c>
      <c r="D20" s="586">
        <v>198496709.5</v>
      </c>
      <c r="E20" s="587">
        <f t="shared" si="0"/>
        <v>395205378.55000001</v>
      </c>
      <c r="F20" s="586">
        <v>177473936</v>
      </c>
      <c r="G20" s="586">
        <v>171110603</v>
      </c>
      <c r="H20" s="592">
        <v>348584539</v>
      </c>
    </row>
    <row r="21" spans="1:8" s="2" customFormat="1" ht="15.75">
      <c r="A21" s="243">
        <v>5.2</v>
      </c>
      <c r="B21" s="588" t="s">
        <v>287</v>
      </c>
      <c r="C21" s="586">
        <v>189957432.18000001</v>
      </c>
      <c r="D21" s="586">
        <v>238692.66</v>
      </c>
      <c r="E21" s="587">
        <f t="shared" si="0"/>
        <v>190196124.84</v>
      </c>
      <c r="F21" s="586">
        <v>177238771.49000001</v>
      </c>
      <c r="G21" s="586">
        <v>416830.48</v>
      </c>
      <c r="H21" s="592">
        <v>177655601.97</v>
      </c>
    </row>
    <row r="22" spans="1:8" s="2" customFormat="1" ht="15.75">
      <c r="A22" s="243">
        <v>5.3</v>
      </c>
      <c r="B22" s="588" t="s">
        <v>288</v>
      </c>
      <c r="C22" s="586">
        <v>11806489925.6</v>
      </c>
      <c r="D22" s="586">
        <v>13618168760.52</v>
      </c>
      <c r="E22" s="587">
        <f t="shared" si="0"/>
        <v>25424658686.120003</v>
      </c>
      <c r="F22" s="586">
        <v>10440059443.960001</v>
      </c>
      <c r="G22" s="586">
        <v>12171274675.17</v>
      </c>
      <c r="H22" s="592">
        <v>22611334119.130001</v>
      </c>
    </row>
    <row r="23" spans="1:8" s="2" customFormat="1" ht="15.75">
      <c r="A23" s="243" t="s">
        <v>289</v>
      </c>
      <c r="B23" s="589" t="s">
        <v>290</v>
      </c>
      <c r="C23" s="586">
        <v>8356626440.7799997</v>
      </c>
      <c r="D23" s="586">
        <v>5408250984.7600002</v>
      </c>
      <c r="E23" s="587">
        <f t="shared" si="0"/>
        <v>13764877425.540001</v>
      </c>
      <c r="F23" s="586">
        <v>7528512454.5299997</v>
      </c>
      <c r="G23" s="586">
        <v>5387629223.1899996</v>
      </c>
      <c r="H23" s="592">
        <v>12916141677.719999</v>
      </c>
    </row>
    <row r="24" spans="1:8" s="2" customFormat="1" ht="15.75">
      <c r="A24" s="243" t="s">
        <v>291</v>
      </c>
      <c r="B24" s="589" t="s">
        <v>292</v>
      </c>
      <c r="C24" s="586">
        <v>2206497457.6700001</v>
      </c>
      <c r="D24" s="586">
        <v>6443679747.5600004</v>
      </c>
      <c r="E24" s="587">
        <f t="shared" si="0"/>
        <v>8650177205.2299995</v>
      </c>
      <c r="F24" s="586">
        <v>1759306050.5699999</v>
      </c>
      <c r="G24" s="586">
        <v>4919740973.1700001</v>
      </c>
      <c r="H24" s="592">
        <v>6679047023.7399998</v>
      </c>
    </row>
    <row r="25" spans="1:8" s="2" customFormat="1" ht="15.75">
      <c r="A25" s="243" t="s">
        <v>293</v>
      </c>
      <c r="B25" s="590" t="s">
        <v>294</v>
      </c>
      <c r="C25" s="586">
        <v>0</v>
      </c>
      <c r="D25" s="586">
        <v>0</v>
      </c>
      <c r="E25" s="587">
        <f t="shared" si="0"/>
        <v>0</v>
      </c>
      <c r="F25" s="586">
        <v>0</v>
      </c>
      <c r="G25" s="586">
        <v>0</v>
      </c>
      <c r="H25" s="592">
        <v>0</v>
      </c>
    </row>
    <row r="26" spans="1:8" s="2" customFormat="1" ht="15.75">
      <c r="A26" s="243" t="s">
        <v>295</v>
      </c>
      <c r="B26" s="589" t="s">
        <v>296</v>
      </c>
      <c r="C26" s="586">
        <v>1243366027.1500001</v>
      </c>
      <c r="D26" s="586">
        <v>1766238028.2</v>
      </c>
      <c r="E26" s="587">
        <f t="shared" si="0"/>
        <v>3009604055.3500004</v>
      </c>
      <c r="F26" s="586">
        <v>1152240938.8599999</v>
      </c>
      <c r="G26" s="586">
        <v>1863904478.8099999</v>
      </c>
      <c r="H26" s="592">
        <v>3016145417.6700001</v>
      </c>
    </row>
    <row r="27" spans="1:8" s="2" customFormat="1" ht="15.75">
      <c r="A27" s="243" t="s">
        <v>297</v>
      </c>
      <c r="B27" s="589" t="s">
        <v>298</v>
      </c>
      <c r="C27" s="586">
        <v>0</v>
      </c>
      <c r="D27" s="586">
        <v>0</v>
      </c>
      <c r="E27" s="587">
        <f t="shared" si="0"/>
        <v>0</v>
      </c>
      <c r="F27" s="586">
        <v>0</v>
      </c>
      <c r="G27" s="586">
        <v>0</v>
      </c>
      <c r="H27" s="592">
        <v>0</v>
      </c>
    </row>
    <row r="28" spans="1:8" s="2" customFormat="1" ht="15.75">
      <c r="A28" s="243">
        <v>5.4</v>
      </c>
      <c r="B28" s="588" t="s">
        <v>299</v>
      </c>
      <c r="C28" s="586">
        <v>307553142.14999998</v>
      </c>
      <c r="D28" s="586">
        <v>237048134.27000001</v>
      </c>
      <c r="E28" s="587">
        <f t="shared" si="0"/>
        <v>544601276.41999996</v>
      </c>
      <c r="F28" s="586">
        <v>251968137.02000001</v>
      </c>
      <c r="G28" s="586">
        <v>535563597.57999998</v>
      </c>
      <c r="H28" s="592">
        <v>787531734.60000002</v>
      </c>
    </row>
    <row r="29" spans="1:8" s="2" customFormat="1" ht="15.75">
      <c r="A29" s="243">
        <v>5.5</v>
      </c>
      <c r="B29" s="588" t="s">
        <v>300</v>
      </c>
      <c r="C29" s="586">
        <v>0</v>
      </c>
      <c r="D29" s="586">
        <v>0</v>
      </c>
      <c r="E29" s="587">
        <f t="shared" si="0"/>
        <v>0</v>
      </c>
      <c r="F29" s="586">
        <v>0</v>
      </c>
      <c r="G29" s="586">
        <v>0</v>
      </c>
      <c r="H29" s="592">
        <v>0</v>
      </c>
    </row>
    <row r="30" spans="1:8" s="2" customFormat="1" ht="15.75">
      <c r="A30" s="243">
        <v>5.6</v>
      </c>
      <c r="B30" s="588" t="s">
        <v>301</v>
      </c>
      <c r="C30" s="586">
        <v>257300492.30000001</v>
      </c>
      <c r="D30" s="586">
        <v>1374691708.77</v>
      </c>
      <c r="E30" s="587">
        <f t="shared" si="0"/>
        <v>1631992201.0699999</v>
      </c>
      <c r="F30" s="586">
        <v>285962192.49000001</v>
      </c>
      <c r="G30" s="586">
        <v>1553046821.27</v>
      </c>
      <c r="H30" s="592">
        <v>1839009013.76</v>
      </c>
    </row>
    <row r="31" spans="1:8" s="2" customFormat="1" ht="15.75">
      <c r="A31" s="243">
        <v>5.7</v>
      </c>
      <c r="B31" s="588" t="s">
        <v>302</v>
      </c>
      <c r="C31" s="586">
        <v>2230604849.75</v>
      </c>
      <c r="D31" s="586">
        <v>3555457444.9000001</v>
      </c>
      <c r="E31" s="587">
        <f t="shared" si="0"/>
        <v>5786062294.6499996</v>
      </c>
      <c r="F31" s="586">
        <v>2170564765.3299999</v>
      </c>
      <c r="G31" s="586">
        <v>4319798902.0699997</v>
      </c>
      <c r="H31" s="592">
        <v>6490363667.3999996</v>
      </c>
    </row>
    <row r="32" spans="1:8" s="2" customFormat="1" ht="15.75">
      <c r="A32" s="243">
        <v>6</v>
      </c>
      <c r="B32" s="585" t="s">
        <v>303</v>
      </c>
      <c r="C32" s="586">
        <v>0</v>
      </c>
      <c r="D32" s="586">
        <v>0</v>
      </c>
      <c r="E32" s="587">
        <f t="shared" si="0"/>
        <v>0</v>
      </c>
      <c r="F32" s="586">
        <v>0</v>
      </c>
      <c r="G32" s="586">
        <v>0</v>
      </c>
      <c r="H32" s="592">
        <v>0</v>
      </c>
    </row>
    <row r="33" spans="1:8" s="2" customFormat="1" ht="25.5">
      <c r="A33" s="243">
        <v>6.1</v>
      </c>
      <c r="B33" s="588" t="s">
        <v>481</v>
      </c>
      <c r="C33" s="586">
        <v>386019267.72999996</v>
      </c>
      <c r="D33" s="586">
        <v>2800507407.524312</v>
      </c>
      <c r="E33" s="587">
        <f t="shared" si="0"/>
        <v>3186526675.254312</v>
      </c>
      <c r="F33" s="586">
        <v>204946763.73999995</v>
      </c>
      <c r="G33" s="586">
        <v>3005760009.848876</v>
      </c>
      <c r="H33" s="592">
        <v>3210706773.5888758</v>
      </c>
    </row>
    <row r="34" spans="1:8" s="2" customFormat="1" ht="25.5">
      <c r="A34" s="243">
        <v>6.2</v>
      </c>
      <c r="B34" s="588" t="s">
        <v>304</v>
      </c>
      <c r="C34" s="586">
        <v>82501376.069999993</v>
      </c>
      <c r="D34" s="586">
        <v>2568956345.4293551</v>
      </c>
      <c r="E34" s="587">
        <f t="shared" si="0"/>
        <v>2651457721.4993553</v>
      </c>
      <c r="F34" s="586">
        <v>270371307.61000001</v>
      </c>
      <c r="G34" s="586">
        <v>2875155503.1537724</v>
      </c>
      <c r="H34" s="592">
        <v>3145526810.7637725</v>
      </c>
    </row>
    <row r="35" spans="1:8" s="2" customFormat="1" ht="25.5">
      <c r="A35" s="243">
        <v>6.3</v>
      </c>
      <c r="B35" s="588" t="s">
        <v>305</v>
      </c>
      <c r="C35" s="586"/>
      <c r="D35" s="586"/>
      <c r="E35" s="587">
        <f t="shared" si="0"/>
        <v>0</v>
      </c>
      <c r="F35" s="586"/>
      <c r="G35" s="586"/>
      <c r="H35" s="592">
        <v>0</v>
      </c>
    </row>
    <row r="36" spans="1:8" s="2" customFormat="1" ht="15.75">
      <c r="A36" s="243">
        <v>6.4</v>
      </c>
      <c r="B36" s="588" t="s">
        <v>306</v>
      </c>
      <c r="C36" s="586"/>
      <c r="D36" s="586"/>
      <c r="E36" s="587">
        <f t="shared" si="0"/>
        <v>0</v>
      </c>
      <c r="F36" s="586"/>
      <c r="G36" s="586"/>
      <c r="H36" s="592">
        <v>0</v>
      </c>
    </row>
    <row r="37" spans="1:8" s="2" customFormat="1" ht="15.75">
      <c r="A37" s="243">
        <v>6.5</v>
      </c>
      <c r="B37" s="588" t="s">
        <v>307</v>
      </c>
      <c r="C37" s="586"/>
      <c r="D37" s="586">
        <v>0</v>
      </c>
      <c r="E37" s="587">
        <f t="shared" si="0"/>
        <v>0</v>
      </c>
      <c r="F37" s="586"/>
      <c r="G37" s="586">
        <v>7494719.9999999991</v>
      </c>
      <c r="H37" s="592">
        <v>7494719.9999999991</v>
      </c>
    </row>
    <row r="38" spans="1:8" s="2" customFormat="1" ht="25.5">
      <c r="A38" s="243">
        <v>6.6</v>
      </c>
      <c r="B38" s="588" t="s">
        <v>308</v>
      </c>
      <c r="C38" s="586"/>
      <c r="D38" s="586"/>
      <c r="E38" s="587">
        <f t="shared" si="0"/>
        <v>0</v>
      </c>
      <c r="F38" s="586"/>
      <c r="G38" s="586"/>
      <c r="H38" s="592">
        <v>0</v>
      </c>
    </row>
    <row r="39" spans="1:8" s="2" customFormat="1" ht="25.5">
      <c r="A39" s="243">
        <v>6.7</v>
      </c>
      <c r="B39" s="588" t="s">
        <v>309</v>
      </c>
      <c r="C39" s="586"/>
      <c r="D39" s="586"/>
      <c r="E39" s="587">
        <f t="shared" si="0"/>
        <v>0</v>
      </c>
      <c r="F39" s="586"/>
      <c r="G39" s="586"/>
      <c r="H39" s="592">
        <v>0</v>
      </c>
    </row>
    <row r="40" spans="1:8" s="2" customFormat="1" ht="15.75">
      <c r="A40" s="243">
        <v>7</v>
      </c>
      <c r="B40" s="585" t="s">
        <v>310</v>
      </c>
      <c r="C40" s="586"/>
      <c r="D40" s="586"/>
      <c r="E40" s="587">
        <f t="shared" si="0"/>
        <v>0</v>
      </c>
      <c r="F40" s="586"/>
      <c r="G40" s="586"/>
      <c r="H40" s="592">
        <v>0</v>
      </c>
    </row>
    <row r="41" spans="1:8" s="2" customFormat="1" ht="25.5">
      <c r="A41" s="243">
        <v>7.1</v>
      </c>
      <c r="B41" s="588" t="s">
        <v>311</v>
      </c>
      <c r="C41" s="586">
        <v>54445269.240000002</v>
      </c>
      <c r="D41" s="586">
        <v>11279781.699999999</v>
      </c>
      <c r="E41" s="587">
        <f t="shared" si="0"/>
        <v>65725050.939999998</v>
      </c>
      <c r="F41" s="586">
        <v>15832245.119999999</v>
      </c>
      <c r="G41" s="586">
        <v>4934585.72</v>
      </c>
      <c r="H41" s="592">
        <v>20766830.84</v>
      </c>
    </row>
    <row r="42" spans="1:8" s="2" customFormat="1" ht="25.5">
      <c r="A42" s="243">
        <v>7.2</v>
      </c>
      <c r="B42" s="588" t="s">
        <v>312</v>
      </c>
      <c r="C42" s="586">
        <v>5585988.6200000001</v>
      </c>
      <c r="D42" s="586">
        <v>979735.96080999996</v>
      </c>
      <c r="E42" s="587">
        <f t="shared" si="0"/>
        <v>6565724.5808100002</v>
      </c>
      <c r="F42" s="586">
        <v>4149572.11</v>
      </c>
      <c r="G42" s="586">
        <v>2063296.0038780002</v>
      </c>
      <c r="H42" s="592">
        <v>6212868.1138780005</v>
      </c>
    </row>
    <row r="43" spans="1:8" s="2" customFormat="1" ht="25.5">
      <c r="A43" s="243">
        <v>7.3</v>
      </c>
      <c r="B43" s="588" t="s">
        <v>313</v>
      </c>
      <c r="C43" s="586">
        <v>216397651.86000001</v>
      </c>
      <c r="D43" s="586">
        <v>59299691.560000002</v>
      </c>
      <c r="E43" s="587">
        <f t="shared" si="0"/>
        <v>275697343.42000002</v>
      </c>
      <c r="F43" s="586">
        <v>125644485.56</v>
      </c>
      <c r="G43" s="586">
        <v>123414334.23999999</v>
      </c>
      <c r="H43" s="592">
        <v>249058819.80000001</v>
      </c>
    </row>
    <row r="44" spans="1:8" s="2" customFormat="1" ht="25.5">
      <c r="A44" s="243">
        <v>7.4</v>
      </c>
      <c r="B44" s="588" t="s">
        <v>314</v>
      </c>
      <c r="C44" s="586">
        <v>57892073.710000001</v>
      </c>
      <c r="D44" s="586">
        <v>17418472.139017999</v>
      </c>
      <c r="E44" s="587">
        <f t="shared" si="0"/>
        <v>75310545.849018008</v>
      </c>
      <c r="F44" s="586">
        <v>44602543.869999997</v>
      </c>
      <c r="G44" s="586">
        <v>30440496.942063</v>
      </c>
      <c r="H44" s="592">
        <v>75043040.812062994</v>
      </c>
    </row>
    <row r="45" spans="1:8" s="2" customFormat="1" ht="15.75">
      <c r="A45" s="243">
        <v>8</v>
      </c>
      <c r="B45" s="585" t="s">
        <v>315</v>
      </c>
      <c r="C45" s="586"/>
      <c r="D45" s="586"/>
      <c r="E45" s="587">
        <f t="shared" si="0"/>
        <v>0</v>
      </c>
      <c r="F45" s="586"/>
      <c r="G45" s="586"/>
      <c r="H45" s="592">
        <v>0</v>
      </c>
    </row>
    <row r="46" spans="1:8" s="2" customFormat="1" ht="15.75">
      <c r="A46" s="243">
        <v>8.1</v>
      </c>
      <c r="B46" s="588" t="s">
        <v>316</v>
      </c>
      <c r="C46" s="586"/>
      <c r="D46" s="586"/>
      <c r="E46" s="587">
        <f t="shared" si="0"/>
        <v>0</v>
      </c>
      <c r="F46" s="586"/>
      <c r="G46" s="586"/>
      <c r="H46" s="592">
        <v>0</v>
      </c>
    </row>
    <row r="47" spans="1:8" s="2" customFormat="1" ht="15.75">
      <c r="A47" s="243">
        <v>8.1999999999999993</v>
      </c>
      <c r="B47" s="588" t="s">
        <v>317</v>
      </c>
      <c r="C47" s="586"/>
      <c r="D47" s="586"/>
      <c r="E47" s="587">
        <f t="shared" si="0"/>
        <v>0</v>
      </c>
      <c r="F47" s="586"/>
      <c r="G47" s="586"/>
      <c r="H47" s="592">
        <v>0</v>
      </c>
    </row>
    <row r="48" spans="1:8" s="2" customFormat="1" ht="15.75">
      <c r="A48" s="243">
        <v>8.3000000000000007</v>
      </c>
      <c r="B48" s="588" t="s">
        <v>318</v>
      </c>
      <c r="C48" s="586"/>
      <c r="D48" s="586"/>
      <c r="E48" s="587">
        <f t="shared" si="0"/>
        <v>0</v>
      </c>
      <c r="F48" s="586"/>
      <c r="G48" s="586"/>
      <c r="H48" s="592">
        <v>0</v>
      </c>
    </row>
    <row r="49" spans="1:8" s="2" customFormat="1" ht="15.75">
      <c r="A49" s="243">
        <v>8.4</v>
      </c>
      <c r="B49" s="588" t="s">
        <v>319</v>
      </c>
      <c r="C49" s="586"/>
      <c r="D49" s="586"/>
      <c r="E49" s="587">
        <f t="shared" si="0"/>
        <v>0</v>
      </c>
      <c r="F49" s="586"/>
      <c r="G49" s="586"/>
      <c r="H49" s="592">
        <v>0</v>
      </c>
    </row>
    <row r="50" spans="1:8" s="2" customFormat="1" ht="15.75">
      <c r="A50" s="243">
        <v>8.5</v>
      </c>
      <c r="B50" s="588" t="s">
        <v>320</v>
      </c>
      <c r="C50" s="586"/>
      <c r="D50" s="586"/>
      <c r="E50" s="587">
        <f t="shared" si="0"/>
        <v>0</v>
      </c>
      <c r="F50" s="586"/>
      <c r="G50" s="586"/>
      <c r="H50" s="592">
        <v>0</v>
      </c>
    </row>
    <row r="51" spans="1:8" s="2" customFormat="1" ht="15.75">
      <c r="A51" s="243">
        <v>8.6</v>
      </c>
      <c r="B51" s="588" t="s">
        <v>321</v>
      </c>
      <c r="C51" s="586"/>
      <c r="D51" s="586"/>
      <c r="E51" s="587">
        <f t="shared" si="0"/>
        <v>0</v>
      </c>
      <c r="F51" s="586"/>
      <c r="G51" s="586"/>
      <c r="H51" s="592">
        <v>0</v>
      </c>
    </row>
    <row r="52" spans="1:8" s="2" customFormat="1" ht="15.75">
      <c r="A52" s="243">
        <v>8.6999999999999993</v>
      </c>
      <c r="B52" s="588" t="s">
        <v>322</v>
      </c>
      <c r="C52" s="586"/>
      <c r="D52" s="586"/>
      <c r="E52" s="587">
        <f t="shared" si="0"/>
        <v>0</v>
      </c>
      <c r="F52" s="586"/>
      <c r="G52" s="586"/>
      <c r="H52" s="592">
        <v>0</v>
      </c>
    </row>
    <row r="53" spans="1:8" s="2" customFormat="1" ht="16.5" thickBot="1">
      <c r="A53" s="173">
        <v>9</v>
      </c>
      <c r="B53" s="593" t="s">
        <v>323</v>
      </c>
      <c r="C53" s="512"/>
      <c r="D53" s="512"/>
      <c r="E53" s="594">
        <f t="shared" si="0"/>
        <v>0</v>
      </c>
      <c r="F53" s="512"/>
      <c r="G53" s="512"/>
      <c r="H53" s="195">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18"/>
  <sheetViews>
    <sheetView zoomScaleNormal="100" workbookViewId="0">
      <pane xSplit="1" ySplit="4" topLeftCell="B5" activePane="bottomRight" state="frozen"/>
      <selection sqref="A1:C1"/>
      <selection pane="topRight" sqref="A1:C1"/>
      <selection pane="bottomLeft" sqref="A1:C1"/>
      <selection pane="bottomRight" activeCell="B5" sqref="B5"/>
    </sheetView>
  </sheetViews>
  <sheetFormatPr defaultColWidth="9.140625" defaultRowHeight="12.75"/>
  <cols>
    <col min="1" max="1" width="9.5703125" style="1" bestFit="1" customWidth="1"/>
    <col min="2" max="2" width="93.5703125" style="1" customWidth="1"/>
    <col min="3" max="3" width="12.7109375" style="1" customWidth="1"/>
    <col min="4" max="7" width="12.7109375" style="240" customWidth="1"/>
    <col min="8" max="16384" width="9.140625" style="7"/>
  </cols>
  <sheetData>
    <row r="1" spans="1:7" ht="15">
      <c r="A1" s="10" t="s">
        <v>188</v>
      </c>
      <c r="B1" s="9" t="str">
        <f>Info!C2</f>
        <v>სს ”საქართველოს ბანკი”</v>
      </c>
      <c r="C1" s="9"/>
      <c r="D1" s="9"/>
      <c r="E1" s="9"/>
      <c r="F1" s="9"/>
      <c r="G1" s="9"/>
    </row>
    <row r="2" spans="1:7" ht="15">
      <c r="A2" s="10" t="s">
        <v>189</v>
      </c>
      <c r="B2" s="685">
        <v>44834</v>
      </c>
      <c r="C2" s="19"/>
      <c r="D2" s="19"/>
      <c r="E2" s="19"/>
      <c r="F2" s="19"/>
      <c r="G2" s="19"/>
    </row>
    <row r="3" spans="1:7" ht="15">
      <c r="A3" s="10"/>
      <c r="B3" s="9"/>
      <c r="C3" s="19"/>
      <c r="D3" s="19"/>
      <c r="E3" s="19"/>
      <c r="F3" s="19"/>
      <c r="G3" s="19"/>
    </row>
    <row r="4" spans="1:7" ht="15" customHeight="1" thickBot="1">
      <c r="A4" s="11" t="s">
        <v>406</v>
      </c>
      <c r="B4" s="468" t="s">
        <v>187</v>
      </c>
      <c r="C4" s="469" t="s">
        <v>93</v>
      </c>
      <c r="D4" s="469"/>
      <c r="E4" s="469"/>
      <c r="F4" s="469"/>
      <c r="G4" s="469"/>
    </row>
    <row r="5" spans="1:7" ht="15" customHeight="1">
      <c r="A5" s="470" t="s">
        <v>26</v>
      </c>
      <c r="B5" s="471"/>
      <c r="C5" s="319" t="str">
        <f>INT((MONTH($B$2))/3)&amp;"Q"&amp;"-"&amp;YEAR($B$2)</f>
        <v>3Q-2022</v>
      </c>
      <c r="D5" s="319" t="str">
        <f>IF(INT(MONTH($B$2))=3, "4"&amp;"Q"&amp;"-"&amp;YEAR($B$2)-1, IF(INT(MONTH($B$2))=6, "1"&amp;"Q"&amp;"-"&amp;YEAR($B$2), IF(INT(MONTH($B$2))=9, "2"&amp;"Q"&amp;"-"&amp;YEAR($B$2),IF(INT(MONTH($B$2))=12, "3"&amp;"Q"&amp;"-"&amp;YEAR($B$2), 0))))</f>
        <v>2Q-2022</v>
      </c>
      <c r="E5" s="319" t="str">
        <f>IF(INT(MONTH($B$2))=3, "3"&amp;"Q"&amp;"-"&amp;YEAR($B$2)-1, IF(INT(MONTH($B$2))=6, "4"&amp;"Q"&amp;"-"&amp;YEAR($B$2)-1, IF(INT(MONTH($B$2))=9, "1"&amp;"Q"&amp;"-"&amp;YEAR($B$2),IF(INT(MONTH($B$2))=12, "2"&amp;"Q"&amp;"-"&amp;YEAR($B$2), 0))))</f>
        <v>1Q-2022</v>
      </c>
      <c r="F5" s="319" t="str">
        <f>IF(INT(MONTH($B$2))=3, "2"&amp;"Q"&amp;"-"&amp;YEAR($B$2)-1, IF(INT(MONTH($B$2))=6, "3"&amp;"Q"&amp;"-"&amp;YEAR($B$2)-1, IF(INT(MONTH($B$2))=9, "4"&amp;"Q"&amp;"-"&amp;YEAR($B$2)-1,IF(INT(MONTH($B$2))=12, "1"&amp;"Q"&amp;"-"&amp;YEAR($B$2), 0))))</f>
        <v>4Q-2021</v>
      </c>
      <c r="G5" s="319" t="str">
        <f>IF(INT(MONTH($B$2))=3, "1"&amp;"Q"&amp;"-"&amp;YEAR($B$2)-1, IF(INT(MONTH($B$2))=6, "2"&amp;"Q"&amp;"-"&amp;YEAR($B$2)-1, IF(INT(MONTH($B$2))=9, "3"&amp;"Q"&amp;"-"&amp;YEAR($B$2)-1,IF(INT(MONTH($B$2))=12, "4"&amp;"Q"&amp;"-"&amp;YEAR($B$2)-1, 0))))</f>
        <v>3Q-2021</v>
      </c>
    </row>
    <row r="6" spans="1:7" ht="15" customHeight="1">
      <c r="A6" s="271">
        <v>1</v>
      </c>
      <c r="B6" s="315" t="s">
        <v>192</v>
      </c>
      <c r="C6" s="272">
        <f>C7+C9+C10</f>
        <v>17347345920.412716</v>
      </c>
      <c r="D6" s="272">
        <v>16371877727.887962</v>
      </c>
      <c r="E6" s="272">
        <v>16323929977.682119</v>
      </c>
      <c r="F6" s="272">
        <v>15948275955.934664</v>
      </c>
      <c r="G6" s="272">
        <v>15417435324.362616</v>
      </c>
    </row>
    <row r="7" spans="1:7" ht="15" customHeight="1">
      <c r="A7" s="271">
        <v>1.1000000000000001</v>
      </c>
      <c r="B7" s="273" t="s">
        <v>600</v>
      </c>
      <c r="C7" s="274">
        <v>16544851909.725323</v>
      </c>
      <c r="D7" s="638">
        <v>15611490582.044849</v>
      </c>
      <c r="E7" s="639">
        <v>15529354004.181189</v>
      </c>
      <c r="F7" s="639">
        <v>15140921228.102951</v>
      </c>
      <c r="G7" s="639">
        <v>14668180443.548391</v>
      </c>
    </row>
    <row r="8" spans="1:7" ht="25.5">
      <c r="A8" s="271" t="s">
        <v>252</v>
      </c>
      <c r="B8" s="275" t="s">
        <v>400</v>
      </c>
      <c r="C8" s="274">
        <v>106945982.93000001</v>
      </c>
      <c r="D8" s="640">
        <v>30689.53</v>
      </c>
      <c r="E8" s="641">
        <v>25300871.960000001</v>
      </c>
      <c r="F8" s="641">
        <v>31244923.489999998</v>
      </c>
      <c r="G8" s="641">
        <v>22545797.210000001</v>
      </c>
    </row>
    <row r="9" spans="1:7" ht="15" customHeight="1">
      <c r="A9" s="271">
        <v>1.2</v>
      </c>
      <c r="B9" s="273" t="s">
        <v>22</v>
      </c>
      <c r="C9" s="274">
        <v>790165350.80172515</v>
      </c>
      <c r="D9" s="640">
        <v>743785147.70122492</v>
      </c>
      <c r="E9" s="641">
        <v>775317326.52577496</v>
      </c>
      <c r="F9" s="641">
        <v>788190181.51263344</v>
      </c>
      <c r="G9" s="641">
        <v>720396711.56605005</v>
      </c>
    </row>
    <row r="10" spans="1:7" ht="15" customHeight="1">
      <c r="A10" s="271">
        <v>1.3</v>
      </c>
      <c r="B10" s="316" t="s">
        <v>77</v>
      </c>
      <c r="C10" s="274">
        <v>12328659.885669002</v>
      </c>
      <c r="D10" s="640">
        <v>16601998.1418876</v>
      </c>
      <c r="E10" s="641">
        <v>19258646.975155998</v>
      </c>
      <c r="F10" s="641">
        <v>19164546.319079004</v>
      </c>
      <c r="G10" s="641">
        <v>28858169.248175401</v>
      </c>
    </row>
    <row r="11" spans="1:7" ht="15" customHeight="1">
      <c r="A11" s="271">
        <v>2</v>
      </c>
      <c r="B11" s="315" t="s">
        <v>193</v>
      </c>
      <c r="C11" s="276">
        <v>42885957.072053246</v>
      </c>
      <c r="D11" s="640">
        <v>90498049.095237538</v>
      </c>
      <c r="E11" s="641">
        <v>28015113.365037788</v>
      </c>
      <c r="F11" s="641">
        <v>9730651.9381269906</v>
      </c>
      <c r="G11" s="641">
        <v>51451504.196805</v>
      </c>
    </row>
    <row r="12" spans="1:7" ht="15" customHeight="1">
      <c r="A12" s="278">
        <v>3</v>
      </c>
      <c r="B12" s="317" t="s">
        <v>191</v>
      </c>
      <c r="C12" s="276">
        <v>2019942740.5366199</v>
      </c>
      <c r="D12" s="640">
        <v>2019942740.5366223</v>
      </c>
      <c r="E12" s="641">
        <v>2019942740.5366223</v>
      </c>
      <c r="F12" s="641">
        <v>2019942740.5366223</v>
      </c>
      <c r="G12" s="641">
        <v>1779276234</v>
      </c>
    </row>
    <row r="13" spans="1:7" ht="15" customHeight="1" thickBot="1">
      <c r="A13" s="106">
        <v>4</v>
      </c>
      <c r="B13" s="318" t="s">
        <v>253</v>
      </c>
      <c r="C13" s="200">
        <f>C6+C11+C12</f>
        <v>19410174618.021389</v>
      </c>
      <c r="D13" s="200">
        <v>18482318517.519821</v>
      </c>
      <c r="E13" s="200">
        <v>18371887831.583778</v>
      </c>
      <c r="F13" s="200">
        <v>17977949348.409412</v>
      </c>
      <c r="G13" s="200">
        <v>17248163062.559422</v>
      </c>
    </row>
    <row r="14" spans="1:7">
      <c r="B14" s="15"/>
    </row>
    <row r="15" spans="1:7" ht="25.5">
      <c r="B15" s="83" t="s">
        <v>601</v>
      </c>
      <c r="C15" s="516"/>
      <c r="D15" s="516"/>
      <c r="E15" s="516"/>
      <c r="F15" s="516"/>
      <c r="G15" s="516"/>
    </row>
    <row r="16" spans="1:7">
      <c r="B16" s="83"/>
    </row>
    <row r="17" spans="2:2">
      <c r="B17" s="83"/>
    </row>
    <row r="18" spans="2:2">
      <c r="B18" s="83"/>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34"/>
  <sheetViews>
    <sheetView showGridLines="0" zoomScaleNormal="100" workbookViewId="0">
      <pane xSplit="1" ySplit="4" topLeftCell="B5" activePane="bottomRight" state="frozen"/>
      <selection sqref="A1:C1"/>
      <selection pane="topRight" sqref="A1:C1"/>
      <selection pane="bottomLeft" sqref="A1:C1"/>
      <selection pane="bottomRight" activeCell="B5" sqref="B5"/>
    </sheetView>
  </sheetViews>
  <sheetFormatPr defaultColWidth="9.140625" defaultRowHeight="15"/>
  <cols>
    <col min="1" max="1" width="9.5703125" style="240" bestFit="1" customWidth="1"/>
    <col min="2" max="2" width="73.85546875" style="240" bestFit="1" customWidth="1"/>
    <col min="3" max="3" width="114" style="240" customWidth="1"/>
    <col min="4" max="16384" width="9.140625" style="504"/>
  </cols>
  <sheetData>
    <row r="1" spans="1:3">
      <c r="A1" s="240" t="s">
        <v>188</v>
      </c>
      <c r="B1" s="240" t="s">
        <v>973</v>
      </c>
    </row>
    <row r="2" spans="1:3">
      <c r="A2" s="240" t="s">
        <v>189</v>
      </c>
      <c r="B2" s="323">
        <v>44834</v>
      </c>
    </row>
    <row r="4" spans="1:3" ht="30.75" thickBot="1">
      <c r="A4" s="184" t="s">
        <v>407</v>
      </c>
      <c r="B4" s="51" t="s">
        <v>149</v>
      </c>
      <c r="C4" s="8"/>
    </row>
    <row r="5" spans="1:3" ht="15.75">
      <c r="A5" s="506"/>
      <c r="B5" s="501" t="s">
        <v>150</v>
      </c>
      <c r="C5" s="515" t="s">
        <v>615</v>
      </c>
    </row>
    <row r="6" spans="1:3" ht="15.75">
      <c r="A6" s="648">
        <v>1</v>
      </c>
      <c r="B6" s="642" t="s">
        <v>999</v>
      </c>
      <c r="C6" s="649" t="s">
        <v>1004</v>
      </c>
    </row>
    <row r="7" spans="1:3" ht="15.75">
      <c r="A7" s="648">
        <v>2</v>
      </c>
      <c r="B7" s="659" t="s">
        <v>1000</v>
      </c>
      <c r="C7" s="649" t="s">
        <v>959</v>
      </c>
    </row>
    <row r="8" spans="1:3" ht="15.75">
      <c r="A8" s="648">
        <v>3</v>
      </c>
      <c r="B8" s="659" t="s">
        <v>958</v>
      </c>
      <c r="C8" s="649" t="s">
        <v>959</v>
      </c>
    </row>
    <row r="9" spans="1:3" ht="15.75">
      <c r="A9" s="648">
        <v>4</v>
      </c>
      <c r="B9" s="659" t="s">
        <v>1001</v>
      </c>
      <c r="C9" s="649" t="s">
        <v>959</v>
      </c>
    </row>
    <row r="10" spans="1:3" ht="15.75">
      <c r="A10" s="648">
        <v>5</v>
      </c>
      <c r="B10" s="659" t="s">
        <v>1002</v>
      </c>
      <c r="C10" s="649" t="s">
        <v>957</v>
      </c>
    </row>
    <row r="11" spans="1:3" ht="15.75">
      <c r="A11" s="648">
        <v>6</v>
      </c>
      <c r="B11" s="659" t="s">
        <v>1003</v>
      </c>
      <c r="C11" s="649" t="s">
        <v>957</v>
      </c>
    </row>
    <row r="12" spans="1:3" ht="15.75">
      <c r="A12" s="648">
        <v>7</v>
      </c>
      <c r="B12" s="659" t="s">
        <v>960</v>
      </c>
      <c r="C12" s="649" t="s">
        <v>957</v>
      </c>
    </row>
    <row r="13" spans="1:3" ht="15.75">
      <c r="A13" s="648">
        <v>8</v>
      </c>
      <c r="B13" s="659" t="s">
        <v>976</v>
      </c>
      <c r="C13" s="649" t="s">
        <v>957</v>
      </c>
    </row>
    <row r="14" spans="1:3">
      <c r="A14" s="507"/>
      <c r="B14" s="643"/>
      <c r="C14" s="650"/>
    </row>
    <row r="15" spans="1:3">
      <c r="A15" s="507"/>
      <c r="B15" s="643"/>
      <c r="C15" s="650"/>
    </row>
    <row r="16" spans="1:3">
      <c r="A16" s="507"/>
      <c r="B16" s="787"/>
      <c r="C16" s="788"/>
    </row>
    <row r="17" spans="1:3">
      <c r="A17" s="507"/>
      <c r="B17" s="644" t="s">
        <v>151</v>
      </c>
      <c r="C17" s="651" t="s">
        <v>616</v>
      </c>
    </row>
    <row r="18" spans="1:3">
      <c r="A18" s="507">
        <v>1</v>
      </c>
      <c r="B18" s="657" t="s">
        <v>961</v>
      </c>
      <c r="C18" s="660" t="s">
        <v>962</v>
      </c>
    </row>
    <row r="19" spans="1:3">
      <c r="A19" s="507">
        <v>2</v>
      </c>
      <c r="B19" s="658" t="s">
        <v>964</v>
      </c>
      <c r="C19" s="661" t="s">
        <v>1008</v>
      </c>
    </row>
    <row r="20" spans="1:3">
      <c r="A20" s="507">
        <v>3</v>
      </c>
      <c r="B20" s="658" t="s">
        <v>963</v>
      </c>
      <c r="C20" s="661" t="s">
        <v>1008</v>
      </c>
    </row>
    <row r="21" spans="1:3">
      <c r="A21" s="507">
        <v>4</v>
      </c>
      <c r="B21" s="658" t="s">
        <v>965</v>
      </c>
      <c r="C21" s="661" t="s">
        <v>1008</v>
      </c>
    </row>
    <row r="22" spans="1:3">
      <c r="A22" s="507">
        <v>5</v>
      </c>
      <c r="B22" s="658" t="s">
        <v>966</v>
      </c>
      <c r="C22" s="661" t="s">
        <v>1009</v>
      </c>
    </row>
    <row r="23" spans="1:3">
      <c r="A23" s="507">
        <v>6</v>
      </c>
      <c r="B23" s="658" t="s">
        <v>967</v>
      </c>
      <c r="C23" s="661" t="s">
        <v>1010</v>
      </c>
    </row>
    <row r="24" spans="1:3">
      <c r="A24" s="507">
        <v>7</v>
      </c>
      <c r="B24" s="658" t="s">
        <v>1005</v>
      </c>
      <c r="C24" s="661" t="s">
        <v>1011</v>
      </c>
    </row>
    <row r="25" spans="1:3">
      <c r="A25" s="507">
        <v>8</v>
      </c>
      <c r="B25" s="658" t="s">
        <v>1006</v>
      </c>
      <c r="C25" s="661" t="s">
        <v>1012</v>
      </c>
    </row>
    <row r="26" spans="1:3">
      <c r="A26" s="507">
        <v>9</v>
      </c>
      <c r="B26" s="658" t="s">
        <v>1007</v>
      </c>
      <c r="C26" s="661" t="s">
        <v>1013</v>
      </c>
    </row>
    <row r="27" spans="1:3" ht="15.75">
      <c r="A27" s="507"/>
      <c r="B27" s="645"/>
      <c r="C27" s="652"/>
    </row>
    <row r="28" spans="1:3" ht="15.75">
      <c r="A28" s="507"/>
      <c r="B28" s="645"/>
      <c r="C28" s="652"/>
    </row>
    <row r="29" spans="1:3">
      <c r="A29" s="507"/>
      <c r="B29" s="789" t="s">
        <v>152</v>
      </c>
      <c r="C29" s="790"/>
    </row>
    <row r="30" spans="1:3" ht="15.75">
      <c r="A30" s="507">
        <v>1</v>
      </c>
      <c r="B30" s="646" t="s">
        <v>968</v>
      </c>
      <c r="C30" s="653">
        <v>0.19770973141775675</v>
      </c>
    </row>
    <row r="31" spans="1:3">
      <c r="A31" s="507">
        <v>2</v>
      </c>
      <c r="B31" s="647" t="s">
        <v>969</v>
      </c>
      <c r="C31" s="653" t="s">
        <v>970</v>
      </c>
    </row>
    <row r="32" spans="1:3">
      <c r="A32" s="507"/>
      <c r="B32" s="643"/>
      <c r="C32" s="650"/>
    </row>
    <row r="33" spans="1:3">
      <c r="A33" s="507"/>
      <c r="B33" s="791" t="s">
        <v>971</v>
      </c>
      <c r="C33" s="792"/>
    </row>
    <row r="34" spans="1:3" ht="15.75" thickBot="1">
      <c r="A34" s="654">
        <v>1</v>
      </c>
      <c r="B34" s="655" t="s">
        <v>972</v>
      </c>
      <c r="C34" s="656">
        <v>0.20300000000000001</v>
      </c>
    </row>
  </sheetData>
  <mergeCells count="3">
    <mergeCell ref="B16:C16"/>
    <mergeCell ref="B29:C29"/>
    <mergeCell ref="B33:C33"/>
  </mergeCells>
  <dataValidations count="2">
    <dataValidation type="list" allowBlank="1" showInputMessage="1" showErrorMessage="1" sqref="C14:C15">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 type="list" allowBlank="1" showInputMessage="1" showErrorMessage="1" sqref="C6:C13">
      <formula1>"დამოუკიდებელი წევრი, არადამოუკიდებელი წევრი, თავმჯდომარე, დამოუკიდებელი თავმჯდომარე"</formula1>
    </dataValidation>
  </dataValidations>
  <pageMargins left="0.7" right="0.7" top="0.75" bottom="0.75" header="0.3" footer="0.3"/>
  <pageSetup scale="45" orientation="portrait" r:id="rId1"/>
  <colBreaks count="1" manualBreakCount="1">
    <brk id="3" max="3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7"/>
  <sheetViews>
    <sheetView zoomScaleNormal="100" workbookViewId="0">
      <pane xSplit="1" ySplit="5" topLeftCell="B6" activePane="bottomRight" state="frozen"/>
      <selection sqref="A1:C1"/>
      <selection pane="topRight" sqref="A1:C1"/>
      <selection pane="bottomLeft" sqref="A1:C1"/>
      <selection pane="bottomRight" activeCell="B6" sqref="B6:B7"/>
    </sheetView>
  </sheetViews>
  <sheetFormatPr defaultRowHeight="15"/>
  <cols>
    <col min="1" max="1" width="9.5703125" style="1" bestFit="1" customWidth="1"/>
    <col min="2" max="2" width="47.5703125" style="1" customWidth="1"/>
    <col min="3" max="3" width="28" style="1" customWidth="1"/>
    <col min="4" max="4" width="22.42578125" style="1" customWidth="1"/>
    <col min="5" max="5" width="18.85546875" style="1" customWidth="1"/>
    <col min="6" max="6" width="12" bestFit="1" customWidth="1"/>
    <col min="7" max="7" width="12.5703125" bestFit="1" customWidth="1"/>
  </cols>
  <sheetData>
    <row r="1" spans="1:8" ht="15.75">
      <c r="A1" s="10" t="s">
        <v>188</v>
      </c>
      <c r="B1" s="9" t="str">
        <f>Info!C2</f>
        <v>სს ”საქართველოს ბანკი”</v>
      </c>
    </row>
    <row r="2" spans="1:8" s="14" customFormat="1" ht="15.75" customHeight="1">
      <c r="A2" s="14" t="s">
        <v>189</v>
      </c>
      <c r="B2" s="685">
        <v>44834</v>
      </c>
    </row>
    <row r="3" spans="1:8" s="14" customFormat="1" ht="15.75" customHeight="1">
      <c r="H3" s="14">
        <v>0</v>
      </c>
    </row>
    <row r="4" spans="1:8" s="14" customFormat="1" ht="15.75" customHeight="1" thickBot="1">
      <c r="A4" s="185" t="s">
        <v>408</v>
      </c>
      <c r="B4" s="186" t="s">
        <v>262</v>
      </c>
      <c r="C4" s="156"/>
      <c r="D4" s="156"/>
      <c r="E4" s="157" t="s">
        <v>93</v>
      </c>
    </row>
    <row r="5" spans="1:8" s="94" customFormat="1" ht="17.45" customHeight="1">
      <c r="A5" s="247"/>
      <c r="B5" s="248"/>
      <c r="C5" s="155" t="s">
        <v>0</v>
      </c>
      <c r="D5" s="155" t="s">
        <v>1</v>
      </c>
      <c r="E5" s="249" t="s">
        <v>2</v>
      </c>
    </row>
    <row r="6" spans="1:8" s="124" customFormat="1" ht="14.45" customHeight="1">
      <c r="A6" s="250"/>
      <c r="B6" s="793" t="s">
        <v>231</v>
      </c>
      <c r="C6" s="793" t="s">
        <v>230</v>
      </c>
      <c r="D6" s="794" t="s">
        <v>229</v>
      </c>
      <c r="E6" s="795"/>
      <c r="G6"/>
    </row>
    <row r="7" spans="1:8" s="124" customFormat="1" ht="99.6" customHeight="1">
      <c r="A7" s="250"/>
      <c r="B7" s="793"/>
      <c r="C7" s="793"/>
      <c r="D7" s="245" t="s">
        <v>228</v>
      </c>
      <c r="E7" s="246" t="s">
        <v>519</v>
      </c>
      <c r="G7"/>
    </row>
    <row r="8" spans="1:8">
      <c r="A8" s="251">
        <v>1</v>
      </c>
      <c r="B8" s="252" t="s">
        <v>154</v>
      </c>
      <c r="C8" s="425">
        <f>'2. RC'!E7</f>
        <v>806655650.96599996</v>
      </c>
      <c r="D8" s="425"/>
      <c r="E8" s="426">
        <f>C8-D8</f>
        <v>806655650.96599996</v>
      </c>
    </row>
    <row r="9" spans="1:8">
      <c r="A9" s="251">
        <v>2</v>
      </c>
      <c r="B9" s="252" t="s">
        <v>155</v>
      </c>
      <c r="C9" s="425">
        <f>'2. RC'!E8</f>
        <v>2509986290.1300001</v>
      </c>
      <c r="D9" s="425"/>
      <c r="E9" s="426">
        <f t="shared" ref="E9:E20" si="0">C9-D9</f>
        <v>2509986290.1300001</v>
      </c>
    </row>
    <row r="10" spans="1:8">
      <c r="A10" s="251">
        <v>3</v>
      </c>
      <c r="B10" s="252" t="s">
        <v>227</v>
      </c>
      <c r="C10" s="425">
        <f>'2. RC'!E9</f>
        <v>1906434505.0899999</v>
      </c>
      <c r="D10" s="425"/>
      <c r="E10" s="426">
        <f t="shared" si="0"/>
        <v>1906434505.0899999</v>
      </c>
    </row>
    <row r="11" spans="1:8">
      <c r="A11" s="251">
        <v>4</v>
      </c>
      <c r="B11" s="252" t="s">
        <v>185</v>
      </c>
      <c r="C11" s="425">
        <f>'2. RC'!E10</f>
        <v>303.24</v>
      </c>
      <c r="D11" s="425"/>
      <c r="E11" s="426">
        <f t="shared" si="0"/>
        <v>303.24</v>
      </c>
    </row>
    <row r="12" spans="1:8">
      <c r="A12" s="251">
        <v>5</v>
      </c>
      <c r="B12" s="252" t="s">
        <v>157</v>
      </c>
      <c r="C12" s="425">
        <f>'2. RC'!E11</f>
        <v>4173001873.6280003</v>
      </c>
      <c r="D12" s="425"/>
      <c r="E12" s="426">
        <f t="shared" si="0"/>
        <v>4173001873.6280003</v>
      </c>
    </row>
    <row r="13" spans="1:8">
      <c r="A13" s="251">
        <v>6.1</v>
      </c>
      <c r="B13" s="252" t="s">
        <v>158</v>
      </c>
      <c r="C13" s="425">
        <f>'2. RC'!E12</f>
        <v>15661545891.220699</v>
      </c>
      <c r="D13" s="425">
        <v>0</v>
      </c>
      <c r="E13" s="426">
        <f t="shared" si="0"/>
        <v>15661545891.220699</v>
      </c>
    </row>
    <row r="14" spans="1:8">
      <c r="A14" s="251">
        <v>6.2</v>
      </c>
      <c r="B14" s="253" t="s">
        <v>159</v>
      </c>
      <c r="C14" s="425">
        <f>'2. RC'!E13</f>
        <v>-625353644.11890006</v>
      </c>
      <c r="D14" s="425">
        <v>0</v>
      </c>
      <c r="E14" s="426">
        <f t="shared" si="0"/>
        <v>-625353644.11890006</v>
      </c>
    </row>
    <row r="15" spans="1:8">
      <c r="A15" s="251">
        <v>6</v>
      </c>
      <c r="B15" s="252" t="s">
        <v>226</v>
      </c>
      <c r="C15" s="425">
        <f>'2. RC'!E14</f>
        <v>15036192247.101799</v>
      </c>
      <c r="D15" s="425">
        <f>SUM(D13:D14)</f>
        <v>0</v>
      </c>
      <c r="E15" s="426">
        <f t="shared" si="0"/>
        <v>15036192247.101799</v>
      </c>
    </row>
    <row r="16" spans="1:8">
      <c r="A16" s="251">
        <v>7</v>
      </c>
      <c r="B16" s="252" t="s">
        <v>161</v>
      </c>
      <c r="C16" s="425">
        <f>'2. RC'!E15</f>
        <v>224787628.35269997</v>
      </c>
      <c r="D16" s="425"/>
      <c r="E16" s="426">
        <f t="shared" si="0"/>
        <v>224787628.35269997</v>
      </c>
    </row>
    <row r="17" spans="1:7">
      <c r="A17" s="251">
        <v>8</v>
      </c>
      <c r="B17" s="252" t="s">
        <v>162</v>
      </c>
      <c r="C17" s="425">
        <f>'2. RC'!E16</f>
        <v>102977259</v>
      </c>
      <c r="D17" s="425"/>
      <c r="E17" s="426">
        <f t="shared" si="0"/>
        <v>102977259</v>
      </c>
      <c r="F17" s="5"/>
      <c r="G17" s="5"/>
    </row>
    <row r="18" spans="1:7">
      <c r="A18" s="251">
        <v>9</v>
      </c>
      <c r="B18" s="252" t="s">
        <v>163</v>
      </c>
      <c r="C18" s="425">
        <f>'2. RC'!E17</f>
        <v>146792251.96200001</v>
      </c>
      <c r="D18" s="425">
        <v>9079011.5538999997</v>
      </c>
      <c r="E18" s="426">
        <f t="shared" si="0"/>
        <v>137713240.40810001</v>
      </c>
      <c r="G18" s="5"/>
    </row>
    <row r="19" spans="1:7" ht="25.5">
      <c r="A19" s="251">
        <v>10</v>
      </c>
      <c r="B19" s="252" t="s">
        <v>164</v>
      </c>
      <c r="C19" s="425">
        <f>'2. RC'!E18</f>
        <v>544205922.78999996</v>
      </c>
      <c r="D19" s="425">
        <v>144052002.15000001</v>
      </c>
      <c r="E19" s="426">
        <f t="shared" si="0"/>
        <v>400153920.63999999</v>
      </c>
      <c r="G19" s="5"/>
    </row>
    <row r="20" spans="1:7">
      <c r="A20" s="251">
        <v>11</v>
      </c>
      <c r="B20" s="252" t="s">
        <v>165</v>
      </c>
      <c r="C20" s="425">
        <f>'2. RC'!E19</f>
        <v>547483468.85080004</v>
      </c>
      <c r="D20" s="425">
        <v>0</v>
      </c>
      <c r="E20" s="426">
        <f t="shared" si="0"/>
        <v>547483468.85080004</v>
      </c>
    </row>
    <row r="21" spans="1:7" ht="39" thickBot="1">
      <c r="A21" s="254"/>
      <c r="B21" s="255" t="s">
        <v>482</v>
      </c>
      <c r="C21" s="228">
        <f>SUM(C8:C12, C15:C20)</f>
        <v>25998517401.111301</v>
      </c>
      <c r="D21" s="228">
        <f>SUM(D8:D12, D15:D20)</f>
        <v>153131013.70390001</v>
      </c>
      <c r="E21" s="256">
        <f>SUM(E8:E12, E15:E20)</f>
        <v>25845386387.407398</v>
      </c>
    </row>
    <row r="22" spans="1:7">
      <c r="A22"/>
      <c r="B22"/>
      <c r="C22"/>
      <c r="D22"/>
      <c r="E22"/>
    </row>
    <row r="23" spans="1:7">
      <c r="A23"/>
      <c r="B23"/>
      <c r="C23" s="505">
        <f>C21-'2. RC'!E20</f>
        <v>0</v>
      </c>
      <c r="D23"/>
      <c r="E23" s="581"/>
    </row>
    <row r="25" spans="1:7" s="1" customFormat="1">
      <c r="B25" s="53"/>
      <c r="F25"/>
      <c r="G25"/>
    </row>
    <row r="26" spans="1:7" s="1" customFormat="1">
      <c r="B26" s="54"/>
      <c r="F26"/>
      <c r="G26"/>
    </row>
    <row r="27" spans="1:7" s="1" customFormat="1">
      <c r="B27" s="53"/>
      <c r="F27"/>
      <c r="G27"/>
    </row>
    <row r="28" spans="1:7" s="1" customFormat="1">
      <c r="B28" s="53"/>
      <c r="F28"/>
      <c r="G28"/>
    </row>
    <row r="29" spans="1:7" s="1" customFormat="1">
      <c r="B29" s="53"/>
      <c r="F29"/>
      <c r="G29"/>
    </row>
    <row r="30" spans="1:7" s="1" customFormat="1">
      <c r="B30" s="53"/>
      <c r="F30"/>
      <c r="G30"/>
    </row>
    <row r="31" spans="1:7" s="1" customFormat="1">
      <c r="B31" s="53"/>
      <c r="F31"/>
      <c r="G31"/>
    </row>
    <row r="32" spans="1:7" s="1" customFormat="1">
      <c r="B32" s="54"/>
      <c r="F32"/>
      <c r="G32"/>
    </row>
    <row r="33" spans="2:7" s="1" customFormat="1">
      <c r="B33" s="54"/>
      <c r="F33"/>
      <c r="G33"/>
    </row>
    <row r="34" spans="2:7" s="1" customFormat="1">
      <c r="B34" s="54"/>
      <c r="F34"/>
      <c r="G34"/>
    </row>
    <row r="35" spans="2:7" s="1" customFormat="1">
      <c r="B35" s="54"/>
      <c r="F35"/>
      <c r="G35"/>
    </row>
    <row r="36" spans="2:7" s="1" customFormat="1">
      <c r="B36" s="54"/>
      <c r="F36"/>
      <c r="G36"/>
    </row>
    <row r="37" spans="2:7" s="1" customFormat="1">
      <c r="B37" s="54"/>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sqref="A1:C1"/>
      <selection pane="topRight" sqref="A1:C1"/>
      <selection pane="bottomLeft" sqref="A1:C1"/>
      <selection pane="bottomRight" activeCell="B5" sqref="B5"/>
    </sheetView>
  </sheetViews>
  <sheetFormatPr defaultRowHeight="15" outlineLevelRow="1"/>
  <cols>
    <col min="1" max="1" width="9.5703125" style="1" bestFit="1" customWidth="1"/>
    <col min="2" max="2" width="114.28515625" style="1"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8" ht="15.75">
      <c r="A1" s="10" t="s">
        <v>188</v>
      </c>
      <c r="B1" s="9" t="str">
        <f>Info!C2</f>
        <v>სს ”საქართველოს ბანკი”</v>
      </c>
      <c r="D1">
        <v>0</v>
      </c>
    </row>
    <row r="2" spans="1:8" s="14" customFormat="1" ht="15.75" customHeight="1">
      <c r="A2" s="14" t="s">
        <v>189</v>
      </c>
      <c r="B2" s="685">
        <v>44834</v>
      </c>
      <c r="C2"/>
      <c r="D2"/>
      <c r="E2"/>
      <c r="F2"/>
    </row>
    <row r="3" spans="1:8" s="14" customFormat="1" ht="15.75" customHeight="1">
      <c r="C3"/>
      <c r="D3"/>
      <c r="E3"/>
      <c r="F3"/>
      <c r="H3" s="14">
        <v>0</v>
      </c>
    </row>
    <row r="4" spans="1:8" s="14" customFormat="1" ht="26.25" thickBot="1">
      <c r="A4" s="14" t="s">
        <v>409</v>
      </c>
      <c r="B4" s="163" t="s">
        <v>265</v>
      </c>
      <c r="C4" s="157" t="s">
        <v>93</v>
      </c>
      <c r="D4"/>
      <c r="E4"/>
      <c r="F4"/>
    </row>
    <row r="5" spans="1:8" ht="26.25">
      <c r="A5" s="158">
        <v>1</v>
      </c>
      <c r="B5" s="159" t="s">
        <v>431</v>
      </c>
      <c r="C5" s="201">
        <f>'7. LI1'!E21</f>
        <v>25845386387.407398</v>
      </c>
    </row>
    <row r="6" spans="1:8" s="149" customFormat="1">
      <c r="A6" s="93">
        <v>2.1</v>
      </c>
      <c r="B6" s="165" t="s">
        <v>266</v>
      </c>
      <c r="C6" s="427">
        <v>2464738419.7212</v>
      </c>
    </row>
    <row r="7" spans="1:8" s="3" customFormat="1" ht="25.5" outlineLevel="1">
      <c r="A7" s="164">
        <v>2.2000000000000002</v>
      </c>
      <c r="B7" s="160" t="s">
        <v>267</v>
      </c>
      <c r="C7" s="428">
        <v>1865579489.2657001</v>
      </c>
    </row>
    <row r="8" spans="1:8" s="3" customFormat="1" ht="26.25">
      <c r="A8" s="164">
        <v>3</v>
      </c>
      <c r="B8" s="161" t="s">
        <v>432</v>
      </c>
      <c r="C8" s="429">
        <f>SUM(C5:C7)</f>
        <v>30175704296.394299</v>
      </c>
    </row>
    <row r="9" spans="1:8" s="149" customFormat="1">
      <c r="A9" s="93">
        <v>4</v>
      </c>
      <c r="B9" s="168" t="s">
        <v>263</v>
      </c>
      <c r="C9" s="427">
        <v>279717237.84579992</v>
      </c>
    </row>
    <row r="10" spans="1:8" s="3" customFormat="1" ht="25.5" outlineLevel="1">
      <c r="A10" s="164">
        <v>5.0999999999999996</v>
      </c>
      <c r="B10" s="160" t="s">
        <v>272</v>
      </c>
      <c r="C10" s="427">
        <v>-1431363551.9765999</v>
      </c>
    </row>
    <row r="11" spans="1:8" s="3" customFormat="1" ht="25.5" outlineLevel="1">
      <c r="A11" s="164">
        <v>5.2</v>
      </c>
      <c r="B11" s="160" t="s">
        <v>273</v>
      </c>
      <c r="C11" s="428">
        <v>-1827297798.3595731</v>
      </c>
    </row>
    <row r="12" spans="1:8" s="3" customFormat="1">
      <c r="A12" s="164">
        <v>6</v>
      </c>
      <c r="B12" s="166" t="s">
        <v>602</v>
      </c>
      <c r="C12" s="428">
        <v>0</v>
      </c>
    </row>
    <row r="13" spans="1:8" s="3" customFormat="1" ht="15.75" thickBot="1">
      <c r="A13" s="167">
        <v>7</v>
      </c>
      <c r="B13" s="162" t="s">
        <v>264</v>
      </c>
      <c r="C13" s="202">
        <f>SUM(C8:C12)</f>
        <v>27196760183.903923</v>
      </c>
    </row>
    <row r="15" spans="1:8" ht="26.25">
      <c r="B15" s="15" t="s">
        <v>603</v>
      </c>
    </row>
    <row r="17" spans="2:9" s="1" customFormat="1">
      <c r="B17" s="55"/>
      <c r="C17"/>
      <c r="D17"/>
      <c r="E17"/>
      <c r="F17"/>
      <c r="G17"/>
      <c r="H17"/>
      <c r="I17"/>
    </row>
    <row r="18" spans="2:9" s="1" customFormat="1">
      <c r="B18" s="52"/>
      <c r="C18"/>
      <c r="D18"/>
      <c r="E18"/>
      <c r="F18"/>
      <c r="G18"/>
      <c r="H18"/>
      <c r="I18"/>
    </row>
    <row r="19" spans="2:9" s="1" customFormat="1">
      <c r="B19" s="52"/>
      <c r="C19"/>
      <c r="D19"/>
      <c r="E19"/>
      <c r="F19"/>
      <c r="G19"/>
      <c r="H19"/>
      <c r="I19"/>
    </row>
    <row r="20" spans="2:9" s="1" customFormat="1">
      <c r="B20" s="54"/>
      <c r="C20"/>
      <c r="D20"/>
      <c r="E20"/>
      <c r="F20"/>
      <c r="G20"/>
      <c r="H20"/>
      <c r="I20"/>
    </row>
    <row r="21" spans="2:9" s="1" customFormat="1">
      <c r="B21" s="53"/>
      <c r="C21"/>
      <c r="D21"/>
      <c r="E21"/>
      <c r="F21"/>
      <c r="G21"/>
      <c r="H21"/>
      <c r="I21"/>
    </row>
    <row r="22" spans="2:9" s="1" customFormat="1">
      <c r="B22" s="54"/>
      <c r="C22"/>
      <c r="D22"/>
      <c r="E22"/>
      <c r="F22"/>
      <c r="G22"/>
      <c r="H22"/>
      <c r="I22"/>
    </row>
    <row r="23" spans="2:9" s="1" customFormat="1">
      <c r="B23" s="53"/>
      <c r="C23"/>
      <c r="D23"/>
      <c r="E23"/>
      <c r="F23"/>
      <c r="G23"/>
      <c r="H23"/>
      <c r="I23"/>
    </row>
    <row r="24" spans="2:9" s="1" customFormat="1">
      <c r="B24" s="53"/>
      <c r="C24"/>
      <c r="D24"/>
      <c r="E24"/>
      <c r="F24"/>
      <c r="G24"/>
      <c r="H24"/>
      <c r="I24"/>
    </row>
    <row r="25" spans="2:9" s="1" customFormat="1">
      <c r="B25" s="53"/>
      <c r="C25"/>
      <c r="D25"/>
      <c r="E25"/>
      <c r="F25"/>
      <c r="G25"/>
      <c r="H25"/>
      <c r="I25"/>
    </row>
    <row r="26" spans="2:9" s="1" customFormat="1">
      <c r="B26" s="53"/>
      <c r="C26"/>
      <c r="D26"/>
      <c r="E26"/>
      <c r="F26"/>
      <c r="G26"/>
      <c r="H26"/>
      <c r="I26"/>
    </row>
    <row r="27" spans="2:9" s="1" customFormat="1">
      <c r="B27" s="53"/>
      <c r="C27"/>
      <c r="D27"/>
      <c r="E27"/>
      <c r="F27"/>
      <c r="G27"/>
      <c r="H27"/>
      <c r="I27"/>
    </row>
    <row r="28" spans="2:9" s="1" customFormat="1">
      <c r="B28" s="54"/>
      <c r="C28"/>
      <c r="D28"/>
      <c r="E28"/>
      <c r="F28"/>
      <c r="G28"/>
      <c r="H28"/>
      <c r="I28"/>
    </row>
    <row r="29" spans="2:9" s="1" customFormat="1">
      <c r="B29" s="54"/>
      <c r="C29"/>
      <c r="D29"/>
      <c r="E29"/>
      <c r="F29"/>
      <c r="G29"/>
      <c r="H29"/>
      <c r="I29"/>
    </row>
    <row r="30" spans="2:9" s="1" customFormat="1">
      <c r="B30" s="54"/>
      <c r="C30"/>
      <c r="D30"/>
      <c r="E30"/>
      <c r="F30"/>
      <c r="G30"/>
      <c r="H30"/>
      <c r="I30"/>
    </row>
    <row r="31" spans="2:9" s="1" customFormat="1">
      <c r="B31" s="54"/>
      <c r="C31"/>
      <c r="D31"/>
      <c r="E31"/>
      <c r="F31"/>
      <c r="G31"/>
      <c r="H31"/>
      <c r="I31"/>
    </row>
    <row r="32" spans="2:9" s="1" customFormat="1">
      <c r="B32" s="54"/>
      <c r="C32"/>
      <c r="D32"/>
      <c r="E32"/>
      <c r="F32"/>
      <c r="G32"/>
      <c r="H32"/>
      <c r="I32"/>
    </row>
    <row r="33" spans="2:9" s="1" customFormat="1">
      <c r="B33" s="54"/>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Ti6Ntfbua3LVs0T4J/xUWix0y4G2VGk+cdoiFoNpSZc=</DigestValue>
    </Reference>
    <Reference Type="http://www.w3.org/2000/09/xmldsig#Object" URI="#idOfficeObject">
      <DigestMethod Algorithm="http://www.w3.org/2001/04/xmlenc#sha256"/>
      <DigestValue>xLGwtOaGtUiyye1wJ6N/Nj/ZpGBejizP2L4YV+L2V3o=</DigestValue>
    </Reference>
    <Reference Type="http://uri.etsi.org/01903#SignedProperties" URI="#idSignedProperties">
      <Transforms>
        <Transform Algorithm="http://www.w3.org/TR/2001/REC-xml-c14n-20010315"/>
      </Transforms>
      <DigestMethod Algorithm="http://www.w3.org/2001/04/xmlenc#sha256"/>
      <DigestValue>3QfmSloCoN8i9Pgm07yWZet59GslACbY8V/Uw+bn/f4=</DigestValue>
    </Reference>
  </SignedInfo>
  <SignatureValue>JCYIWQmrlSuA9BNRPJEzMgwvMKUdiiGsmAxI2b/19UTUrBCD3qi+By6oQtHP3i1Gl9xlBuGmlArt
b9S11HQramalHT6RbNmv/dnxqpd9XkachrzRjF9T0h+IAlToJi+347GKb6++78yDfq6dQqLLyj8m
KhgWeXQ2kawLyGEER+vQAw132QTA0ItyzycLA7Le+uA5znwapodwn1sPl7jQ5sHp+tJy57TTyIlT
YuvXLW7tpgT+1jx3yPL28ey5m4UioUx8OakWpPQqVI4XhtuRNXUfNuaPeZMnuW0Tvs6695+PHqWh
wO/u0mNAE91UCuW0WwUDto3mag8b7koq6c240Q==</SignatureValue>
  <KeyInfo>
    <X509Data>
      <X509Certificate>MIIGQDCCBSigAwIBAgIKFVpMCQADAAHSkDANBgkqhkiG9w0BAQsFADBKMRIwEAYKCZImiZPyLGQBGRYCZ2UxEzARBgoJkiaJk/IsZAEZFgNuYmcxHzAdBgNVBAMTFk5CRyBDbGFzcyAyIElOVCBTdWIgQ0EwHhcNMjEwMzIyMDcxNzM2WhcNMjMwMzIyMDcxNzM2WjA+MRwwGgYDVQQKExNKU0MgQmFuayBPZiBHZW9yZ2lhMR4wHAYDVQQDExVCQkcgLSBUYXRvIFRvbWFzaHZpbGkwggEiMA0GCSqGSIb3DQEBAQUAA4IBDwAwggEKAoIBAQDSFYe/4bo5oEDmGnJSQ+4wLIiNN2YGcgHkjDkM5Fl9P397c7IYYqB7rKqymiH1Xq1E20FON9pOz4WaPiibRQz/J8UzifHujH99XJR3BgyhMGuUqJFYK5EsNc8X147dzvmZVEhlCUmw6KImWF3WXsC429XjcTWBMwGup0YGd0Nm6q+K/s+pU1NeX816CV3M2B33y+2oEPcge+16AeRESkD4ZUTsI/3db4X43QtOhSvCWZEJwiJSS39cM+DW1RhWCv3ciwfFJHUziflaN9bQFK95EfQBTpwiwGmWuIVrcIt07FrBWYEfDvcuDERFFjQn6AavcsHgd33lF86mNLuoe8VLAgMBAAGjggMyMIIDLjA8BgkrBgEEAYI3FQcELzAtBiUrBgEEAYI3FQjmsmCDjfVEhoGZCYO4oUqDvoRxBIPEkTOEg4hdAgFkAgEjMB0GA1UdJQQWMBQGCCsGAQUFBwMCBggrBgEFBQcDBDALBgNVHQ8EBAMCB4AwJwYJKwYBBAGCNxUKBBowGDAKBggrBgEFBQcDAjAKBggrBgEFBQcDBDAdBgNVHQ4EFgQUSrubhe+Nx5TyntT+Xpyo//uWGwM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DbmRL6WT1Pf0ubrBAXMRQ5znfv7U72TphaSjmOZcep1S+DOuRZtCfID5kDZ7WOCBg3KlAkhw7r0t6MOiDDOOLYZDsSilUq/7sPwPRM9UYNMUHiqn5kTie/J1IC8Crzc3qrAWKrj33RHthLrOrFf/s6xP3UEnVnqH4zDfU3TP68Iw3jkrjilmjNhMxwbMHRJw/eSLpJ79avtgsWP3JBLk3ta2EKlXteQbXRdz6C0Urukoxv+RI7mkAaOCyTkg5FdG3Kjd+UnlJuJgjEnRRcfBJJfMDyIjdGNWqXc8eSjpSgB4iVuiOYBeGwjZSzURCIwMt5jaPOuLEjCoET193Ih5VM=</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Transform>
          <Transform Algorithm="http://www.w3.org/TR/2001/REC-xml-c14n-20010315"/>
        </Transforms>
        <DigestMethod Algorithm="http://www.w3.org/2001/04/xmlenc#sha256"/>
        <DigestValue>WD8GylP2c0ZwcTajiE5ds+UqE9hf5EONUTC1tppI9wY=</DigestValue>
      </Reference>
      <Reference URI="/xl/calcChain.xml?ContentType=application/vnd.openxmlformats-officedocument.spreadsheetml.calcChain+xml">
        <DigestMethod Algorithm="http://www.w3.org/2001/04/xmlenc#sha256"/>
        <DigestValue>UnI6JVXd3x94kSGdOJaArmShXKTPBOoQjqvWx1F8vJo=</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JBFCsVVUuUqh+6Wu6lELq3TzyFCXdmkz6n60bDJ1ICo=</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UWFK7QnxsJOkK96s5ApiVibELew9JIYwft1km1Vc0MQ=</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uU88Xb8H52+zoIqxS5vO/I1x2eOfnDiUW8vvtTUj+gU=</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uU88Xb8H52+zoIqxS5vO/I1x2eOfnDiUW8vvtTUj+gU=</DigestValue>
      </Reference>
      <Reference URI="/xl/printerSettings/printerSettings17.bin?ContentType=application/vnd.openxmlformats-officedocument.spreadsheetml.printerSettings">
        <DigestMethod Algorithm="http://www.w3.org/2001/04/xmlenc#sha256"/>
        <DigestValue>BfOqFYncvTrOA0w5jBPLJpo6svE1gFZliFydlsU/uz4=</DigestValue>
      </Reference>
      <Reference URI="/xl/printerSettings/printerSettings18.bin?ContentType=application/vnd.openxmlformats-officedocument.spreadsheetml.printerSettings">
        <DigestMethod Algorithm="http://www.w3.org/2001/04/xmlenc#sha256"/>
        <DigestValue>zxLIGjiJ19gUsPtQr72salfkFKrVFBCr1X8320JEcsQ=</DigestValue>
      </Reference>
      <Reference URI="/xl/printerSettings/printerSettings19.bin?ContentType=application/vnd.openxmlformats-officedocument.spreadsheetml.printerSettings">
        <DigestMethod Algorithm="http://www.w3.org/2001/04/xmlenc#sha256"/>
        <DigestValue>qqKz7UtelGHdfiWdqNc1EvL8LqlQ7O4MTpeoyQcgyv0=</DigestValue>
      </Reference>
      <Reference URI="/xl/printerSettings/printerSettings2.bin?ContentType=application/vnd.openxmlformats-officedocument.spreadsheetml.printerSettings">
        <DigestMethod Algorithm="http://www.w3.org/2001/04/xmlenc#sha256"/>
        <DigestValue>uU88Xb8H52+zoIqxS5vO/I1x2eOfnDiUW8vvtTUj+gU=</DigestValue>
      </Reference>
      <Reference URI="/xl/printerSettings/printerSettings20.bin?ContentType=application/vnd.openxmlformats-officedocument.spreadsheetml.printerSettings">
        <DigestMethod Algorithm="http://www.w3.org/2001/04/xmlenc#sha256"/>
        <DigestValue>nkR1lu9OLM1UMxWiPa7wm3YcnQOlFOICy95qYiodDz0=</DigestValue>
      </Reference>
      <Reference URI="/xl/printerSettings/printerSettings21.bin?ContentType=application/vnd.openxmlformats-officedocument.spreadsheetml.printerSettings">
        <DigestMethod Algorithm="http://www.w3.org/2001/04/xmlenc#sha256"/>
        <DigestValue>2bvX94YA3UVSaKlpfCjo157kRTaGD9ZFW7t96/Nk1uk=</DigestValue>
      </Reference>
      <Reference URI="/xl/printerSettings/printerSettings22.bin?ContentType=application/vnd.openxmlformats-officedocument.spreadsheetml.printerSettings">
        <DigestMethod Algorithm="http://www.w3.org/2001/04/xmlenc#sha256"/>
        <DigestValue>SWiohiWSuPjjcblZxueyphOzVidWJvXmdfCiNQW6SiY=</DigestValue>
      </Reference>
      <Reference URI="/xl/printerSettings/printerSettings23.bin?ContentType=application/vnd.openxmlformats-officedocument.spreadsheetml.printerSettings">
        <DigestMethod Algorithm="http://www.w3.org/2001/04/xmlenc#sha256"/>
        <DigestValue>SWiohiWSuPjjcblZxueyphOzVidWJvXmdfCiNQW6SiY=</DigestValue>
      </Reference>
      <Reference URI="/xl/printerSettings/printerSettings24.bin?ContentType=application/vnd.openxmlformats-officedocument.spreadsheetml.printerSettings">
        <DigestMethod Algorithm="http://www.w3.org/2001/04/xmlenc#sha256"/>
        <DigestValue>qqKz7UtelGHdfiWdqNc1EvL8LqlQ7O4MTpeoyQcgyv0=</DigestValue>
      </Reference>
      <Reference URI="/xl/printerSettings/printerSettings25.bin?ContentType=application/vnd.openxmlformats-officedocument.spreadsheetml.printerSettings">
        <DigestMethod Algorithm="http://www.w3.org/2001/04/xmlenc#sha256"/>
        <DigestValue>qqKz7UtelGHdfiWdqNc1EvL8LqlQ7O4MTpeoyQcgyv0=</DigestValue>
      </Reference>
      <Reference URI="/xl/printerSettings/printerSettings26.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uU88Xb8H52+zoIqxS5vO/I1x2eOfnDiUW8vvtTUj+gU=</DigestValue>
      </Reference>
      <Reference URI="/xl/printerSettings/printerSettings4.bin?ContentType=application/vnd.openxmlformats-officedocument.spreadsheetml.printerSettings">
        <DigestMethod Algorithm="http://www.w3.org/2001/04/xmlenc#sha256"/>
        <DigestValue>uU88Xb8H52+zoIqxS5vO/I1x2eOfnDiUW8vvtTUj+gU=</DigestValue>
      </Reference>
      <Reference URI="/xl/printerSettings/printerSettings5.bin?ContentType=application/vnd.openxmlformats-officedocument.spreadsheetml.printerSettings">
        <DigestMethod Algorithm="http://www.w3.org/2001/04/xmlenc#sha256"/>
        <DigestValue>uU88Xb8H52+zoIqxS5vO/I1x2eOfnDiUW8vvtTUj+gU=</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N6BPk/ZE6mtyo9t6dFBnm0xa+gg/wUP4pAYHrMCks/M=</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hSnYb/gx6kj2/vF15mqK+PJgHx5u6g8BIBXjBT5izv4=</DigestValue>
      </Reference>
      <Reference URI="/xl/styles.xml?ContentType=application/vnd.openxmlformats-officedocument.spreadsheetml.styles+xml">
        <DigestMethod Algorithm="http://www.w3.org/2001/04/xmlenc#sha256"/>
        <DigestValue>+BeLlWOjsjAu9A4LGpWRyP9Fpakcz1CbZFHcOqGXXc4=</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kbswqoaKxPkPDZJsTbnalRWMWYI3EQ/N2gaJEBl02d8=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nZKw4hKw2+3pXeBTsC/ZBicbgnGu7zTAAE186sjLnDw=</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Ra42ugKywIHK+sSO7bce3iKetE18QVuAIuhVFpPysTs=</DigestValue>
      </Reference>
      <Reference URI="/xl/worksheets/sheet10.xml?ContentType=application/vnd.openxmlformats-officedocument.spreadsheetml.worksheet+xml">
        <DigestMethod Algorithm="http://www.w3.org/2001/04/xmlenc#sha256"/>
        <DigestValue>+TbYOfJJc6jfAa7zsr0yTlCyt1sdGhkQ0Kt2Mg+6mzM=</DigestValue>
      </Reference>
      <Reference URI="/xl/worksheets/sheet11.xml?ContentType=application/vnd.openxmlformats-officedocument.spreadsheetml.worksheet+xml">
        <DigestMethod Algorithm="http://www.w3.org/2001/04/xmlenc#sha256"/>
        <DigestValue>WwKM8DylXVY+Z82kxNdEuS6DlJLuH9EeKd7stwKDE9A=</DigestValue>
      </Reference>
      <Reference URI="/xl/worksheets/sheet12.xml?ContentType=application/vnd.openxmlformats-officedocument.spreadsheetml.worksheet+xml">
        <DigestMethod Algorithm="http://www.w3.org/2001/04/xmlenc#sha256"/>
        <DigestValue>4d5KHwC41M1Fj2IR5cm42OX5IGYuMxHqorVV22m0cfE=</DigestValue>
      </Reference>
      <Reference URI="/xl/worksheets/sheet13.xml?ContentType=application/vnd.openxmlformats-officedocument.spreadsheetml.worksheet+xml">
        <DigestMethod Algorithm="http://www.w3.org/2001/04/xmlenc#sha256"/>
        <DigestValue>CDuasGuA2Vq19spQTBUkLf5sOD+p5OMzKxgBsU4PnAQ=</DigestValue>
      </Reference>
      <Reference URI="/xl/worksheets/sheet14.xml?ContentType=application/vnd.openxmlformats-officedocument.spreadsheetml.worksheet+xml">
        <DigestMethod Algorithm="http://www.w3.org/2001/04/xmlenc#sha256"/>
        <DigestValue>0UISwOp01EEnDziqEr/jWfQDghDpQZSl2W9FufFu6b4=</DigestValue>
      </Reference>
      <Reference URI="/xl/worksheets/sheet15.xml?ContentType=application/vnd.openxmlformats-officedocument.spreadsheetml.worksheet+xml">
        <DigestMethod Algorithm="http://www.w3.org/2001/04/xmlenc#sha256"/>
        <DigestValue>7OUhccv38kOtz8ppd4MKrYqxXnSqwLHQB1lKVg1lGXY=</DigestValue>
      </Reference>
      <Reference URI="/xl/worksheets/sheet16.xml?ContentType=application/vnd.openxmlformats-officedocument.spreadsheetml.worksheet+xml">
        <DigestMethod Algorithm="http://www.w3.org/2001/04/xmlenc#sha256"/>
        <DigestValue>Sp/+5pCKTALkWiPCGX1AoqvO2L8Y8oLBOMQpCc5qguI=</DigestValue>
      </Reference>
      <Reference URI="/xl/worksheets/sheet17.xml?ContentType=application/vnd.openxmlformats-officedocument.spreadsheetml.worksheet+xml">
        <DigestMethod Algorithm="http://www.w3.org/2001/04/xmlenc#sha256"/>
        <DigestValue>9cZDgqHwz4AWOqiyrVux3wYFsWnf8s5LDP35N9YQGns=</DigestValue>
      </Reference>
      <Reference URI="/xl/worksheets/sheet18.xml?ContentType=application/vnd.openxmlformats-officedocument.spreadsheetml.worksheet+xml">
        <DigestMethod Algorithm="http://www.w3.org/2001/04/xmlenc#sha256"/>
        <DigestValue>kRPCDte1qYKYLrH6gUyR2hEnYu9b40yTvw8mMVb34YQ=</DigestValue>
      </Reference>
      <Reference URI="/xl/worksheets/sheet19.xml?ContentType=application/vnd.openxmlformats-officedocument.spreadsheetml.worksheet+xml">
        <DigestMethod Algorithm="http://www.w3.org/2001/04/xmlenc#sha256"/>
        <DigestValue>oFb88ts/PuEsBVFJg5W1zteftnIYHnuJm9rc5LxwWkk=</DigestValue>
      </Reference>
      <Reference URI="/xl/worksheets/sheet2.xml?ContentType=application/vnd.openxmlformats-officedocument.spreadsheetml.worksheet+xml">
        <DigestMethod Algorithm="http://www.w3.org/2001/04/xmlenc#sha256"/>
        <DigestValue>WqZRzI/bvEIegtgvH9z+wYxCo1tDxH1YF9Kt9FBEiio=</DigestValue>
      </Reference>
      <Reference URI="/xl/worksheets/sheet20.xml?ContentType=application/vnd.openxmlformats-officedocument.spreadsheetml.worksheet+xml">
        <DigestMethod Algorithm="http://www.w3.org/2001/04/xmlenc#sha256"/>
        <DigestValue>1xW+117+4CzZ3XORwCnrNTbLhX4EKmhCNrQ63qcvAvk=</DigestValue>
      </Reference>
      <Reference URI="/xl/worksheets/sheet21.xml?ContentType=application/vnd.openxmlformats-officedocument.spreadsheetml.worksheet+xml">
        <DigestMethod Algorithm="http://www.w3.org/2001/04/xmlenc#sha256"/>
        <DigestValue>iz66M1GEPkwuqEfkwUCt/2FXOEXDaWgNGMX5UkoiGFc=</DigestValue>
      </Reference>
      <Reference URI="/xl/worksheets/sheet22.xml?ContentType=application/vnd.openxmlformats-officedocument.spreadsheetml.worksheet+xml">
        <DigestMethod Algorithm="http://www.w3.org/2001/04/xmlenc#sha256"/>
        <DigestValue>ZOGJ1nxACj4jnPxT5KtO/+e/wzcBX53DSpS8/mhZAlo=</DigestValue>
      </Reference>
      <Reference URI="/xl/worksheets/sheet23.xml?ContentType=application/vnd.openxmlformats-officedocument.spreadsheetml.worksheet+xml">
        <DigestMethod Algorithm="http://www.w3.org/2001/04/xmlenc#sha256"/>
        <DigestValue>T03qQUJm85IfR7z/v1wzaEycNo7du8Mfb/vx8GK9ZAM=</DigestValue>
      </Reference>
      <Reference URI="/xl/worksheets/sheet24.xml?ContentType=application/vnd.openxmlformats-officedocument.spreadsheetml.worksheet+xml">
        <DigestMethod Algorithm="http://www.w3.org/2001/04/xmlenc#sha256"/>
        <DigestValue>NQzeApSlXz9umbPcukeDVrDs1bAD6i0gASBlxKFAosc=</DigestValue>
      </Reference>
      <Reference URI="/xl/worksheets/sheet25.xml?ContentType=application/vnd.openxmlformats-officedocument.spreadsheetml.worksheet+xml">
        <DigestMethod Algorithm="http://www.w3.org/2001/04/xmlenc#sha256"/>
        <DigestValue>5bivsTw7GHwo6NNhM6t+fFhl3PouIsxtJz3sc5rojSc=</DigestValue>
      </Reference>
      <Reference URI="/xl/worksheets/sheet26.xml?ContentType=application/vnd.openxmlformats-officedocument.spreadsheetml.worksheet+xml">
        <DigestMethod Algorithm="http://www.w3.org/2001/04/xmlenc#sha256"/>
        <DigestValue>scglw2VV151Ela9LZYZmYRC5ewSNT3es2XNPmv+QCZc=</DigestValue>
      </Reference>
      <Reference URI="/xl/worksheets/sheet27.xml?ContentType=application/vnd.openxmlformats-officedocument.spreadsheetml.worksheet+xml">
        <DigestMethod Algorithm="http://www.w3.org/2001/04/xmlenc#sha256"/>
        <DigestValue>wonzvq9DeSHtUIWDhSgkjoQRMDMQHZO0D1X8DRnispg=</DigestValue>
      </Reference>
      <Reference URI="/xl/worksheets/sheet28.xml?ContentType=application/vnd.openxmlformats-officedocument.spreadsheetml.worksheet+xml">
        <DigestMethod Algorithm="http://www.w3.org/2001/04/xmlenc#sha256"/>
        <DigestValue>hQDa0gksGpv+J8eFHVw7lt3i/JGuzpVpyqS5ZssyDsY=</DigestValue>
      </Reference>
      <Reference URI="/xl/worksheets/sheet29.xml?ContentType=application/vnd.openxmlformats-officedocument.spreadsheetml.worksheet+xml">
        <DigestMethod Algorithm="http://www.w3.org/2001/04/xmlenc#sha256"/>
        <DigestValue>xvjBib6tFBU4mU4JNFUwc0XRwUalZK+rQl4R9Ms1SYo=</DigestValue>
      </Reference>
      <Reference URI="/xl/worksheets/sheet3.xml?ContentType=application/vnd.openxmlformats-officedocument.spreadsheetml.worksheet+xml">
        <DigestMethod Algorithm="http://www.w3.org/2001/04/xmlenc#sha256"/>
        <DigestValue>oZp5AEIBY7CTuLNZW1EXqDv+nohAuO4vQQpy72aPUjo=</DigestValue>
      </Reference>
      <Reference URI="/xl/worksheets/sheet30.xml?ContentType=application/vnd.openxmlformats-officedocument.spreadsheetml.worksheet+xml">
        <DigestMethod Algorithm="http://www.w3.org/2001/04/xmlenc#sha256"/>
        <DigestValue>QGS1r0M27k09A22ydwdN/9UXCI4tNLTooFYQpsylIbA=</DigestValue>
      </Reference>
      <Reference URI="/xl/worksheets/sheet4.xml?ContentType=application/vnd.openxmlformats-officedocument.spreadsheetml.worksheet+xml">
        <DigestMethod Algorithm="http://www.w3.org/2001/04/xmlenc#sha256"/>
        <DigestValue>pmFsojEC3CeGCJqTgODJLx99BsPlrVsWXAUsfLJQRhI=</DigestValue>
      </Reference>
      <Reference URI="/xl/worksheets/sheet5.xml?ContentType=application/vnd.openxmlformats-officedocument.spreadsheetml.worksheet+xml">
        <DigestMethod Algorithm="http://www.w3.org/2001/04/xmlenc#sha256"/>
        <DigestValue>rTsaI+OZzVLy3ja7Ji/JZRw52CNdLwH+fqgwc5mEsso=</DigestValue>
      </Reference>
      <Reference URI="/xl/worksheets/sheet6.xml?ContentType=application/vnd.openxmlformats-officedocument.spreadsheetml.worksheet+xml">
        <DigestMethod Algorithm="http://www.w3.org/2001/04/xmlenc#sha256"/>
        <DigestValue>EhchSGLXz5wYT9VcPLj4bNjcdLFZZLd6+bfVbFxeUU8=</DigestValue>
      </Reference>
      <Reference URI="/xl/worksheets/sheet7.xml?ContentType=application/vnd.openxmlformats-officedocument.spreadsheetml.worksheet+xml">
        <DigestMethod Algorithm="http://www.w3.org/2001/04/xmlenc#sha256"/>
        <DigestValue>ZGViD1nN76MT1rniCIoouCAvrBclGCkNLw7WRtMMRKQ=</DigestValue>
      </Reference>
      <Reference URI="/xl/worksheets/sheet8.xml?ContentType=application/vnd.openxmlformats-officedocument.spreadsheetml.worksheet+xml">
        <DigestMethod Algorithm="http://www.w3.org/2001/04/xmlenc#sha256"/>
        <DigestValue>JZUq+utGVDK/SDpDZdw4paK4cS6qQPzr8Z+vAx7G2eQ=</DigestValue>
      </Reference>
      <Reference URI="/xl/worksheets/sheet9.xml?ContentType=application/vnd.openxmlformats-officedocument.spreadsheetml.worksheet+xml">
        <DigestMethod Algorithm="http://www.w3.org/2001/04/xmlenc#sha256"/>
        <DigestValue>dUMzEWTOGB+ECPXoPG738xWCxtlI6nRew9wH1IqmS/g=</DigestValue>
      </Reference>
    </Manifest>
    <SignatureProperties>
      <SignatureProperty Id="idSignatureTime" Target="#idPackageSignature">
        <mdssi:SignatureTime xmlns:mdssi="http://schemas.openxmlformats.org/package/2006/digital-signature">
          <mdssi:Format>YYYY-MM-DDThh:mm:ssTZD</mdssi:Format>
          <mdssi:Value>2022-10-28T13:07:19Z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PG1-BBG-QQ-20220930</SignatureComments>
          <WindowsVersion>6.2</WindowsVersion>
          <OfficeVersion>15.0</OfficeVersion>
          <ApplicationVersion>15.0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2022-10-28T13:07:19Z</xd:SigningTime>
          <xd:SigningCertificate>
            <xd:Cert>
              <xd:CertDigest>
                <DigestMethod Algorithm="http://www.w3.org/2001/04/xmlenc#sha256"/>
                <DigestValue>zkRlF4bfG48L4Le7jdWhT8p0+GJGbaGuC/WRzHkgDJk=</DigestValue>
              </xd:CertDigest>
              <xd:IssuerSerial>
                <X509IssuerName>CN=NBG Class 2 INT Sub CA, DC=nbg, DC=ge</X509IssuerName>
                <X509SerialNumber>100835382017330967073424</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PG1-BBG-QQ-20220930</xd:CommitmentTypeQualifier>
            </xd:CommitmentTypeQualifier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+DCeerJF/UXQw+a/QQXpIABp9n9NbksSH+j37L7XNAM=</DigestValue>
    </Reference>
    <Reference Type="http://www.w3.org/2000/09/xmldsig#Object" URI="#idOfficeObject">
      <DigestMethod Algorithm="http://www.w3.org/2001/04/xmlenc#sha256"/>
      <DigestValue>xLGwtOaGtUiyye1wJ6N/Nj/ZpGBejizP2L4YV+L2V3o=</DigestValue>
    </Reference>
    <Reference Type="http://uri.etsi.org/01903#SignedProperties" URI="#idSignedProperties">
      <Transforms>
        <Transform Algorithm="http://www.w3.org/TR/2001/REC-xml-c14n-20010315"/>
      </Transforms>
      <DigestMethod Algorithm="http://www.w3.org/2001/04/xmlenc#sha256"/>
      <DigestValue>YPRSTT7FUMRkaswFLiaf5VNoSrCBrZP4WIPBjetQLRM=</DigestValue>
    </Reference>
  </SignedInfo>
  <SignatureValue>FJWGHmaLk4ztrISOXi5rS9hhgxSr/d9GWZyQ1SKJWnqBWD7t1rHxu5HYb+FFDMovBjlk/lvZnmTi
QNY/GqR5Dx2qwDpkJVC8S7TCgG06UVJY6gb5cs4mUaotMa8+DtdaX84hqK7oaYm4eqaA9dQALQh6
dtaInKczQMJKtj2mdFlsvESJoFMtOs07zeJsyzwhAxAsuQmWi+1Y4brTt4uf59pBdpKY2XvpPhw+
ELAWreYiKaq6o/dIXgiVHscDqOv98ioBxqNgYWR3b5Z2OGFc4mAMLT4I7pLSgnQW7FScrqIUAWRT
BB7A1TWvDkWeIl0/ZBlfQrTyRhuTyr5biSmUfA==</SignatureValue>
  <KeyInfo>
    <X509Data>
      <X509Certificate>MIIGPzCCBSegAwIBAgIKfzWKsAADAAHg2TANBgkqhkiG9w0BAQsFADBKMRIwEAYKCZImiZPyLGQBGRYCZ2UxEzARBgoJkiaJk/IsZAEZFgNuYmcxHzAdBgNVBAMTFk5CRyBDbGFzcyAyIElOVCBTdWIgQ0EwHhcNMjEwNjI4MTI1MTE4WhcNMjMwNjI4MTI1MTE4WjA9MRwwGgYDVQQKExNKU0MgQmFuayBPZiBHZW9yZ2lhMR0wGwYDVQQDExRCQkcgLSBTdWxraGFuIEd2YWxpYTCCASIwDQYJKoZIhvcNAQEBBQADggEPADCCAQoCggEBAOH0twIcpGC05hsgTIgpse09e4sVXJIN8/v8NDNbnV2WRZCvQptz2Xld2np06o903hK54DEU/k1XSGqegeiQfruruzkpXlsgDqRX1G1rhqCbCEAMlRYmkQ7vVyVVCHtGxTGju+of1eADT8iM8sq68S7d6/8hzmYmlIs453gK4suJCx4Ix2ltncZmAhNlQvMjwoy0HP6O1XIIW8AMRDXP3YzAX1QCG67/bGSZx+YgzLZsUJI2QOZ91t7Y8NuRadj83gKHUMG4Pqhqk1mR/LVcax5Ty9qpPTYEZv0xDVeq1rwMY39z7z+PiAfuEx+Nf1dwCEvVz1KLbGcnghIV+UgBBYsCAwEAAaOCAzIwggMuMDwGCSsGAQQBgjcVBwQvMC0GJSsGAQQBgjcVCOayYION9USGgZkJg7ihSoO+hHEEg8SRM4SDiF0CAWQCASMwHQYDVR0lBBYwFAYIKwYBBQUHAwIGCCsGAQUFBwMEMAsGA1UdDwQEAwIHgDAnBgkrBgEEAYI3FQoEGjAYMAoGCCsGAQUFBwMCMAoGCCsGAQUFBwMEMB0GA1UdDgQWBBSnM8DnI4OEl4STtNBvnMmV+uIeMD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MpLmNydDANBgkqhkiG9w0BAQsFAAOCAQEAZ61c/VfFl4dKvY1nQJKHGbMs+LoiVZ8yxbkrYDY/sZpRiX8eHQ00zY+A0UJNJd9JBRJLhfZxWwwTh6uVmn/s8z3Q48/TFwWB7N2+r81muyqldPFzcTrUO9GDf2SjQgeqIdMe4I59q8A4IgiUyGCZimQQW54cTWJMwUkSxLQ++Sij47npdu8FE87tjy81YsUjNXeR4pGeNiFOi3bx22bHlmxFxOBL9LGNj7IbuWKTQeqkaI00BdtmhkBp8jZByKOiurdz3YpCYIOhhTxGvBnQKIOsAkGZ/3bydteo+D13fHQc+7p27yeVUf8HrtQFfnAMuNdzYAL0oOTH8BD57dz0U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Transform>
          <Transform Algorithm="http://www.w3.org/TR/2001/REC-xml-c14n-20010315"/>
        </Transforms>
        <DigestMethod Algorithm="http://www.w3.org/2001/04/xmlenc#sha256"/>
        <DigestValue>WD8GylP2c0ZwcTajiE5ds+UqE9hf5EONUTC1tppI9wY=</DigestValue>
      </Reference>
      <Reference URI="/xl/calcChain.xml?ContentType=application/vnd.openxmlformats-officedocument.spreadsheetml.calcChain+xml">
        <DigestMethod Algorithm="http://www.w3.org/2001/04/xmlenc#sha256"/>
        <DigestValue>UnI6JVXd3x94kSGdOJaArmShXKTPBOoQjqvWx1F8vJo=</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JBFCsVVUuUqh+6Wu6lELq3TzyFCXdmkz6n60bDJ1ICo=</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UWFK7QnxsJOkK96s5ApiVibELew9JIYwft1km1Vc0MQ=</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uU88Xb8H52+zoIqxS5vO/I1x2eOfnDiUW8vvtTUj+gU=</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uU88Xb8H52+zoIqxS5vO/I1x2eOfnDiUW8vvtTUj+gU=</DigestValue>
      </Reference>
      <Reference URI="/xl/printerSettings/printerSettings17.bin?ContentType=application/vnd.openxmlformats-officedocument.spreadsheetml.printerSettings">
        <DigestMethod Algorithm="http://www.w3.org/2001/04/xmlenc#sha256"/>
        <DigestValue>BfOqFYncvTrOA0w5jBPLJpo6svE1gFZliFydlsU/uz4=</DigestValue>
      </Reference>
      <Reference URI="/xl/printerSettings/printerSettings18.bin?ContentType=application/vnd.openxmlformats-officedocument.spreadsheetml.printerSettings">
        <DigestMethod Algorithm="http://www.w3.org/2001/04/xmlenc#sha256"/>
        <DigestValue>zxLIGjiJ19gUsPtQr72salfkFKrVFBCr1X8320JEcsQ=</DigestValue>
      </Reference>
      <Reference URI="/xl/printerSettings/printerSettings19.bin?ContentType=application/vnd.openxmlformats-officedocument.spreadsheetml.printerSettings">
        <DigestMethod Algorithm="http://www.w3.org/2001/04/xmlenc#sha256"/>
        <DigestValue>qqKz7UtelGHdfiWdqNc1EvL8LqlQ7O4MTpeoyQcgyv0=</DigestValue>
      </Reference>
      <Reference URI="/xl/printerSettings/printerSettings2.bin?ContentType=application/vnd.openxmlformats-officedocument.spreadsheetml.printerSettings">
        <DigestMethod Algorithm="http://www.w3.org/2001/04/xmlenc#sha256"/>
        <DigestValue>uU88Xb8H52+zoIqxS5vO/I1x2eOfnDiUW8vvtTUj+gU=</DigestValue>
      </Reference>
      <Reference URI="/xl/printerSettings/printerSettings20.bin?ContentType=application/vnd.openxmlformats-officedocument.spreadsheetml.printerSettings">
        <DigestMethod Algorithm="http://www.w3.org/2001/04/xmlenc#sha256"/>
        <DigestValue>nkR1lu9OLM1UMxWiPa7wm3YcnQOlFOICy95qYiodDz0=</DigestValue>
      </Reference>
      <Reference URI="/xl/printerSettings/printerSettings21.bin?ContentType=application/vnd.openxmlformats-officedocument.spreadsheetml.printerSettings">
        <DigestMethod Algorithm="http://www.w3.org/2001/04/xmlenc#sha256"/>
        <DigestValue>2bvX94YA3UVSaKlpfCjo157kRTaGD9ZFW7t96/Nk1uk=</DigestValue>
      </Reference>
      <Reference URI="/xl/printerSettings/printerSettings22.bin?ContentType=application/vnd.openxmlformats-officedocument.spreadsheetml.printerSettings">
        <DigestMethod Algorithm="http://www.w3.org/2001/04/xmlenc#sha256"/>
        <DigestValue>SWiohiWSuPjjcblZxueyphOzVidWJvXmdfCiNQW6SiY=</DigestValue>
      </Reference>
      <Reference URI="/xl/printerSettings/printerSettings23.bin?ContentType=application/vnd.openxmlformats-officedocument.spreadsheetml.printerSettings">
        <DigestMethod Algorithm="http://www.w3.org/2001/04/xmlenc#sha256"/>
        <DigestValue>SWiohiWSuPjjcblZxueyphOzVidWJvXmdfCiNQW6SiY=</DigestValue>
      </Reference>
      <Reference URI="/xl/printerSettings/printerSettings24.bin?ContentType=application/vnd.openxmlformats-officedocument.spreadsheetml.printerSettings">
        <DigestMethod Algorithm="http://www.w3.org/2001/04/xmlenc#sha256"/>
        <DigestValue>qqKz7UtelGHdfiWdqNc1EvL8LqlQ7O4MTpeoyQcgyv0=</DigestValue>
      </Reference>
      <Reference URI="/xl/printerSettings/printerSettings25.bin?ContentType=application/vnd.openxmlformats-officedocument.spreadsheetml.printerSettings">
        <DigestMethod Algorithm="http://www.w3.org/2001/04/xmlenc#sha256"/>
        <DigestValue>qqKz7UtelGHdfiWdqNc1EvL8LqlQ7O4MTpeoyQcgyv0=</DigestValue>
      </Reference>
      <Reference URI="/xl/printerSettings/printerSettings26.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uU88Xb8H52+zoIqxS5vO/I1x2eOfnDiUW8vvtTUj+gU=</DigestValue>
      </Reference>
      <Reference URI="/xl/printerSettings/printerSettings4.bin?ContentType=application/vnd.openxmlformats-officedocument.spreadsheetml.printerSettings">
        <DigestMethod Algorithm="http://www.w3.org/2001/04/xmlenc#sha256"/>
        <DigestValue>uU88Xb8H52+zoIqxS5vO/I1x2eOfnDiUW8vvtTUj+gU=</DigestValue>
      </Reference>
      <Reference URI="/xl/printerSettings/printerSettings5.bin?ContentType=application/vnd.openxmlformats-officedocument.spreadsheetml.printerSettings">
        <DigestMethod Algorithm="http://www.w3.org/2001/04/xmlenc#sha256"/>
        <DigestValue>uU88Xb8H52+zoIqxS5vO/I1x2eOfnDiUW8vvtTUj+gU=</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N6BPk/ZE6mtyo9t6dFBnm0xa+gg/wUP4pAYHrMCks/M=</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hSnYb/gx6kj2/vF15mqK+PJgHx5u6g8BIBXjBT5izv4=</DigestValue>
      </Reference>
      <Reference URI="/xl/styles.xml?ContentType=application/vnd.openxmlformats-officedocument.spreadsheetml.styles+xml">
        <DigestMethod Algorithm="http://www.w3.org/2001/04/xmlenc#sha256"/>
        <DigestValue>+BeLlWOjsjAu9A4LGpWRyP9Fpakcz1CbZFHcOqGXXc4=</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kbswqoaKxPkPDZJsTbnalRWMWYI3EQ/N2gaJEBl02d8=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nZKw4hKw2+3pXeBTsC/ZBicbgnGu7zTAAE186sjLnDw=</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Ra42ugKywIHK+sSO7bce3iKetE18QVuAIuhVFpPysTs=</DigestValue>
      </Reference>
      <Reference URI="/xl/worksheets/sheet10.xml?ContentType=application/vnd.openxmlformats-officedocument.spreadsheetml.worksheet+xml">
        <DigestMethod Algorithm="http://www.w3.org/2001/04/xmlenc#sha256"/>
        <DigestValue>+TbYOfJJc6jfAa7zsr0yTlCyt1sdGhkQ0Kt2Mg+6mzM=</DigestValue>
      </Reference>
      <Reference URI="/xl/worksheets/sheet11.xml?ContentType=application/vnd.openxmlformats-officedocument.spreadsheetml.worksheet+xml">
        <DigestMethod Algorithm="http://www.w3.org/2001/04/xmlenc#sha256"/>
        <DigestValue>WwKM8DylXVY+Z82kxNdEuS6DlJLuH9EeKd7stwKDE9A=</DigestValue>
      </Reference>
      <Reference URI="/xl/worksheets/sheet12.xml?ContentType=application/vnd.openxmlformats-officedocument.spreadsheetml.worksheet+xml">
        <DigestMethod Algorithm="http://www.w3.org/2001/04/xmlenc#sha256"/>
        <DigestValue>4d5KHwC41M1Fj2IR5cm42OX5IGYuMxHqorVV22m0cfE=</DigestValue>
      </Reference>
      <Reference URI="/xl/worksheets/sheet13.xml?ContentType=application/vnd.openxmlformats-officedocument.spreadsheetml.worksheet+xml">
        <DigestMethod Algorithm="http://www.w3.org/2001/04/xmlenc#sha256"/>
        <DigestValue>CDuasGuA2Vq19spQTBUkLf5sOD+p5OMzKxgBsU4PnAQ=</DigestValue>
      </Reference>
      <Reference URI="/xl/worksheets/sheet14.xml?ContentType=application/vnd.openxmlformats-officedocument.spreadsheetml.worksheet+xml">
        <DigestMethod Algorithm="http://www.w3.org/2001/04/xmlenc#sha256"/>
        <DigestValue>0UISwOp01EEnDziqEr/jWfQDghDpQZSl2W9FufFu6b4=</DigestValue>
      </Reference>
      <Reference URI="/xl/worksheets/sheet15.xml?ContentType=application/vnd.openxmlformats-officedocument.spreadsheetml.worksheet+xml">
        <DigestMethod Algorithm="http://www.w3.org/2001/04/xmlenc#sha256"/>
        <DigestValue>7OUhccv38kOtz8ppd4MKrYqxXnSqwLHQB1lKVg1lGXY=</DigestValue>
      </Reference>
      <Reference URI="/xl/worksheets/sheet16.xml?ContentType=application/vnd.openxmlformats-officedocument.spreadsheetml.worksheet+xml">
        <DigestMethod Algorithm="http://www.w3.org/2001/04/xmlenc#sha256"/>
        <DigestValue>Sp/+5pCKTALkWiPCGX1AoqvO2L8Y8oLBOMQpCc5qguI=</DigestValue>
      </Reference>
      <Reference URI="/xl/worksheets/sheet17.xml?ContentType=application/vnd.openxmlformats-officedocument.spreadsheetml.worksheet+xml">
        <DigestMethod Algorithm="http://www.w3.org/2001/04/xmlenc#sha256"/>
        <DigestValue>9cZDgqHwz4AWOqiyrVux3wYFsWnf8s5LDP35N9YQGns=</DigestValue>
      </Reference>
      <Reference URI="/xl/worksheets/sheet18.xml?ContentType=application/vnd.openxmlformats-officedocument.spreadsheetml.worksheet+xml">
        <DigestMethod Algorithm="http://www.w3.org/2001/04/xmlenc#sha256"/>
        <DigestValue>kRPCDte1qYKYLrH6gUyR2hEnYu9b40yTvw8mMVb34YQ=</DigestValue>
      </Reference>
      <Reference URI="/xl/worksheets/sheet19.xml?ContentType=application/vnd.openxmlformats-officedocument.spreadsheetml.worksheet+xml">
        <DigestMethod Algorithm="http://www.w3.org/2001/04/xmlenc#sha256"/>
        <DigestValue>oFb88ts/PuEsBVFJg5W1zteftnIYHnuJm9rc5LxwWkk=</DigestValue>
      </Reference>
      <Reference URI="/xl/worksheets/sheet2.xml?ContentType=application/vnd.openxmlformats-officedocument.spreadsheetml.worksheet+xml">
        <DigestMethod Algorithm="http://www.w3.org/2001/04/xmlenc#sha256"/>
        <DigestValue>WqZRzI/bvEIegtgvH9z+wYxCo1tDxH1YF9Kt9FBEiio=</DigestValue>
      </Reference>
      <Reference URI="/xl/worksheets/sheet20.xml?ContentType=application/vnd.openxmlformats-officedocument.spreadsheetml.worksheet+xml">
        <DigestMethod Algorithm="http://www.w3.org/2001/04/xmlenc#sha256"/>
        <DigestValue>1xW+117+4CzZ3XORwCnrNTbLhX4EKmhCNrQ63qcvAvk=</DigestValue>
      </Reference>
      <Reference URI="/xl/worksheets/sheet21.xml?ContentType=application/vnd.openxmlformats-officedocument.spreadsheetml.worksheet+xml">
        <DigestMethod Algorithm="http://www.w3.org/2001/04/xmlenc#sha256"/>
        <DigestValue>iz66M1GEPkwuqEfkwUCt/2FXOEXDaWgNGMX5UkoiGFc=</DigestValue>
      </Reference>
      <Reference URI="/xl/worksheets/sheet22.xml?ContentType=application/vnd.openxmlformats-officedocument.spreadsheetml.worksheet+xml">
        <DigestMethod Algorithm="http://www.w3.org/2001/04/xmlenc#sha256"/>
        <DigestValue>ZOGJ1nxACj4jnPxT5KtO/+e/wzcBX53DSpS8/mhZAlo=</DigestValue>
      </Reference>
      <Reference URI="/xl/worksheets/sheet23.xml?ContentType=application/vnd.openxmlformats-officedocument.spreadsheetml.worksheet+xml">
        <DigestMethod Algorithm="http://www.w3.org/2001/04/xmlenc#sha256"/>
        <DigestValue>T03qQUJm85IfR7z/v1wzaEycNo7du8Mfb/vx8GK9ZAM=</DigestValue>
      </Reference>
      <Reference URI="/xl/worksheets/sheet24.xml?ContentType=application/vnd.openxmlformats-officedocument.spreadsheetml.worksheet+xml">
        <DigestMethod Algorithm="http://www.w3.org/2001/04/xmlenc#sha256"/>
        <DigestValue>NQzeApSlXz9umbPcukeDVrDs1bAD6i0gASBlxKFAosc=</DigestValue>
      </Reference>
      <Reference URI="/xl/worksheets/sheet25.xml?ContentType=application/vnd.openxmlformats-officedocument.spreadsheetml.worksheet+xml">
        <DigestMethod Algorithm="http://www.w3.org/2001/04/xmlenc#sha256"/>
        <DigestValue>5bivsTw7GHwo6NNhM6t+fFhl3PouIsxtJz3sc5rojSc=</DigestValue>
      </Reference>
      <Reference URI="/xl/worksheets/sheet26.xml?ContentType=application/vnd.openxmlformats-officedocument.spreadsheetml.worksheet+xml">
        <DigestMethod Algorithm="http://www.w3.org/2001/04/xmlenc#sha256"/>
        <DigestValue>scglw2VV151Ela9LZYZmYRC5ewSNT3es2XNPmv+QCZc=</DigestValue>
      </Reference>
      <Reference URI="/xl/worksheets/sheet27.xml?ContentType=application/vnd.openxmlformats-officedocument.spreadsheetml.worksheet+xml">
        <DigestMethod Algorithm="http://www.w3.org/2001/04/xmlenc#sha256"/>
        <DigestValue>wonzvq9DeSHtUIWDhSgkjoQRMDMQHZO0D1X8DRnispg=</DigestValue>
      </Reference>
      <Reference URI="/xl/worksheets/sheet28.xml?ContentType=application/vnd.openxmlformats-officedocument.spreadsheetml.worksheet+xml">
        <DigestMethod Algorithm="http://www.w3.org/2001/04/xmlenc#sha256"/>
        <DigestValue>hQDa0gksGpv+J8eFHVw7lt3i/JGuzpVpyqS5ZssyDsY=</DigestValue>
      </Reference>
      <Reference URI="/xl/worksheets/sheet29.xml?ContentType=application/vnd.openxmlformats-officedocument.spreadsheetml.worksheet+xml">
        <DigestMethod Algorithm="http://www.w3.org/2001/04/xmlenc#sha256"/>
        <DigestValue>xvjBib6tFBU4mU4JNFUwc0XRwUalZK+rQl4R9Ms1SYo=</DigestValue>
      </Reference>
      <Reference URI="/xl/worksheets/sheet3.xml?ContentType=application/vnd.openxmlformats-officedocument.spreadsheetml.worksheet+xml">
        <DigestMethod Algorithm="http://www.w3.org/2001/04/xmlenc#sha256"/>
        <DigestValue>oZp5AEIBY7CTuLNZW1EXqDv+nohAuO4vQQpy72aPUjo=</DigestValue>
      </Reference>
      <Reference URI="/xl/worksheets/sheet30.xml?ContentType=application/vnd.openxmlformats-officedocument.spreadsheetml.worksheet+xml">
        <DigestMethod Algorithm="http://www.w3.org/2001/04/xmlenc#sha256"/>
        <DigestValue>QGS1r0M27k09A22ydwdN/9UXCI4tNLTooFYQpsylIbA=</DigestValue>
      </Reference>
      <Reference URI="/xl/worksheets/sheet4.xml?ContentType=application/vnd.openxmlformats-officedocument.spreadsheetml.worksheet+xml">
        <DigestMethod Algorithm="http://www.w3.org/2001/04/xmlenc#sha256"/>
        <DigestValue>pmFsojEC3CeGCJqTgODJLx99BsPlrVsWXAUsfLJQRhI=</DigestValue>
      </Reference>
      <Reference URI="/xl/worksheets/sheet5.xml?ContentType=application/vnd.openxmlformats-officedocument.spreadsheetml.worksheet+xml">
        <DigestMethod Algorithm="http://www.w3.org/2001/04/xmlenc#sha256"/>
        <DigestValue>rTsaI+OZzVLy3ja7Ji/JZRw52CNdLwH+fqgwc5mEsso=</DigestValue>
      </Reference>
      <Reference URI="/xl/worksheets/sheet6.xml?ContentType=application/vnd.openxmlformats-officedocument.spreadsheetml.worksheet+xml">
        <DigestMethod Algorithm="http://www.w3.org/2001/04/xmlenc#sha256"/>
        <DigestValue>EhchSGLXz5wYT9VcPLj4bNjcdLFZZLd6+bfVbFxeUU8=</DigestValue>
      </Reference>
      <Reference URI="/xl/worksheets/sheet7.xml?ContentType=application/vnd.openxmlformats-officedocument.spreadsheetml.worksheet+xml">
        <DigestMethod Algorithm="http://www.w3.org/2001/04/xmlenc#sha256"/>
        <DigestValue>ZGViD1nN76MT1rniCIoouCAvrBclGCkNLw7WRtMMRKQ=</DigestValue>
      </Reference>
      <Reference URI="/xl/worksheets/sheet8.xml?ContentType=application/vnd.openxmlformats-officedocument.spreadsheetml.worksheet+xml">
        <DigestMethod Algorithm="http://www.w3.org/2001/04/xmlenc#sha256"/>
        <DigestValue>JZUq+utGVDK/SDpDZdw4paK4cS6qQPzr8Z+vAx7G2eQ=</DigestValue>
      </Reference>
      <Reference URI="/xl/worksheets/sheet9.xml?ContentType=application/vnd.openxmlformats-officedocument.spreadsheetml.worksheet+xml">
        <DigestMethod Algorithm="http://www.w3.org/2001/04/xmlenc#sha256"/>
        <DigestValue>dUMzEWTOGB+ECPXoPG738xWCxtlI6nRew9wH1IqmS/g=</DigestValue>
      </Reference>
    </Manifest>
    <SignatureProperties>
      <SignatureProperty Id="idSignatureTime" Target="#idPackageSignature">
        <mdssi:SignatureTime xmlns:mdssi="http://schemas.openxmlformats.org/package/2006/digital-signature">
          <mdssi:Format>YYYY-MM-DDThh:mm:ssTZD</mdssi:Format>
          <mdssi:Value>2022-10-28T13:08:54Z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PG1-BBG-QQ-20220930</SignatureComments>
          <WindowsVersion>6.2</WindowsVersion>
          <OfficeVersion>15.0</OfficeVersion>
          <ApplicationVersion>15.0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2022-10-28T13:08:54Z</xd:SigningTime>
          <xd:SigningCertificate>
            <xd:Cert>
              <xd:CertDigest>
                <DigestMethod Algorithm="http://www.w3.org/2001/04/xmlenc#sha256"/>
                <DigestValue>wRUxMC5GSHtHndNR3GFjdMg3Ro9FIG4bLYj+XXSkW/k=</DigestValue>
              </xd:CertDigest>
              <xd:IssuerSerial>
                <X509IssuerName>CN=NBG Class 2 INT Sub CA, DC=nbg, DC=ge</X509IssuerName>
                <X509SerialNumber>600728214247937568530649</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PG1-BBG-QQ-20220930</xd:CommitmentTypeQualifier>
            </xd:CommitmentTypeQualifier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13. CRME</vt:lpstr>
      <vt:lpstr>12. CRM</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2022-10-28T13:07:05Z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LPManualFileClassification">
    <vt:lpwstr>{1A067545-A4E2-4FA1-8094-0D7902669705}</vt:lpwstr>
  </property>
  <property fmtid="{D5CDD505-2E9C-101B-9397-08002B2CF9AE}" pid="3" name="DLPManualFileClassificationLastModifiedBy">
    <vt:lpwstr>BOG0\salkapanadze</vt:lpwstr>
  </property>
  <property fmtid="{D5CDD505-2E9C-101B-9397-08002B2CF9AE}" pid="4" name="DLPManualFileClassificationLastModificationDate">
    <vt:lpwstr>1666961023</vt:lpwstr>
  </property>
  <property fmtid="{D5CDD505-2E9C-101B-9397-08002B2CF9AE}" pid="5" name="DLPManualFileClassificationVersion">
    <vt:lpwstr>11.6.401.28</vt:lpwstr>
  </property>
</Properties>
</file>