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0" yWindow="0" windowWidth="19200" windowHeight="646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6"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B1" i="82" l="1"/>
  <c r="B1" i="81"/>
  <c r="F21" i="82" l="1"/>
  <c r="F24" i="82"/>
  <c r="H21" i="82"/>
  <c r="B2" i="36" l="1"/>
  <c r="B1" i="36"/>
  <c r="H16" i="82" l="1"/>
  <c r="G22" i="82" l="1"/>
  <c r="C20" i="82" l="1"/>
  <c r="B2" i="96" l="1"/>
  <c r="I19" i="82" l="1"/>
  <c r="I18" i="82"/>
  <c r="C8" i="80" l="1"/>
  <c r="C10" i="85" l="1"/>
  <c r="C19" i="85" s="1"/>
  <c r="C14" i="87" l="1"/>
  <c r="C19" i="87"/>
  <c r="C11" i="87"/>
  <c r="C15" i="87"/>
  <c r="C20" i="87"/>
  <c r="C12" i="87"/>
  <c r="C17" i="87"/>
  <c r="C21" i="87"/>
  <c r="C8" i="87"/>
  <c r="C10" i="87"/>
  <c r="C9" i="87"/>
  <c r="C13" i="87"/>
  <c r="C18" i="87"/>
  <c r="C22" i="87"/>
  <c r="I13" i="82" l="1"/>
  <c r="I15" i="82"/>
  <c r="I14" i="82"/>
  <c r="I16" i="82"/>
  <c r="I17" i="82"/>
  <c r="E21" i="82"/>
  <c r="E24" i="82" s="1"/>
  <c r="H17" i="81" l="1"/>
  <c r="C22" i="74" l="1"/>
  <c r="C22" i="35"/>
  <c r="C30" i="79"/>
  <c r="C26" i="79"/>
  <c r="C18" i="79"/>
  <c r="C8" i="79"/>
  <c r="N20" i="37"/>
  <c r="N19" i="37"/>
  <c r="E19" i="37"/>
  <c r="N18" i="37"/>
  <c r="E18" i="37"/>
  <c r="N17" i="37"/>
  <c r="E17" i="37"/>
  <c r="N16" i="37"/>
  <c r="I14" i="37"/>
  <c r="H14" i="37"/>
  <c r="G14" i="37"/>
  <c r="N15" i="37"/>
  <c r="E15" i="37"/>
  <c r="M14" i="37"/>
  <c r="L14" i="37"/>
  <c r="K14" i="37"/>
  <c r="J14" i="37"/>
  <c r="N13" i="37"/>
  <c r="N12" i="37"/>
  <c r="E12" i="37"/>
  <c r="N11" i="37"/>
  <c r="E11" i="37"/>
  <c r="N10" i="37"/>
  <c r="E10" i="37"/>
  <c r="G7" i="37"/>
  <c r="N9" i="37"/>
  <c r="E9" i="37"/>
  <c r="L7" i="37"/>
  <c r="K7" i="37"/>
  <c r="J7" i="37"/>
  <c r="I7" i="37"/>
  <c r="N8" i="37"/>
  <c r="M7" i="37"/>
  <c r="H7" i="37"/>
  <c r="H21" i="37" s="1"/>
  <c r="F7" i="37"/>
  <c r="G20" i="74"/>
  <c r="G19" i="74"/>
  <c r="G13" i="74"/>
  <c r="G12" i="74"/>
  <c r="G10" i="74"/>
  <c r="G9" i="74"/>
  <c r="S21" i="35"/>
  <c r="F21" i="74" s="1"/>
  <c r="S20" i="35"/>
  <c r="S19" i="35"/>
  <c r="S18" i="35"/>
  <c r="F18" i="74" s="1"/>
  <c r="S17" i="35"/>
  <c r="F17" i="74" s="1"/>
  <c r="S16" i="35"/>
  <c r="F16" i="74" s="1"/>
  <c r="S15" i="35"/>
  <c r="F15" i="74" s="1"/>
  <c r="S14" i="35"/>
  <c r="F14" i="74" s="1"/>
  <c r="S13" i="35"/>
  <c r="S12" i="35"/>
  <c r="S11" i="35"/>
  <c r="F11" i="74" s="1"/>
  <c r="S10" i="35"/>
  <c r="S9" i="35"/>
  <c r="S8" i="35"/>
  <c r="F8" i="74" s="1"/>
  <c r="C39" i="69"/>
  <c r="C26" i="69"/>
  <c r="C24" i="69"/>
  <c r="C22" i="69"/>
  <c r="B1" i="69"/>
  <c r="C47" i="28"/>
  <c r="C43" i="28"/>
  <c r="C52" i="28" s="1"/>
  <c r="C35" i="28"/>
  <c r="C31" i="28"/>
  <c r="C30" i="28" s="1"/>
  <c r="C12" i="28"/>
  <c r="D15" i="72"/>
  <c r="D61" i="53"/>
  <c r="C61" i="53"/>
  <c r="D53" i="53"/>
  <c r="C53" i="53"/>
  <c r="D34" i="53"/>
  <c r="D45" i="53" s="1"/>
  <c r="C34" i="53"/>
  <c r="C45" i="53" s="1"/>
  <c r="D30" i="53"/>
  <c r="C30" i="53"/>
  <c r="D9" i="53"/>
  <c r="C9" i="53"/>
  <c r="C40" i="62"/>
  <c r="D31" i="62"/>
  <c r="C31" i="62"/>
  <c r="D14" i="62"/>
  <c r="C14" i="62"/>
  <c r="C36" i="79" l="1"/>
  <c r="C38" i="79" s="1"/>
  <c r="K21" i="37"/>
  <c r="M21" i="37"/>
  <c r="D41" i="62"/>
  <c r="J21" i="37"/>
  <c r="C41" i="28"/>
  <c r="G21" i="37"/>
  <c r="N7" i="37"/>
  <c r="L21" i="37"/>
  <c r="N14" i="37"/>
  <c r="I21" i="37"/>
  <c r="E16" i="37"/>
  <c r="E14" i="37" s="1"/>
  <c r="E8" i="37"/>
  <c r="E7" i="37" s="1"/>
  <c r="F14" i="37"/>
  <c r="F21" i="37" s="1"/>
  <c r="C54" i="53"/>
  <c r="D54" i="53"/>
  <c r="C22" i="53"/>
  <c r="C31" i="53" s="1"/>
  <c r="D22" i="53"/>
  <c r="D31" i="53" s="1"/>
  <c r="C20" i="62"/>
  <c r="C41" i="62"/>
  <c r="D20" i="62"/>
  <c r="D56" i="53" l="1"/>
  <c r="D63" i="53" s="1"/>
  <c r="D65" i="53" s="1"/>
  <c r="D67" i="53" s="1"/>
  <c r="E21" i="37"/>
  <c r="N21" i="37"/>
  <c r="C56" i="53"/>
  <c r="C63" i="53" s="1"/>
  <c r="C65" i="53" s="1"/>
  <c r="C67" i="53" s="1"/>
  <c r="E22" i="81"/>
  <c r="F22" i="81"/>
  <c r="G22" i="81"/>
  <c r="D19" i="84" l="1"/>
  <c r="C19" i="84"/>
  <c r="H34" i="83"/>
  <c r="F34" i="83"/>
  <c r="E34" i="83"/>
  <c r="D34" i="83"/>
  <c r="C34" i="83"/>
  <c r="I33" i="83"/>
  <c r="I32" i="83"/>
  <c r="I31" i="83"/>
  <c r="I30" i="83"/>
  <c r="I29" i="83"/>
  <c r="I28" i="83"/>
  <c r="I27" i="83"/>
  <c r="I26" i="83"/>
  <c r="I25" i="83"/>
  <c r="I24" i="83"/>
  <c r="I23" i="83"/>
  <c r="I22" i="83"/>
  <c r="I21" i="83"/>
  <c r="I20" i="83"/>
  <c r="I19" i="83"/>
  <c r="I18" i="83"/>
  <c r="I16" i="83"/>
  <c r="I15" i="83"/>
  <c r="I14" i="83"/>
  <c r="I13" i="83"/>
  <c r="I12" i="83"/>
  <c r="I11" i="83"/>
  <c r="I10" i="83"/>
  <c r="I9" i="83"/>
  <c r="I8" i="83"/>
  <c r="I7" i="83"/>
  <c r="I23" i="82"/>
  <c r="I22" i="82"/>
  <c r="I11" i="82"/>
  <c r="I9" i="82"/>
  <c r="I8" i="82"/>
  <c r="H20" i="81"/>
  <c r="H19" i="81"/>
  <c r="H18" i="81"/>
  <c r="H16" i="81"/>
  <c r="H15" i="81"/>
  <c r="H14" i="81"/>
  <c r="H13" i="81"/>
  <c r="H12" i="81"/>
  <c r="H11" i="81"/>
  <c r="H10" i="81"/>
  <c r="H9" i="81"/>
  <c r="H8" i="81"/>
  <c r="I20" i="82" l="1"/>
  <c r="D10" i="82"/>
  <c r="D7" i="82"/>
  <c r="D12" i="82"/>
  <c r="I34" i="83"/>
  <c r="B1" i="80"/>
  <c r="G33" i="80"/>
  <c r="F33" i="80"/>
  <c r="E33" i="80"/>
  <c r="D33" i="80"/>
  <c r="C33" i="80"/>
  <c r="G24" i="80"/>
  <c r="F24" i="80"/>
  <c r="E24" i="80"/>
  <c r="D24" i="80"/>
  <c r="C24" i="80"/>
  <c r="F18" i="80"/>
  <c r="E18" i="80"/>
  <c r="D18" i="80"/>
  <c r="C18" i="80"/>
  <c r="G14" i="80"/>
  <c r="F14" i="80"/>
  <c r="E14" i="80"/>
  <c r="D14" i="80"/>
  <c r="C14" i="80"/>
  <c r="G11" i="80"/>
  <c r="F11" i="80"/>
  <c r="E11" i="80"/>
  <c r="D11" i="80"/>
  <c r="C11" i="80"/>
  <c r="G8" i="80"/>
  <c r="F8" i="80"/>
  <c r="E8" i="80"/>
  <c r="D8" i="80"/>
  <c r="D21" i="82" l="1"/>
  <c r="G21" i="80"/>
  <c r="C21" i="82"/>
  <c r="I7" i="82"/>
  <c r="G37" i="80"/>
  <c r="I21" i="82" l="1"/>
  <c r="G5" i="71"/>
  <c r="F5" i="71"/>
  <c r="E5" i="71"/>
  <c r="D5" i="71"/>
  <c r="C5" i="71"/>
  <c r="I24" i="82" l="1"/>
  <c r="C6" i="71"/>
  <c r="C13" i="71" s="1"/>
  <c r="D11" i="77" l="1"/>
  <c r="D12" i="77"/>
  <c r="D13" i="77"/>
  <c r="B1" i="79"/>
  <c r="B1" i="37"/>
  <c r="B1" i="74"/>
  <c r="B1" i="64"/>
  <c r="B1" i="35"/>
  <c r="B1" i="77"/>
  <c r="B1" i="28"/>
  <c r="B1" i="73"/>
  <c r="B1" i="72"/>
  <c r="B1" i="71"/>
  <c r="B1" i="75"/>
  <c r="B1" i="62"/>
  <c r="B1" i="6"/>
  <c r="C21" i="77" l="1"/>
  <c r="D16" i="77"/>
  <c r="D17" i="77"/>
  <c r="D15" i="77"/>
  <c r="D8" i="77"/>
  <c r="D9" i="77"/>
  <c r="D7" i="77"/>
  <c r="C20" i="77"/>
  <c r="C19" i="77"/>
  <c r="D21" i="77" l="1"/>
  <c r="D19" i="77"/>
  <c r="D20" i="77"/>
  <c r="S22" i="35" l="1"/>
  <c r="D21" i="72" l="1"/>
  <c r="D22" i="35" l="1"/>
  <c r="E22" i="35"/>
  <c r="F22" i="35"/>
  <c r="G22" i="35"/>
  <c r="H22" i="35"/>
  <c r="I22" i="35"/>
  <c r="J22" i="35"/>
  <c r="K22" i="35"/>
  <c r="L22" i="35"/>
  <c r="M22" i="35"/>
  <c r="N22" i="35"/>
  <c r="O22" i="35"/>
  <c r="P22" i="35"/>
  <c r="Q22" i="35"/>
  <c r="R22" i="35"/>
  <c r="V7" i="64" l="1"/>
  <c r="H9" i="74"/>
  <c r="H10" i="74"/>
  <c r="H12" i="74"/>
  <c r="H13" i="74"/>
  <c r="H19" i="74"/>
  <c r="H20" i="74"/>
  <c r="T21" i="64" l="1"/>
  <c r="U21" i="64"/>
  <c r="V9" i="64"/>
  <c r="E22" i="53" l="1"/>
  <c r="E41" i="62" l="1"/>
  <c r="E31" i="62"/>
  <c r="D22" i="74"/>
  <c r="E22" i="7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E24" i="53" l="1"/>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E33" i="62"/>
  <c r="E34" i="62"/>
  <c r="C42" i="69" s="1"/>
  <c r="E35" i="62"/>
  <c r="C43" i="69" s="1"/>
  <c r="E36" i="62"/>
  <c r="E37" i="62"/>
  <c r="C45" i="69" s="1"/>
  <c r="E38" i="62"/>
  <c r="C46" i="69" s="1"/>
  <c r="E39" i="62"/>
  <c r="C47" i="69" s="1"/>
  <c r="E40" i="62"/>
  <c r="E23" i="62"/>
  <c r="E24" i="62"/>
  <c r="C30" i="69" s="1"/>
  <c r="E25" i="62"/>
  <c r="C31" i="69" s="1"/>
  <c r="E26" i="62"/>
  <c r="C32" i="69" s="1"/>
  <c r="E27" i="62"/>
  <c r="C33" i="69" s="1"/>
  <c r="E28" i="62"/>
  <c r="C34" i="69" s="1"/>
  <c r="E29" i="62"/>
  <c r="C35" i="69" s="1"/>
  <c r="E30" i="62"/>
  <c r="E22" i="62"/>
  <c r="C28" i="69" s="1"/>
  <c r="E8" i="62"/>
  <c r="E9" i="62"/>
  <c r="E10" i="62"/>
  <c r="E11" i="62"/>
  <c r="E12" i="62"/>
  <c r="E13" i="62"/>
  <c r="E14" i="62"/>
  <c r="C15" i="72" s="1"/>
  <c r="E15" i="62"/>
  <c r="E16" i="62"/>
  <c r="E17" i="62"/>
  <c r="E18" i="62"/>
  <c r="E19" i="62"/>
  <c r="E20" i="62"/>
  <c r="I36" i="83" s="1"/>
  <c r="E7" i="62"/>
  <c r="I38" i="83" l="1"/>
  <c r="C6" i="69"/>
  <c r="D22" i="81"/>
  <c r="C8" i="72"/>
  <c r="C9" i="69"/>
  <c r="C11" i="72"/>
  <c r="C19" i="69"/>
  <c r="C18" i="72"/>
  <c r="C13" i="69"/>
  <c r="C14" i="72"/>
  <c r="C18" i="69"/>
  <c r="C17" i="72"/>
  <c r="C7" i="69"/>
  <c r="C9" i="72"/>
  <c r="C23" i="69"/>
  <c r="C19" i="72"/>
  <c r="C8" i="69"/>
  <c r="C10" i="72"/>
  <c r="C17" i="69"/>
  <c r="C16" i="72"/>
  <c r="C29" i="69"/>
  <c r="C40" i="69" s="1"/>
  <c r="C12" i="69"/>
  <c r="C13" i="72"/>
  <c r="C25" i="69"/>
  <c r="C20" i="72"/>
  <c r="C10" i="69"/>
  <c r="C12" i="72"/>
  <c r="C44" i="69"/>
  <c r="C8" i="28"/>
  <c r="C41" i="69"/>
  <c r="C7" i="28"/>
  <c r="C16" i="69" l="1"/>
  <c r="C27" i="69" s="1"/>
  <c r="C6" i="28"/>
  <c r="H21" i="81"/>
  <c r="C22" i="81"/>
  <c r="C48" i="69"/>
  <c r="H22" i="81" l="1"/>
  <c r="C28" i="28"/>
  <c r="H17" i="74" l="1"/>
  <c r="H15" i="74"/>
  <c r="G11" i="74"/>
  <c r="H11" i="74" s="1"/>
  <c r="H14" i="74"/>
  <c r="H16" i="74"/>
  <c r="H18" i="74"/>
  <c r="G21" i="74"/>
  <c r="H21" i="74" s="1"/>
  <c r="G8" i="74" l="1"/>
  <c r="F22" i="74"/>
  <c r="G22" i="74" l="1"/>
  <c r="H8" i="74"/>
  <c r="H22" i="74" l="1"/>
  <c r="E9" i="72" l="1"/>
  <c r="E10" i="72"/>
  <c r="E11" i="72"/>
  <c r="E15" i="72"/>
  <c r="E16" i="72"/>
  <c r="E17" i="72"/>
  <c r="E18" i="72"/>
  <c r="E19" i="72"/>
  <c r="E20" i="72"/>
  <c r="E14" i="72" l="1"/>
  <c r="E13" i="72"/>
  <c r="E12" i="72"/>
  <c r="E8" i="72" l="1"/>
  <c r="E21" i="72" s="1"/>
  <c r="C21" i="72"/>
  <c r="C23" i="72" l="1"/>
  <c r="C5" i="73"/>
  <c r="C8" i="73" s="1"/>
  <c r="C13" i="73" s="1"/>
  <c r="I12" i="82" l="1"/>
  <c r="I10" i="82" l="1"/>
  <c r="G39" i="80" l="1"/>
</calcChain>
</file>

<file path=xl/sharedStrings.xml><?xml version="1.0" encoding="utf-8"?>
<sst xmlns="http://schemas.openxmlformats.org/spreadsheetml/2006/main" count="1190" uniqueCount="787">
  <si>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</si>
  <si>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</si>
  <si>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</si>
  <si>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</si>
  <si>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</si>
  <si>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</si>
  <si>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</si>
  <si>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</si>
  <si>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</si>
  <si>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</si>
  <si>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</si>
  <si>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</si>
  <si>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</si>
  <si>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</si>
  <si>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</si>
  <si>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</si>
  <si>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</si>
  <si>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</si>
  <si>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</si>
  <si>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</si>
  <si>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</si>
  <si>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</si>
  <si>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</si>
  <si>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</si>
  <si>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</si>
  <si>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</si>
  <si>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</si>
  <si>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</si>
  <si>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</si>
  <si>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</si>
  <si>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</si>
  <si>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</si>
  <si>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</si>
  <si>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</si>
  <si>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</si>
  <si>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</si>
  <si>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</si>
  <si>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</si>
  <si>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</si>
  <si>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</si>
  <si>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</si>
  <si>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</si>
  <si>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</si>
  <si>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</si>
  <si>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</si>
  <si>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</si>
  <si>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</si>
  <si>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</si>
  <si>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</si>
  <si>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</si>
  <si>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</si>
  <si>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</si>
  <si>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</si>
  <si>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</si>
  <si>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</si>
  <si>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</si>
  <si>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</si>
  <si>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</si>
  <si>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</si>
  <si>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</si>
  <si>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</si>
  <si>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</si>
  <si>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</si>
  <si>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</si>
  <si>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</si>
  <si>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</si>
  <si>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</si>
  <si>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</si>
  <si>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</si>
  <si>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</si>
  <si>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</si>
  <si>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</si>
  <si>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</si>
  <si>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</si>
  <si>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</si>
  <si>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</si>
  <si>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</si>
  <si>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</si>
  <si>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</si>
  <si>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</si>
  <si>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</si>
  <si>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</si>
  <si>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</si>
  <si>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</si>
  <si>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</si>
  <si>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</si>
  <si>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</si>
  <si>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</si>
  <si>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</si>
  <si>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</si>
  <si>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</si>
  <si>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</si>
  <si>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</si>
  <si>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</si>
  <si>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</si>
  <si>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</si>
  <si>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</si>
  <si>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</si>
  <si>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</si>
  <si>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</si>
  <si>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</si>
  <si>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</si>
  <si>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</si>
  <si>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</si>
  <si>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</si>
  <si>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</si>
  <si>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</si>
  <si>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</si>
  <si>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</si>
  <si>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</si>
  <si>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</si>
  <si>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</si>
  <si>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</si>
  <si>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</si>
  <si>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</si>
  <si>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</si>
  <si>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</si>
  <si>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</si>
  <si>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</si>
  <si>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</si>
  <si>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</si>
  <si>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</si>
  <si>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</si>
  <si>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</si>
  <si>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</si>
  <si>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</si>
  <si>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</si>
  <si>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</si>
  <si>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</si>
  <si>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</si>
  <si>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</si>
  <si>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</si>
  <si>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</si>
  <si>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</si>
  <si>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</si>
  <si>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</si>
  <si>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</si>
  <si>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</si>
  <si>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</si>
  <si>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</si>
  <si>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</si>
  <si>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</si>
  <si>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</si>
  <si>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</si>
  <si>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</si>
  <si>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</si>
  <si>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</si>
  <si>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</si>
  <si>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</si>
  <si>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</si>
  <si>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</si>
  <si>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</si>
  <si>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</si>
  <si>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</si>
  <si>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</si>
  <si>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</si>
  <si>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</si>
  <si>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</si>
  <si>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</si>
  <si>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</si>
  <si>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</si>
  <si>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</si>
  <si>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</si>
  <si>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</si>
  <si>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</si>
  <si>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</si>
  <si>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</si>
  <si>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</si>
  <si>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</si>
  <si>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</si>
  <si>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</si>
  <si>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</si>
  <si>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</si>
  <si>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</si>
  <si>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</si>
  <si>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</si>
  <si>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</si>
  <si>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</si>
  <si>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</si>
  <si>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</si>
  <si>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</si>
  <si>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</si>
  <si>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</si>
  <si>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</si>
  <si>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</si>
  <si>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</si>
  <si>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</si>
  <si>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</si>
  <si>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</si>
  <si>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</si>
  <si>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</si>
  <si>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</si>
  <si>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</si>
  <si>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</si>
  <si>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</si>
  <si>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</si>
  <si>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</si>
  <si>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</si>
  <si>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</si>
  <si>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</si>
  <si>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</si>
  <si>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</si>
  <si>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</si>
  <si>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</si>
  <si>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</si>
  <si>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</si>
  <si>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</si>
  <si>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</si>
  <si>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</si>
  <si>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</si>
  <si>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</si>
  <si>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</si>
  <si>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</si>
  <si>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</si>
  <si>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</si>
  <si>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</si>
  <si>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</si>
  <si>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</si>
  <si>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</si>
  <si>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</si>
  <si>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</si>
  <si>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</si>
  <si>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</si>
  <si>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</si>
  <si>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</si>
  <si>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</si>
  <si>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</si>
  <si>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</si>
  <si>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</si>
  <si>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</si>
  <si>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</si>
  <si>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</si>
  <si>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</si>
  <si>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</si>
  <si>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</si>
  <si>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</si>
  <si>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</si>
  <si>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</si>
  <si>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</si>
  <si>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</si>
  <si>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</si>
  <si>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</si>
  <si>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</si>
  <si>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</si>
  <si>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</si>
  <si>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</si>
  <si>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</si>
  <si>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</si>
  <si>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</si>
  <si>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</si>
  <si>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</si>
  <si>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</si>
  <si>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</si>
  <si>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</si>
  <si>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</si>
  <si>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</si>
  <si>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</si>
  <si>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</si>
  <si>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</si>
  <si>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</si>
  <si>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</si>
  <si>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</si>
  <si>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</si>
  <si>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</si>
  <si>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</si>
  <si>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</si>
  <si>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</si>
  <si>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</si>
  <si>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</si>
  <si>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</si>
  <si>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</si>
  <si>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</si>
  <si>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</si>
  <si>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</si>
  <si>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</si>
  <si>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</si>
  <si>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</si>
  <si>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</si>
  <si>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</si>
  <si>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</si>
  <si>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</si>
  <si>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</si>
  <si>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</si>
  <si>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</si>
  <si>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</si>
  <si>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</si>
  <si>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</si>
  <si>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</si>
  <si>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</si>
  <si>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</si>
  <si>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</si>
  <si>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</si>
  <si>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</si>
  <si>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</si>
  <si>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</si>
  <si>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</si>
  <si>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</si>
  <si>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</si>
  <si>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</si>
  <si>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</si>
  <si>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</si>
  <si>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</si>
  <si>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</si>
  <si>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</si>
  <si>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</si>
  <si>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</si>
  <si>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</si>
  <si>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</si>
  <si>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</si>
  <si>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</si>
  <si>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</si>
  <si>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</si>
  <si>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</si>
  <si>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</si>
  <si>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</si>
  <si>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</si>
  <si>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</si>
  <si>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</si>
  <si>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</si>
  <si>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</si>
  <si>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</si>
  <si>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</si>
  <si>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</si>
  <si>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</si>
  <si>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</si>
  <si>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</si>
  <si>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</si>
  <si>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</si>
  <si>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</si>
  <si>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</si>
  <si>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</si>
  <si>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</si>
  <si>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</si>
  <si>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</si>
  <si>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</si>
  <si>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</si>
  <si>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</si>
  <si>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</si>
  <si>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</si>
  <si>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</si>
  <si>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</si>
  <si>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</si>
  <si>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</si>
  <si>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</si>
  <si>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</si>
  <si>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</si>
  <si>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</si>
  <si>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</si>
  <si>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</si>
  <si>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</si>
  <si>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</si>
  <si>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</si>
  <si>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</si>
  <si>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</si>
  <si>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</si>
  <si>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</si>
  <si>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</si>
  <si>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</si>
  <si>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</si>
  <si>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</si>
  <si>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</si>
  <si>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</si>
  <si>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</si>
  <si>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</si>
  <si>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</si>
  <si>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</si>
  <si>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</si>
  <si>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</si>
  <si>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</si>
  <si>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</si>
  <si>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</si>
  <si>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</si>
  <si>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</si>
  <si>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</si>
  <si>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</si>
  <si>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</si>
  <si>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</si>
  <si>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</si>
  <si>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</si>
  <si>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</si>
  <si>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</si>
  <si>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</si>
  <si>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</si>
  <si>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</si>
  <si>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</si>
  <si>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</si>
  <si>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</si>
  <si>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</si>
  <si>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</si>
  <si>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</si>
  <si>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</si>
  <si>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</si>
  <si>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</si>
  <si>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</si>
  <si>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</si>
  <si>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</si>
  <si>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</si>
  <si>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</si>
  <si>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</si>
  <si>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</si>
  <si>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</si>
  <si>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</si>
  <si>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</si>
  <si>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</si>
  <si>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</si>
  <si>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</si>
  <si>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</si>
  <si>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</si>
  <si>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</si>
  <si>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</si>
  <si>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</si>
  <si>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</si>
  <si>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</si>
  <si>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</si>
  <si>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</si>
  <si>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</si>
  <si>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</si>
  <si>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</si>
  <si>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</si>
  <si>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</si>
  <si>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</si>
  <si>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</si>
  <si>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</si>
  <si>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</si>
  <si>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</si>
  <si>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</si>
  <si>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</si>
  <si>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</si>
  <si>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</si>
  <si>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</si>
  <si>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</si>
  <si>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</si>
  <si>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</si>
  <si>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</si>
  <si>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</si>
  <si>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</si>
  <si>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</si>
  <si>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</si>
  <si>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</si>
  <si>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</si>
  <si>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</si>
  <si>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</si>
  <si>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</si>
  <si>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</si>
  <si>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</si>
  <si>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</si>
  <si>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</si>
  <si>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</si>
  <si>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</si>
  <si>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</si>
  <si>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</si>
  <si>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</si>
  <si>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</si>
  <si>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</si>
  <si>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</si>
  <si>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</si>
  <si>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</si>
  <si>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</si>
  <si>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</si>
  <si>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</si>
  <si>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</si>
  <si>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</si>
  <si>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</si>
  <si>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</si>
  <si>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</si>
  <si>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</si>
  <si>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</si>
  <si>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</si>
  <si>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</si>
  <si>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</si>
  <si>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</si>
  <si>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</si>
  <si>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</si>
  <si>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</si>
  <si>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</si>
  <si>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</si>
  <si>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</si>
  <si>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</si>
  <si>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</si>
  <si>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</si>
  <si>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</si>
  <si>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</si>
  <si>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</si>
  <si>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</si>
  <si>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</si>
  <si>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</si>
  <si>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</si>
  <si>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</si>
  <si>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</si>
  <si>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</si>
  <si>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</si>
  <si>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</si>
  <si>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</si>
  <si>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</si>
  <si>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</si>
  <si>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</si>
  <si>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</si>
  <si>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</si>
  <si>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</si>
  <si>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</si>
  <si>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</si>
  <si>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</si>
  <si>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</si>
  <si>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</si>
  <si>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</si>
  <si>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</si>
  <si>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</si>
  <si>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</si>
  <si>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</si>
  <si>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</si>
  <si>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</si>
  <si>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</si>
  <si>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</si>
  <si>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</si>
  <si>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</si>
  <si>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</si>
  <si>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</si>
  <si>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</si>
  <si>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</si>
  <si>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</si>
  <si>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</si>
  <si>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</si>
  <si>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</si>
  <si>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</si>
  <si>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</si>
  <si>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</si>
  <si>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</si>
  <si>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</si>
  <si>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</si>
  <si>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</si>
  <si>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</si>
  <si>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</si>
  <si>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</si>
  <si>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</si>
  <si>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</si>
  <si>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</si>
  <si>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</si>
  <si>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</si>
  <si>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</si>
  <si>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</si>
  <si>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</si>
  <si>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</si>
  <si>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</si>
  <si>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</si>
  <si>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</si>
  <si>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</si>
  <si>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</si>
  <si>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</si>
  <si>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</si>
  <si>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</si>
  <si>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</si>
  <si>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</si>
  <si>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</si>
  <si>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</si>
  <si>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</si>
  <si>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</si>
  <si>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</si>
  <si>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</si>
  <si>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</si>
  <si>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</si>
  <si>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</si>
  <si>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</si>
  <si>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</si>
  <si>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</si>
  <si>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</si>
  <si>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</si>
  <si>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</si>
  <si>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</si>
  <si>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</si>
  <si>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</si>
  <si>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</si>
  <si>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</si>
  <si>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</si>
  <si>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</si>
  <si>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</si>
  <si>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</si>
  <si>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</si>
  <si>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</si>
  <si>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</si>
  <si>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</si>
  <si>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</si>
  <si>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</si>
  <si>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</si>
  <si>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</si>
  <si>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</si>
  <si>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</si>
  <si>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</si>
  <si>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</si>
  <si>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</si>
  <si>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</si>
  <si>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</si>
  <si>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</si>
  <si>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</si>
  <si>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</si>
  <si>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</si>
  <si>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</si>
  <si>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</si>
  <si>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</si>
  <si>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</si>
  <si>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</si>
  <si>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</si>
  <si>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</si>
  <si>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</si>
  <si>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</si>
  <si>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</si>
  <si>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</si>
  <si>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</si>
  <si>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</si>
  <si>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</si>
  <si>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</si>
  <si>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</si>
  <si>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</si>
  <si>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</si>
  <si>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</si>
  <si>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</si>
  <si>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</si>
  <si>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</si>
  <si>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</si>
  <si>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</si>
  <si>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</si>
  <si>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</si>
  <si>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</si>
  <si>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</si>
  <si>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</si>
  <si>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</si>
  <si>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</si>
  <si>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</si>
  <si>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</si>
  <si>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</si>
  <si>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</si>
  <si>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</si>
  <si>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</si>
  <si>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</si>
  <si>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</si>
  <si>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</si>
  <si>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</si>
  <si>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</si>
  <si>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</si>
  <si>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</si>
  <si>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</si>
  <si>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</si>
  <si>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</si>
  <si>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</si>
  <si>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</si>
  <si>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</si>
  <si>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</si>
  <si>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</si>
  <si>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</si>
  <si>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</si>
  <si>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</si>
  <si>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</si>
  <si>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</si>
  <si>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</si>
  <si>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</si>
  <si>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</si>
  <si>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</si>
  <si>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</si>
  <si>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</si>
  <si>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</si>
  <si>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</si>
  <si>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</si>
  <si>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</si>
  <si>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</si>
  <si>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</si>
  <si>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</si>
  <si>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</si>
  <si>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</si>
  <si>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</si>
  <si>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</si>
  <si>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</si>
  <si>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</si>
  <si>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</si>
  <si>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</si>
  <si>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</si>
  <si>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</si>
  <si>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</si>
  <si>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</si>
  <si>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</si>
  <si>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</si>
  <si>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</si>
  <si>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</si>
  <si>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</si>
  <si>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</si>
  <si>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</si>
  <si>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</si>
  <si>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</si>
  <si>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</si>
  <si>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</si>
  <si>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</si>
  <si>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</si>
  <si>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</si>
  <si>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</si>
  <si>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</si>
  <si>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</si>
  <si>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</si>
  <si>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</si>
  <si>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</si>
  <si>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</si>
  <si>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</si>
  <si>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</si>
  <si>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</si>
  <si>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</si>
  <si>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</si>
  <si>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</si>
  <si>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</si>
  <si>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</si>
  <si>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</si>
  <si>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</si>
  <si>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</si>
  <si>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</si>
  <si>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</si>
  <si>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</si>
  <si>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</si>
  <si>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</si>
  <si>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</si>
  <si>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</si>
  <si>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ცხრილი 9 (Capital), N39</t>
  </si>
  <si>
    <t>ცხრილი 9 (Capital), N17</t>
  </si>
  <si>
    <t>ცხრილი 9 (Capital), N13</t>
  </si>
  <si>
    <t>ცხრილი 9 (Capital), N18</t>
  </si>
  <si>
    <t>ცხრილი 9 (Capital), N15</t>
  </si>
  <si>
    <t>“</t>
  </si>
  <si>
    <t>\</t>
  </si>
  <si>
    <t>ნილ ჯანინი</t>
  </si>
  <si>
    <t>თავმჯდომარე</t>
  </si>
  <si>
    <t>თამაზ გიორგაძე</t>
  </si>
  <si>
    <t>დამოუკიდებელი წევრი</t>
  </si>
  <si>
    <t>ალასდაირ ბრიჩი</t>
  </si>
  <si>
    <t>არადამოუკიდებელი წევრი</t>
  </si>
  <si>
    <t>ჰანნა ლოიკაინენი</t>
  </si>
  <si>
    <t>ჯონათან მუირი</t>
  </si>
  <si>
    <t>სესილ დაერ ქუილენ</t>
  </si>
  <si>
    <t>ვერონიკ მაკქეროლ</t>
  </si>
  <si>
    <t>არჩილ გაჩეჩილაძე</t>
  </si>
  <si>
    <t>გენერალური დირექტორი</t>
  </si>
  <si>
    <t>ლევან ყულიჯანიშვილი</t>
  </si>
  <si>
    <t>გენერალური დირექტორის მოადგილე/საოპერაციო მიმართულება</t>
  </si>
  <si>
    <t>მიხეილ გომართელი</t>
  </si>
  <si>
    <t>გენერალური დირექტორის მოადგილე/საცალო საბანკო ბიზნესი</t>
  </si>
  <si>
    <t>გიორგი ჭილაძე</t>
  </si>
  <si>
    <t>გენერალური დირექტორის მოადგილე/საკრედიტო რისკები</t>
  </si>
  <si>
    <t>ვახტანგ ბობოხიძე</t>
  </si>
  <si>
    <t>გენერალური დირექტორის მოადგილე/ინფორმაციული ტექნოლოგიები</t>
  </si>
  <si>
    <t>სულხან გვალია</t>
  </si>
  <si>
    <t>გენერალური დირექტორის მოადგილე/ფინანსები</t>
  </si>
  <si>
    <t>ეთერ ირემაძე</t>
  </si>
  <si>
    <t>გენერალური დირექტორის მოადგილე/საოპერაციო მიმართულება/SOLO ბიზნეს მიმართულება</t>
  </si>
  <si>
    <t>ზურაბ ქოქოსაძე</t>
  </si>
  <si>
    <t>გენერალური დირექტორის მოადგილე/კორპორაციული საბანკო მომსახურების მიმართულება</t>
  </si>
  <si>
    <t>Bank of Georgia Group Plc</t>
  </si>
  <si>
    <t>JSC BGEO Group</t>
  </si>
  <si>
    <t> 79.75%</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</si>
  <si>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</si>
  <si>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</si>
  <si>
    <t>Fidelity Investments</t>
  </si>
  <si>
    <t>სს ”საქართველოს ბანკი”</t>
  </si>
  <si>
    <t>არჩილ  გაჩეჩილაძე</t>
  </si>
  <si>
    <t>www.bog.ge</t>
  </si>
  <si>
    <t>მარიამ მეღვინეთუხუცესი</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</si>
  <si>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</si>
  <si>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</si>
  <si>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</si>
  <si>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</si>
  <si>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</si>
  <si>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</si>
  <si>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</si>
  <si>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</si>
  <si>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</si>
  <si>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</si>
  <si>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</si>
  <si>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</si>
  <si>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</si>
  <si>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</si>
  <si>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</si>
  <si>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</si>
  <si>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</si>
  <si>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</si>
  <si>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</si>
  <si>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</si>
  <si>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</si>
  <si>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</si>
  <si>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3Q-2021</t>
  </si>
  <si>
    <t>2Q-2021</t>
  </si>
  <si>
    <t>1Q-2021</t>
  </si>
  <si>
    <t>4Q-2020</t>
  </si>
  <si>
    <t>3Q-2020</t>
  </si>
  <si>
    <t>მათ შორის ფასიანი ქაღალდების შესაძლო დანაკარგების საერთო რეზერვი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</si>
</sst>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
    <numFmt numFmtId="195" formatCode="m\/d\/yyyy"/>
    <numFmt numFmtId="196" formatCode="#,##0.000000"/>
  </numFmts>
  <fonts count="12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name val="Times New Roman"/>
      <family val="1"/>
    </font>
    <font>
      <sz val="12"/>
      <color theme="1"/>
      <name val="Sylfaen"/>
      <family val="1"/>
    </font>
    <font>
      <sz val="10"/>
      <color rgb="FF000000"/>
      <name val="Calibri"/>
      <family val="2"/>
      <scheme val="minor"/>
    </font>
    <font>
      <b/>
      <sz val="9"/>
      <color theme="1"/>
      <name val="Calibri"/>
      <family val="1"/>
      <scheme val="minor"/>
    </font>
    <font>
      <sz val="9"/>
      <color rgb="FF000000"/>
      <name val="Sylfaen"/>
      <family val="1"/>
    </font>
    <font>
      <b/>
      <sz val="9"/>
      <color rgb="FF000000"/>
      <name val="Sylfae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FF"/>
        <bgColor rgb="FF000000"/>
      </patternFill>
    </fill>
    <fill>
      <patternFill patternType="lightGray">
        <fgColor rgb="FFC0C0C0"/>
      </patternFill>
    </fill>
    <fill>
      <patternFill patternType="solid">
        <fgColor rgb="FFEEECE1"/>
        <bgColor rgb="FF000000"/>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2269">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9"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41" fillId="65" borderId="41" applyNumberFormat="0" applyAlignment="0" applyProtection="0"/>
    <xf numFmtId="0" fontId="42" fillId="10" borderId="37"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0" fontId="41"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0" fontId="42" fillId="10" borderId="37"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0" fontId="41" fillId="65" borderId="4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68"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3" applyNumberFormat="0" applyFill="0" applyAlignment="0" applyProtection="0"/>
    <xf numFmtId="169" fontId="55" fillId="0" borderId="43" applyNumberFormat="0" applyFill="0" applyAlignment="0" applyProtection="0"/>
    <xf numFmtId="0"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0" fontId="55" fillId="0" borderId="43" applyNumberFormat="0" applyFill="0" applyAlignment="0" applyProtection="0"/>
    <xf numFmtId="0" fontId="56" fillId="0" borderId="44" applyNumberFormat="0" applyFill="0" applyAlignment="0" applyProtection="0"/>
    <xf numFmtId="169" fontId="56" fillId="0" borderId="44" applyNumberFormat="0" applyFill="0" applyAlignment="0" applyProtection="0"/>
    <xf numFmtId="0"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9"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0" fontId="66" fillId="43" borderId="40"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6" applyNumberFormat="0" applyFill="0" applyAlignment="0" applyProtection="0"/>
    <xf numFmtId="0" fontId="70" fillId="0" borderId="3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0" fontId="69" fillId="0" borderId="4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0" fontId="69" fillId="0" borderId="4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7"/>
    <xf numFmtId="169" fontId="26" fillId="0" borderId="47"/>
    <xf numFmtId="168" fontId="26" fillId="0" borderId="4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6" fillId="0" borderId="0"/>
    <xf numFmtId="0" fontId="7"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7"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7"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7" fillId="0" borderId="0"/>
    <xf numFmtId="0" fontId="76" fillId="0" borderId="0"/>
    <xf numFmtId="168" fontId="7" fillId="0" borderId="0"/>
    <xf numFmtId="0" fontId="76" fillId="0" borderId="0"/>
    <xf numFmtId="168" fontId="7"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7"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6"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68"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168" fontId="2" fillId="0" borderId="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69"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168" fontId="2" fillId="0" borderId="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9"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9"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25" fillId="0" borderId="51"/>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87" applyNumberFormat="0" applyFill="0" applyAlignment="0" applyProtection="0"/>
    <xf numFmtId="168" fontId="94" fillId="0" borderId="87" applyNumberFormat="0" applyFill="0" applyAlignment="0" applyProtection="0"/>
    <xf numFmtId="169" fontId="94" fillId="0" borderId="87" applyNumberFormat="0" applyFill="0" applyAlignment="0" applyProtection="0"/>
    <xf numFmtId="168" fontId="94" fillId="0" borderId="87" applyNumberFormat="0" applyFill="0" applyAlignment="0" applyProtection="0"/>
    <xf numFmtId="168" fontId="94" fillId="0" borderId="87" applyNumberFormat="0" applyFill="0" applyAlignment="0" applyProtection="0"/>
    <xf numFmtId="169" fontId="94" fillId="0" borderId="87" applyNumberFormat="0" applyFill="0" applyAlignment="0" applyProtection="0"/>
    <xf numFmtId="168" fontId="94" fillId="0" borderId="87" applyNumberFormat="0" applyFill="0" applyAlignment="0" applyProtection="0"/>
    <xf numFmtId="168" fontId="94" fillId="0" borderId="87" applyNumberFormat="0" applyFill="0" applyAlignment="0" applyProtection="0"/>
    <xf numFmtId="169" fontId="94" fillId="0" borderId="87" applyNumberFormat="0" applyFill="0" applyAlignment="0" applyProtection="0"/>
    <xf numFmtId="168" fontId="94" fillId="0" borderId="87" applyNumberFormat="0" applyFill="0" applyAlignment="0" applyProtection="0"/>
    <xf numFmtId="168" fontId="94" fillId="0" borderId="87" applyNumberFormat="0" applyFill="0" applyAlignment="0" applyProtection="0"/>
    <xf numFmtId="169" fontId="94" fillId="0" borderId="87" applyNumberFormat="0" applyFill="0" applyAlignment="0" applyProtection="0"/>
    <xf numFmtId="168" fontId="94"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169" fontId="94"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168" fontId="94"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168" fontId="94"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188" fontId="2" fillId="70" borderId="82" applyFont="0">
      <alignment horizontal="right" vertical="center"/>
    </xf>
    <xf numFmtId="3" fontId="2" fillId="70" borderId="82" applyFont="0">
      <alignment horizontal="right" vertical="center"/>
    </xf>
    <xf numFmtId="0" fontId="83" fillId="64" borderId="86" applyNumberFormat="0" applyAlignment="0" applyProtection="0"/>
    <xf numFmtId="168" fontId="85" fillId="64" borderId="86" applyNumberFormat="0" applyAlignment="0" applyProtection="0"/>
    <xf numFmtId="169" fontId="85" fillId="64" borderId="86" applyNumberFormat="0" applyAlignment="0" applyProtection="0"/>
    <xf numFmtId="168" fontId="85" fillId="64" borderId="86" applyNumberFormat="0" applyAlignment="0" applyProtection="0"/>
    <xf numFmtId="168" fontId="85" fillId="64" borderId="86" applyNumberFormat="0" applyAlignment="0" applyProtection="0"/>
    <xf numFmtId="169" fontId="85" fillId="64" borderId="86" applyNumberFormat="0" applyAlignment="0" applyProtection="0"/>
    <xf numFmtId="168" fontId="85" fillId="64" borderId="86" applyNumberFormat="0" applyAlignment="0" applyProtection="0"/>
    <xf numFmtId="168" fontId="85" fillId="64" borderId="86" applyNumberFormat="0" applyAlignment="0" applyProtection="0"/>
    <xf numFmtId="169" fontId="85" fillId="64" borderId="86" applyNumberFormat="0" applyAlignment="0" applyProtection="0"/>
    <xf numFmtId="168" fontId="85" fillId="64" borderId="86" applyNumberFormat="0" applyAlignment="0" applyProtection="0"/>
    <xf numFmtId="168" fontId="85" fillId="64" borderId="86" applyNumberFormat="0" applyAlignment="0" applyProtection="0"/>
    <xf numFmtId="169" fontId="85" fillId="64" borderId="86" applyNumberFormat="0" applyAlignment="0" applyProtection="0"/>
    <xf numFmtId="168" fontId="85"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169" fontId="85"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168" fontId="85"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168" fontId="85"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0" fontId="83" fillId="64" borderId="86" applyNumberFormat="0" applyAlignment="0" applyProtection="0"/>
    <xf numFmtId="3" fontId="2" fillId="75" borderId="82" applyFont="0">
      <alignment horizontal="right" vertical="center"/>
      <protection locked="0"/>
    </xf>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 fillId="74" borderId="85" applyNumberFormat="0" applyFont="0" applyAlignment="0" applyProtection="0"/>
    <xf numFmtId="0" fontId="27"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0" fontId="27" fillId="74" borderId="85" applyNumberFormat="0" applyFont="0" applyAlignment="0" applyProtection="0"/>
    <xf numFmtId="3" fontId="2" fillId="72" borderId="82" applyFont="0">
      <alignment horizontal="right" vertical="center"/>
      <protection locked="0"/>
    </xf>
    <xf numFmtId="0" fontId="66" fillId="43" borderId="84" applyNumberFormat="0" applyAlignment="0" applyProtection="0"/>
    <xf numFmtId="168" fontId="68" fillId="43" borderId="84" applyNumberFormat="0" applyAlignment="0" applyProtection="0"/>
    <xf numFmtId="169" fontId="68" fillId="43" borderId="84" applyNumberFormat="0" applyAlignment="0" applyProtection="0"/>
    <xf numFmtId="168" fontId="68" fillId="43" borderId="84" applyNumberFormat="0" applyAlignment="0" applyProtection="0"/>
    <xf numFmtId="168" fontId="68" fillId="43" borderId="84" applyNumberFormat="0" applyAlignment="0" applyProtection="0"/>
    <xf numFmtId="169" fontId="68" fillId="43" borderId="84" applyNumberFormat="0" applyAlignment="0" applyProtection="0"/>
    <xf numFmtId="168" fontId="68" fillId="43" borderId="84" applyNumberFormat="0" applyAlignment="0" applyProtection="0"/>
    <xf numFmtId="168" fontId="68" fillId="43" borderId="84" applyNumberFormat="0" applyAlignment="0" applyProtection="0"/>
    <xf numFmtId="169" fontId="68" fillId="43" borderId="84" applyNumberFormat="0" applyAlignment="0" applyProtection="0"/>
    <xf numFmtId="168" fontId="68" fillId="43" borderId="84" applyNumberFormat="0" applyAlignment="0" applyProtection="0"/>
    <xf numFmtId="168" fontId="68" fillId="43" borderId="84" applyNumberFormat="0" applyAlignment="0" applyProtection="0"/>
    <xf numFmtId="169" fontId="68" fillId="43" borderId="84" applyNumberFormat="0" applyAlignment="0" applyProtection="0"/>
    <xf numFmtId="168" fontId="68"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169" fontId="68"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168" fontId="68"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168" fontId="68"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66" fillId="43" borderId="84" applyNumberFormat="0" applyAlignment="0" applyProtection="0"/>
    <xf numFmtId="0" fontId="2" fillId="71" borderId="83" applyNumberFormat="0" applyFont="0" applyBorder="0" applyProtection="0">
      <alignment horizontal="left" vertical="center"/>
    </xf>
    <xf numFmtId="9" fontId="2" fillId="71" borderId="82" applyFont="0" applyProtection="0">
      <alignment horizontal="right" vertical="center"/>
    </xf>
    <xf numFmtId="3" fontId="2" fillId="71" borderId="82" applyFont="0" applyProtection="0">
      <alignment horizontal="right" vertical="center"/>
    </xf>
    <xf numFmtId="0" fontId="62" fillId="70" borderId="83" applyFont="0" applyBorder="0">
      <alignment horizontal="center" wrapText="1"/>
    </xf>
    <xf numFmtId="168" fontId="54" fillId="0" borderId="80">
      <alignment horizontal="left" vertical="center"/>
    </xf>
    <xf numFmtId="0" fontId="54" fillId="0" borderId="80">
      <alignment horizontal="left" vertical="center"/>
    </xf>
    <xf numFmtId="0" fontId="54" fillId="0" borderId="80">
      <alignment horizontal="left" vertical="center"/>
    </xf>
    <xf numFmtId="0" fontId="2" fillId="69" borderId="82" applyNumberFormat="0" applyFont="0" applyBorder="0" applyProtection="0">
      <alignment horizontal="center" vertical="center"/>
    </xf>
    <xf numFmtId="0" fontId="36" fillId="0" borderId="82" applyNumberFormat="0" applyAlignment="0">
      <alignment horizontal="right"/>
      <protection locked="0"/>
    </xf>
    <xf numFmtId="0" fontId="36" fillId="0" borderId="82" applyNumberFormat="0" applyAlignment="0">
      <alignment horizontal="right"/>
      <protection locked="0"/>
    </xf>
    <xf numFmtId="0" fontId="36" fillId="0" borderId="82" applyNumberFormat="0" applyAlignment="0">
      <alignment horizontal="right"/>
      <protection locked="0"/>
    </xf>
    <xf numFmtId="0" fontId="36" fillId="0" borderId="82" applyNumberFormat="0" applyAlignment="0">
      <alignment horizontal="right"/>
      <protection locked="0"/>
    </xf>
    <xf numFmtId="0" fontId="36" fillId="0" borderId="82" applyNumberFormat="0" applyAlignment="0">
      <alignment horizontal="right"/>
      <protection locked="0"/>
    </xf>
    <xf numFmtId="0" fontId="36" fillId="0" borderId="82" applyNumberFormat="0" applyAlignment="0">
      <alignment horizontal="right"/>
      <protection locked="0"/>
    </xf>
    <xf numFmtId="0" fontId="36" fillId="0" borderId="82" applyNumberFormat="0" applyAlignment="0">
      <alignment horizontal="right"/>
      <protection locked="0"/>
    </xf>
    <xf numFmtId="0" fontId="36" fillId="0" borderId="82" applyNumberFormat="0" applyAlignment="0">
      <alignment horizontal="right"/>
      <protection locked="0"/>
    </xf>
    <xf numFmtId="0" fontId="36" fillId="0" borderId="82" applyNumberFormat="0" applyAlignment="0">
      <alignment horizontal="right"/>
      <protection locked="0"/>
    </xf>
    <xf numFmtId="0" fontId="36" fillId="0" borderId="82" applyNumberFormat="0" applyAlignment="0">
      <alignment horizontal="right"/>
      <protection locked="0"/>
    </xf>
    <xf numFmtId="0" fontId="38" fillId="64" borderId="84" applyNumberFormat="0" applyAlignment="0" applyProtection="0"/>
    <xf numFmtId="168" fontId="40" fillId="64" borderId="84" applyNumberFormat="0" applyAlignment="0" applyProtection="0"/>
    <xf numFmtId="169" fontId="40" fillId="64" borderId="84" applyNumberFormat="0" applyAlignment="0" applyProtection="0"/>
    <xf numFmtId="168" fontId="40" fillId="64" borderId="84" applyNumberFormat="0" applyAlignment="0" applyProtection="0"/>
    <xf numFmtId="168" fontId="40" fillId="64" borderId="84" applyNumberFormat="0" applyAlignment="0" applyProtection="0"/>
    <xf numFmtId="169" fontId="40" fillId="64" borderId="84" applyNumberFormat="0" applyAlignment="0" applyProtection="0"/>
    <xf numFmtId="168" fontId="40" fillId="64" borderId="84" applyNumberFormat="0" applyAlignment="0" applyProtection="0"/>
    <xf numFmtId="168" fontId="40" fillId="64" borderId="84" applyNumberFormat="0" applyAlignment="0" applyProtection="0"/>
    <xf numFmtId="169" fontId="40" fillId="64" borderId="84" applyNumberFormat="0" applyAlignment="0" applyProtection="0"/>
    <xf numFmtId="168" fontId="40" fillId="64" borderId="84" applyNumberFormat="0" applyAlignment="0" applyProtection="0"/>
    <xf numFmtId="168" fontId="40" fillId="64" borderId="84" applyNumberFormat="0" applyAlignment="0" applyProtection="0"/>
    <xf numFmtId="169" fontId="40" fillId="64" borderId="84" applyNumberFormat="0" applyAlignment="0" applyProtection="0"/>
    <xf numFmtId="168" fontId="40"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169" fontId="40"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168" fontId="40"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168" fontId="40"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38" fillId="64" borderId="84"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168" fontId="40"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168" fontId="40"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169" fontId="40"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0" fontId="38" fillId="64" borderId="116" applyNumberFormat="0" applyAlignment="0" applyProtection="0"/>
    <xf numFmtId="168" fontId="40" fillId="64" borderId="116" applyNumberFormat="0" applyAlignment="0" applyProtection="0"/>
    <xf numFmtId="169" fontId="40" fillId="64" borderId="116" applyNumberFormat="0" applyAlignment="0" applyProtection="0"/>
    <xf numFmtId="168" fontId="40" fillId="64" borderId="116" applyNumberFormat="0" applyAlignment="0" applyProtection="0"/>
    <xf numFmtId="168" fontId="40" fillId="64" borderId="116" applyNumberFormat="0" applyAlignment="0" applyProtection="0"/>
    <xf numFmtId="169" fontId="40" fillId="64" borderId="116" applyNumberFormat="0" applyAlignment="0" applyProtection="0"/>
    <xf numFmtId="168" fontId="40" fillId="64" borderId="116" applyNumberFormat="0" applyAlignment="0" applyProtection="0"/>
    <xf numFmtId="168" fontId="40" fillId="64" borderId="116" applyNumberFormat="0" applyAlignment="0" applyProtection="0"/>
    <xf numFmtId="169" fontId="40" fillId="64" borderId="116" applyNumberFormat="0" applyAlignment="0" applyProtection="0"/>
    <xf numFmtId="168" fontId="40" fillId="64" borderId="116" applyNumberFormat="0" applyAlignment="0" applyProtection="0"/>
    <xf numFmtId="168" fontId="40" fillId="64" borderId="116" applyNumberFormat="0" applyAlignment="0" applyProtection="0"/>
    <xf numFmtId="169" fontId="40" fillId="64" borderId="116" applyNumberFormat="0" applyAlignment="0" applyProtection="0"/>
    <xf numFmtId="168" fontId="40" fillId="64" borderId="116" applyNumberFormat="0" applyAlignment="0" applyProtection="0"/>
    <xf numFmtId="0" fontId="38" fillId="64"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168" fontId="68"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168" fontId="68"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169" fontId="68"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0" fontId="66" fillId="43" borderId="116" applyNumberFormat="0" applyAlignment="0" applyProtection="0"/>
    <xf numFmtId="168" fontId="68" fillId="43" borderId="116" applyNumberFormat="0" applyAlignment="0" applyProtection="0"/>
    <xf numFmtId="169" fontId="68" fillId="43" borderId="116" applyNumberFormat="0" applyAlignment="0" applyProtection="0"/>
    <xf numFmtId="168" fontId="68" fillId="43" borderId="116" applyNumberFormat="0" applyAlignment="0" applyProtection="0"/>
    <xf numFmtId="168" fontId="68" fillId="43" borderId="116" applyNumberFormat="0" applyAlignment="0" applyProtection="0"/>
    <xf numFmtId="169" fontId="68" fillId="43" borderId="116" applyNumberFormat="0" applyAlignment="0" applyProtection="0"/>
    <xf numFmtId="168" fontId="68" fillId="43" borderId="116" applyNumberFormat="0" applyAlignment="0" applyProtection="0"/>
    <xf numFmtId="168" fontId="68" fillId="43" borderId="116" applyNumberFormat="0" applyAlignment="0" applyProtection="0"/>
    <xf numFmtId="169" fontId="68" fillId="43" borderId="116" applyNumberFormat="0" applyAlignment="0" applyProtection="0"/>
    <xf numFmtId="168" fontId="68" fillId="43" borderId="116" applyNumberFormat="0" applyAlignment="0" applyProtection="0"/>
    <xf numFmtId="168" fontId="68" fillId="43" borderId="116" applyNumberFormat="0" applyAlignment="0" applyProtection="0"/>
    <xf numFmtId="169" fontId="68" fillId="43" borderId="116" applyNumberFormat="0" applyAlignment="0" applyProtection="0"/>
    <xf numFmtId="168" fontId="68" fillId="43" borderId="116" applyNumberFormat="0" applyAlignment="0" applyProtection="0"/>
    <xf numFmtId="0" fontId="66" fillId="43" borderId="116" applyNumberForma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7" fillId="74" borderId="117" applyNumberFormat="0" applyFont="0" applyAlignment="0" applyProtection="0"/>
    <xf numFmtId="0" fontId="2"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7"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168" fontId="85"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168" fontId="85"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169" fontId="85"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0" fontId="83" fillId="64" borderId="118" applyNumberFormat="0" applyAlignment="0" applyProtection="0"/>
    <xf numFmtId="168" fontId="85" fillId="64" borderId="118" applyNumberFormat="0" applyAlignment="0" applyProtection="0"/>
    <xf numFmtId="169" fontId="85" fillId="64" borderId="118" applyNumberFormat="0" applyAlignment="0" applyProtection="0"/>
    <xf numFmtId="168" fontId="85" fillId="64" borderId="118" applyNumberFormat="0" applyAlignment="0" applyProtection="0"/>
    <xf numFmtId="168" fontId="85" fillId="64" borderId="118" applyNumberFormat="0" applyAlignment="0" applyProtection="0"/>
    <xf numFmtId="169" fontId="85" fillId="64" borderId="118" applyNumberFormat="0" applyAlignment="0" applyProtection="0"/>
    <xf numFmtId="168" fontId="85" fillId="64" borderId="118" applyNumberFormat="0" applyAlignment="0" applyProtection="0"/>
    <xf numFmtId="168" fontId="85" fillId="64" borderId="118" applyNumberFormat="0" applyAlignment="0" applyProtection="0"/>
    <xf numFmtId="169" fontId="85" fillId="64" borderId="118" applyNumberFormat="0" applyAlignment="0" applyProtection="0"/>
    <xf numFmtId="168" fontId="85" fillId="64" borderId="118" applyNumberFormat="0" applyAlignment="0" applyProtection="0"/>
    <xf numFmtId="168" fontId="85" fillId="64" borderId="118" applyNumberFormat="0" applyAlignment="0" applyProtection="0"/>
    <xf numFmtId="169" fontId="85" fillId="64" borderId="118" applyNumberFormat="0" applyAlignment="0" applyProtection="0"/>
    <xf numFmtId="168" fontId="85" fillId="64" borderId="118" applyNumberFormat="0" applyAlignment="0" applyProtection="0"/>
    <xf numFmtId="0" fontId="83" fillId="64" borderId="118" applyNumberFormat="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168" fontId="94"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168" fontId="94"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169" fontId="94"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0" fontId="47" fillId="0" borderId="119" applyNumberFormat="0" applyFill="0" applyAlignment="0" applyProtection="0"/>
    <xf numFmtId="168" fontId="94" fillId="0" borderId="119" applyNumberFormat="0" applyFill="0" applyAlignment="0" applyProtection="0"/>
    <xf numFmtId="169" fontId="94" fillId="0" borderId="119" applyNumberFormat="0" applyFill="0" applyAlignment="0" applyProtection="0"/>
    <xf numFmtId="168" fontId="94" fillId="0" borderId="119" applyNumberFormat="0" applyFill="0" applyAlignment="0" applyProtection="0"/>
    <xf numFmtId="168" fontId="94" fillId="0" borderId="119" applyNumberFormat="0" applyFill="0" applyAlignment="0" applyProtection="0"/>
    <xf numFmtId="169" fontId="94" fillId="0" borderId="119" applyNumberFormat="0" applyFill="0" applyAlignment="0" applyProtection="0"/>
    <xf numFmtId="168" fontId="94" fillId="0" borderId="119" applyNumberFormat="0" applyFill="0" applyAlignment="0" applyProtection="0"/>
    <xf numFmtId="168" fontId="94" fillId="0" borderId="119" applyNumberFormat="0" applyFill="0" applyAlignment="0" applyProtection="0"/>
    <xf numFmtId="169" fontId="94" fillId="0" borderId="119" applyNumberFormat="0" applyFill="0" applyAlignment="0" applyProtection="0"/>
    <xf numFmtId="168" fontId="94" fillId="0" borderId="119" applyNumberFormat="0" applyFill="0" applyAlignment="0" applyProtection="0"/>
    <xf numFmtId="168" fontId="94" fillId="0" borderId="119" applyNumberFormat="0" applyFill="0" applyAlignment="0" applyProtection="0"/>
    <xf numFmtId="169" fontId="94" fillId="0" borderId="119" applyNumberFormat="0" applyFill="0" applyAlignment="0" applyProtection="0"/>
    <xf numFmtId="168" fontId="94" fillId="0" borderId="119" applyNumberFormat="0" applyFill="0" applyAlignment="0" applyProtection="0"/>
    <xf numFmtId="0" fontId="47" fillId="0" borderId="119" applyNumberFormat="0" applyFill="0" applyAlignment="0" applyProtection="0"/>
    <xf numFmtId="0" fontId="47" fillId="0" borderId="124" applyNumberFormat="0" applyFill="0" applyAlignment="0" applyProtection="0"/>
    <xf numFmtId="168" fontId="94" fillId="0" borderId="124" applyNumberFormat="0" applyFill="0" applyAlignment="0" applyProtection="0"/>
    <xf numFmtId="169" fontId="94" fillId="0" borderId="124" applyNumberFormat="0" applyFill="0" applyAlignment="0" applyProtection="0"/>
    <xf numFmtId="168" fontId="94" fillId="0" borderId="124" applyNumberFormat="0" applyFill="0" applyAlignment="0" applyProtection="0"/>
    <xf numFmtId="168" fontId="94" fillId="0" borderId="124" applyNumberFormat="0" applyFill="0" applyAlignment="0" applyProtection="0"/>
    <xf numFmtId="169" fontId="94" fillId="0" borderId="124" applyNumberFormat="0" applyFill="0" applyAlignment="0" applyProtection="0"/>
    <xf numFmtId="168" fontId="94" fillId="0" borderId="124" applyNumberFormat="0" applyFill="0" applyAlignment="0" applyProtection="0"/>
    <xf numFmtId="168" fontId="94" fillId="0" borderId="124" applyNumberFormat="0" applyFill="0" applyAlignment="0" applyProtection="0"/>
    <xf numFmtId="169" fontId="94" fillId="0" borderId="124" applyNumberFormat="0" applyFill="0" applyAlignment="0" applyProtection="0"/>
    <xf numFmtId="168" fontId="94" fillId="0" borderId="124" applyNumberFormat="0" applyFill="0" applyAlignment="0" applyProtection="0"/>
    <xf numFmtId="168" fontId="94" fillId="0" borderId="124" applyNumberFormat="0" applyFill="0" applyAlignment="0" applyProtection="0"/>
    <xf numFmtId="169" fontId="94" fillId="0" borderId="124" applyNumberFormat="0" applyFill="0" applyAlignment="0" applyProtection="0"/>
    <xf numFmtId="168"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69"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68"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68"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83" fillId="64" borderId="123" applyNumberFormat="0" applyAlignment="0" applyProtection="0"/>
    <xf numFmtId="168" fontId="85" fillId="64" borderId="123" applyNumberFormat="0" applyAlignment="0" applyProtection="0"/>
    <xf numFmtId="169" fontId="85" fillId="64" borderId="123" applyNumberFormat="0" applyAlignment="0" applyProtection="0"/>
    <xf numFmtId="168" fontId="85" fillId="64" borderId="123" applyNumberFormat="0" applyAlignment="0" applyProtection="0"/>
    <xf numFmtId="168" fontId="85" fillId="64" borderId="123" applyNumberFormat="0" applyAlignment="0" applyProtection="0"/>
    <xf numFmtId="169" fontId="85" fillId="64" borderId="123" applyNumberFormat="0" applyAlignment="0" applyProtection="0"/>
    <xf numFmtId="168" fontId="85" fillId="64" borderId="123" applyNumberFormat="0" applyAlignment="0" applyProtection="0"/>
    <xf numFmtId="168" fontId="85" fillId="64" borderId="123" applyNumberFormat="0" applyAlignment="0" applyProtection="0"/>
    <xf numFmtId="169" fontId="85" fillId="64" borderId="123" applyNumberFormat="0" applyAlignment="0" applyProtection="0"/>
    <xf numFmtId="168" fontId="85" fillId="64" borderId="123" applyNumberFormat="0" applyAlignment="0" applyProtection="0"/>
    <xf numFmtId="168" fontId="85" fillId="64" borderId="123" applyNumberFormat="0" applyAlignment="0" applyProtection="0"/>
    <xf numFmtId="169" fontId="85" fillId="64" borderId="123" applyNumberFormat="0" applyAlignment="0" applyProtection="0"/>
    <xf numFmtId="168" fontId="85"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169" fontId="85"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168" fontId="85"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168" fontId="85"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66" fillId="43" borderId="121" applyNumberFormat="0" applyAlignment="0" applyProtection="0"/>
    <xf numFmtId="168" fontId="68" fillId="43" borderId="121" applyNumberFormat="0" applyAlignment="0" applyProtection="0"/>
    <xf numFmtId="169" fontId="68" fillId="43" borderId="121" applyNumberFormat="0" applyAlignment="0" applyProtection="0"/>
    <xf numFmtId="168" fontId="68" fillId="43" borderId="121" applyNumberFormat="0" applyAlignment="0" applyProtection="0"/>
    <xf numFmtId="168" fontId="68" fillId="43" borderId="121" applyNumberFormat="0" applyAlignment="0" applyProtection="0"/>
    <xf numFmtId="169" fontId="68" fillId="43" borderId="121" applyNumberFormat="0" applyAlignment="0" applyProtection="0"/>
    <xf numFmtId="168" fontId="68" fillId="43" borderId="121" applyNumberFormat="0" applyAlignment="0" applyProtection="0"/>
    <xf numFmtId="168" fontId="68" fillId="43" borderId="121" applyNumberFormat="0" applyAlignment="0" applyProtection="0"/>
    <xf numFmtId="169" fontId="68" fillId="43" borderId="121" applyNumberFormat="0" applyAlignment="0" applyProtection="0"/>
    <xf numFmtId="168" fontId="68" fillId="43" borderId="121" applyNumberFormat="0" applyAlignment="0" applyProtection="0"/>
    <xf numFmtId="168" fontId="68" fillId="43" borderId="121" applyNumberFormat="0" applyAlignment="0" applyProtection="0"/>
    <xf numFmtId="169" fontId="68" fillId="43" borderId="121" applyNumberFormat="0" applyAlignment="0" applyProtection="0"/>
    <xf numFmtId="168"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169"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168"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168"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168" fontId="54" fillId="0" borderId="120">
      <alignment horizontal="left" vertical="center"/>
    </xf>
    <xf numFmtId="0" fontId="54" fillId="0" borderId="120">
      <alignment horizontal="left" vertical="center"/>
    </xf>
    <xf numFmtId="0" fontId="54" fillId="0" borderId="120">
      <alignment horizontal="left" vertical="center"/>
    </xf>
    <xf numFmtId="0" fontId="38" fillId="64" borderId="121" applyNumberFormat="0" applyAlignment="0" applyProtection="0"/>
    <xf numFmtId="168" fontId="40" fillId="64" borderId="121" applyNumberFormat="0" applyAlignment="0" applyProtection="0"/>
    <xf numFmtId="169" fontId="40" fillId="64" borderId="121" applyNumberFormat="0" applyAlignment="0" applyProtection="0"/>
    <xf numFmtId="168" fontId="40" fillId="64" borderId="121" applyNumberFormat="0" applyAlignment="0" applyProtection="0"/>
    <xf numFmtId="168" fontId="40" fillId="64" borderId="121" applyNumberFormat="0" applyAlignment="0" applyProtection="0"/>
    <xf numFmtId="169" fontId="40" fillId="64" borderId="121" applyNumberFormat="0" applyAlignment="0" applyProtection="0"/>
    <xf numFmtId="168" fontId="40" fillId="64" borderId="121" applyNumberFormat="0" applyAlignment="0" applyProtection="0"/>
    <xf numFmtId="168" fontId="40" fillId="64" borderId="121" applyNumberFormat="0" applyAlignment="0" applyProtection="0"/>
    <xf numFmtId="169" fontId="40" fillId="64" borderId="121" applyNumberFormat="0" applyAlignment="0" applyProtection="0"/>
    <xf numFmtId="168" fontId="40" fillId="64" borderId="121" applyNumberFormat="0" applyAlignment="0" applyProtection="0"/>
    <xf numFmtId="168" fontId="40" fillId="64" borderId="121" applyNumberFormat="0" applyAlignment="0" applyProtection="0"/>
    <xf numFmtId="169" fontId="40" fillId="64" borderId="121" applyNumberFormat="0" applyAlignment="0" applyProtection="0"/>
    <xf numFmtId="168"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169"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168"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168"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cellStyleXfs>
  <cellXfs count="819">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0" fontId="4" fillId="0" borderId="3"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6"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3"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7" fillId="0" borderId="0" xfId="0" applyFont="1" applyAlignment="1">
      <alignment vertical="center"/>
    </xf>
    <xf numFmtId="0" fontId="8"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22" xfId="0" applyFont="1" applyBorder="1"/>
    <xf numFmtId="0" fontId="23" fillId="0" borderId="3" xfId="0" applyFont="1" applyBorder="1"/>
    <xf numFmtId="0" fontId="22"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4" fillId="0" borderId="56" xfId="0" applyFont="1" applyBorder="1"/>
    <xf numFmtId="0" fontId="20" fillId="0" borderId="25" xfId="0" applyFont="1" applyBorder="1" applyAlignment="1">
      <alignment horizontal="center" vertical="center" wrapText="1"/>
    </xf>
    <xf numFmtId="0" fontId="4" fillId="0" borderId="57"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167" fontId="23" fillId="0" borderId="63" xfId="0" applyNumberFormat="1" applyFont="1" applyBorder="1" applyAlignment="1">
      <alignment horizontal="center"/>
    </xf>
    <xf numFmtId="167" fontId="23" fillId="0" borderId="65" xfId="0" applyNumberFormat="1" applyFont="1" applyBorder="1" applyAlignment="1">
      <alignment horizontal="center"/>
    </xf>
    <xf numFmtId="167" fontId="22" fillId="36" borderId="58" xfId="0" applyNumberFormat="1" applyFont="1" applyFill="1" applyBorder="1" applyAlignment="1">
      <alignment horizontal="center"/>
    </xf>
    <xf numFmtId="167" fontId="23" fillId="0" borderId="62" xfId="0" applyNumberFormat="1" applyFont="1" applyBorder="1" applyAlignment="1">
      <alignment horizontal="center"/>
    </xf>
    <xf numFmtId="167" fontId="23" fillId="0" borderId="66" xfId="0" applyNumberFormat="1" applyFont="1" applyBorder="1" applyAlignment="1">
      <alignment horizontal="center"/>
    </xf>
    <xf numFmtId="0" fontId="23" fillId="0" borderId="25" xfId="0" applyFont="1" applyBorder="1" applyAlignment="1">
      <alignment horizontal="center"/>
    </xf>
    <xf numFmtId="167" fontId="22" fillId="36"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4" fontId="9" fillId="36" borderId="27" xfId="1" applyNumberFormat="1" applyFont="1" applyFill="1" applyBorder="1" applyAlignment="1" applyProtection="1">
      <protection locked="0"/>
    </xf>
    <xf numFmtId="0" fontId="4" fillId="0" borderId="56" xfId="0" applyFont="1" applyBorder="1" applyAlignment="1">
      <alignment horizontal="center"/>
    </xf>
    <xf numFmtId="0" fontId="4" fillId="0" borderId="57"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0"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2"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4"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1" fillId="0" borderId="0" xfId="0" applyFont="1" applyAlignment="1">
      <alignment horizontal="left" indent="1"/>
    </xf>
    <xf numFmtId="0" fontId="4" fillId="0" borderId="25" xfId="0" applyFont="1" applyFill="1" applyBorder="1" applyAlignment="1">
      <alignment horizontal="center" vertical="center"/>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6" fillId="76" borderId="63"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0" borderId="3" xfId="7" applyNumberFormat="1" applyFont="1" applyFill="1" applyBorder="1" applyAlignment="1" applyProtection="1">
      <alignment horizontal="right"/>
      <protection locked="0"/>
    </xf>
    <xf numFmtId="193" fontId="8" fillId="36" borderId="26" xfId="7" applyNumberFormat="1" applyFont="1" applyFill="1" applyBorder="1" applyAlignment="1" applyProtection="1">
      <alignment horizontal="right"/>
    </xf>
    <xf numFmtId="193" fontId="8" fillId="36" borderId="27"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19" fillId="0" borderId="3" xfId="0" applyNumberFormat="1" applyFont="1" applyFill="1" applyBorder="1" applyAlignment="1">
      <alignment horizontal="center"/>
    </xf>
    <xf numFmtId="193" fontId="8" fillId="36" borderId="3" xfId="7" applyNumberFormat="1" applyFont="1" applyFill="1" applyBorder="1" applyAlignment="1" applyProtection="1"/>
    <xf numFmtId="193" fontId="18" fillId="36" borderId="26" xfId="0" applyNumberFormat="1" applyFont="1" applyFill="1" applyBorder="1" applyAlignment="1">
      <alignment horizontal="right"/>
    </xf>
    <xf numFmtId="3" fontId="21"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7" xfId="0" applyNumberFormat="1" applyFill="1" applyBorder="1" applyAlignment="1">
      <alignment horizontal="center" vertical="center" wrapText="1"/>
    </xf>
    <xf numFmtId="193" fontId="6" fillId="36" borderId="27" xfId="2" applyNumberFormat="1" applyFont="1" applyFill="1" applyBorder="1" applyAlignment="1" applyProtection="1">
      <alignment vertical="top" wrapText="1"/>
    </xf>
    <xf numFmtId="193" fontId="23" fillId="0" borderId="14" xfId="0" applyNumberFormat="1" applyFont="1" applyBorder="1" applyAlignment="1">
      <alignment vertical="center"/>
    </xf>
    <xf numFmtId="193" fontId="17"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17" fillId="0" borderId="15" xfId="0" applyNumberFormat="1" applyFont="1" applyBorder="1" applyAlignment="1">
      <alignment vertical="center"/>
    </xf>
    <xf numFmtId="193" fontId="22" fillId="36" borderId="60" xfId="0" applyNumberFormat="1" applyFont="1" applyFill="1" applyBorder="1" applyAlignment="1">
      <alignment vertical="center"/>
    </xf>
    <xf numFmtId="193" fontId="4" fillId="36" borderId="26" xfId="0" applyNumberFormat="1" applyFont="1" applyFill="1" applyBorder="1"/>
    <xf numFmtId="193" fontId="4" fillId="36" borderId="53"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4"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8" fillId="3" borderId="26" xfId="5" applyNumberFormat="1" applyFont="1" applyFill="1" applyBorder="1" applyProtection="1">
      <protection locked="0"/>
    </xf>
    <xf numFmtId="193" fontId="23" fillId="0" borderId="0" xfId="0" applyNumberFormat="1" applyFont="1"/>
    <xf numFmtId="0" fontId="4" fillId="0" borderId="29"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6" fillId="37" borderId="0" xfId="20" applyBorder="1"/>
    <xf numFmtId="0" fontId="4" fillId="0" borderId="7" xfId="0" applyFont="1" applyFill="1" applyBorder="1" applyAlignment="1">
      <alignment vertical="center"/>
    </xf>
    <xf numFmtId="0" fontId="4" fillId="0" borderId="20" xfId="0" applyFont="1" applyFill="1" applyBorder="1" applyAlignment="1">
      <alignment vertical="center"/>
    </xf>
    <xf numFmtId="0" fontId="4" fillId="0" borderId="79" xfId="0" applyFont="1" applyFill="1" applyBorder="1" applyAlignment="1">
      <alignment vertical="center"/>
    </xf>
    <xf numFmtId="0" fontId="4" fillId="0" borderId="19" xfId="0" applyFont="1" applyFill="1" applyBorder="1" applyAlignment="1">
      <alignment horizontal="center" vertical="center"/>
    </xf>
    <xf numFmtId="0" fontId="4" fillId="0" borderId="89" xfId="0" applyFont="1" applyFill="1" applyBorder="1" applyAlignment="1">
      <alignment horizontal="center" vertical="center"/>
    </xf>
    <xf numFmtId="169" fontId="26" fillId="37" borderId="91" xfId="20" applyBorder="1"/>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13" fillId="3" borderId="92" xfId="0" applyFont="1" applyFill="1" applyBorder="1" applyAlignment="1">
      <alignment horizontal="left"/>
    </xf>
    <xf numFmtId="0" fontId="4" fillId="0" borderId="0" xfId="0" applyFont="1"/>
    <xf numFmtId="0" fontId="4" fillId="0" borderId="0" xfId="0" applyFont="1" applyFill="1"/>
    <xf numFmtId="0" fontId="4" fillId="0" borderId="95" xfId="0" applyFont="1" applyFill="1" applyBorder="1" applyAlignment="1">
      <alignment horizontal="center" vertical="center"/>
    </xf>
    <xf numFmtId="0" fontId="5" fillId="0" borderId="26" xfId="0" applyFont="1" applyFill="1" applyBorder="1" applyAlignment="1">
      <alignment vertical="center"/>
    </xf>
    <xf numFmtId="169" fontId="26" fillId="37" borderId="28" xfId="20" applyBorder="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19" xfId="11" applyFont="1" applyFill="1" applyBorder="1" applyAlignment="1" applyProtection="1">
      <alignment vertical="center"/>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95" xfId="0" applyBorder="1"/>
    <xf numFmtId="0" fontId="0" fillId="0" borderId="95" xfId="0" applyBorder="1" applyAlignment="1">
      <alignment horizontal="center"/>
    </xf>
    <xf numFmtId="0" fontId="4" fillId="0" borderId="81" xfId="0" applyFont="1" applyBorder="1" applyAlignment="1">
      <alignment vertical="center" wrapText="1"/>
    </xf>
    <xf numFmtId="0" fontId="13" fillId="0" borderId="81" xfId="0" applyFont="1" applyBorder="1" applyAlignment="1">
      <alignment vertical="center" wrapText="1"/>
    </xf>
    <xf numFmtId="0" fontId="0" fillId="0" borderId="25" xfId="0" applyBorder="1"/>
    <xf numFmtId="0" fontId="5" fillId="36" borderId="96"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95" xfId="0" applyFont="1" applyFill="1" applyBorder="1" applyAlignment="1">
      <alignment horizontal="left" vertical="center" wrapText="1"/>
    </xf>
    <xf numFmtId="0" fontId="5" fillId="36" borderId="82" xfId="0" applyFont="1" applyFill="1" applyBorder="1" applyAlignment="1">
      <alignment horizontal="left" vertical="center" wrapText="1"/>
    </xf>
    <xf numFmtId="0" fontId="4" fillId="0" borderId="95" xfId="0" applyFont="1" applyFill="1" applyBorder="1" applyAlignment="1">
      <alignment horizontal="right" vertical="center" wrapText="1"/>
    </xf>
    <xf numFmtId="0" fontId="4" fillId="0" borderId="82" xfId="0" applyFont="1" applyFill="1" applyBorder="1" applyAlignment="1">
      <alignment horizontal="left" vertical="center" wrapText="1"/>
    </xf>
    <xf numFmtId="0" fontId="106" fillId="0" borderId="95" xfId="0" applyFont="1" applyFill="1" applyBorder="1" applyAlignment="1">
      <alignment horizontal="right" vertical="center" wrapText="1"/>
    </xf>
    <xf numFmtId="0" fontId="106" fillId="0" borderId="82"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6" fillId="0" borderId="0" xfId="0" applyFont="1" applyFill="1" applyAlignment="1">
      <alignment horizontal="left" vertical="center"/>
    </xf>
    <xf numFmtId="49" fontId="107" fillId="0" borderId="25" xfId="5" applyNumberFormat="1" applyFont="1" applyFill="1" applyBorder="1" applyAlignment="1" applyProtection="1">
      <alignment horizontal="left" vertical="center"/>
      <protection locked="0"/>
    </xf>
    <xf numFmtId="0" fontId="108" fillId="0" borderId="26" xfId="9" applyFont="1" applyFill="1" applyBorder="1" applyAlignment="1" applyProtection="1">
      <alignment horizontal="left" vertical="center" wrapText="1"/>
      <protection locked="0"/>
    </xf>
    <xf numFmtId="0" fontId="20" fillId="0" borderId="95" xfId="0" applyFont="1" applyBorder="1" applyAlignment="1">
      <alignment horizontal="center" vertical="center" wrapText="1"/>
    </xf>
    <xf numFmtId="3" fontId="21" fillId="36" borderId="82" xfId="0" applyNumberFormat="1" applyFont="1" applyFill="1" applyBorder="1" applyAlignment="1">
      <alignment vertical="center" wrapText="1"/>
    </xf>
    <xf numFmtId="14" fontId="6" fillId="3" borderId="82" xfId="8" quotePrefix="1" applyNumberFormat="1" applyFont="1" applyFill="1" applyBorder="1" applyAlignment="1" applyProtection="1">
      <alignment horizontal="left" vertical="center" wrapText="1" indent="2"/>
      <protection locked="0"/>
    </xf>
    <xf numFmtId="3" fontId="21" fillId="0" borderId="82" xfId="0" applyNumberFormat="1" applyFont="1" applyBorder="1" applyAlignment="1">
      <alignment vertical="center" wrapText="1"/>
    </xf>
    <xf numFmtId="14" fontId="6" fillId="3" borderId="82" xfId="8" quotePrefix="1" applyNumberFormat="1" applyFont="1" applyFill="1" applyBorder="1" applyAlignment="1" applyProtection="1">
      <alignment horizontal="left" vertical="center" wrapText="1" indent="3"/>
      <protection locked="0"/>
    </xf>
    <xf numFmtId="3" fontId="21" fillId="0" borderId="82" xfId="0" applyNumberFormat="1" applyFont="1" applyFill="1" applyBorder="1" applyAlignment="1">
      <alignment vertical="center" wrapText="1"/>
    </xf>
    <xf numFmtId="0" fontId="10" fillId="0" borderId="82" xfId="17" applyFill="1" applyBorder="1" applyAlignment="1" applyProtection="1"/>
    <xf numFmtId="49" fontId="106" fillId="0" borderId="95" xfId="0" applyNumberFormat="1" applyFont="1" applyFill="1" applyBorder="1" applyAlignment="1">
      <alignment horizontal="right" vertical="center" wrapText="1"/>
    </xf>
    <xf numFmtId="0" fontId="6" fillId="3" borderId="82" xfId="20960" applyFont="1" applyFill="1" applyBorder="1" applyAlignment="1" applyProtection="1"/>
    <xf numFmtId="0" fontId="103" fillId="0" borderId="82" xfId="20960" applyFont="1" applyFill="1" applyBorder="1" applyAlignment="1" applyProtection="1">
      <alignment horizontal="center" vertical="center"/>
    </xf>
    <xf numFmtId="0" fontId="4" fillId="0" borderId="82" xfId="0" applyFont="1" applyBorder="1"/>
    <xf numFmtId="0" fontId="10" fillId="0" borderId="82" xfId="17" applyFill="1" applyBorder="1" applyAlignment="1" applyProtection="1">
      <alignment horizontal="left" vertical="center" wrapText="1"/>
    </xf>
    <xf numFmtId="49" fontId="106" fillId="0" borderId="82" xfId="0" applyNumberFormat="1" applyFont="1" applyFill="1" applyBorder="1" applyAlignment="1">
      <alignment horizontal="right" vertical="center" wrapText="1"/>
    </xf>
    <xf numFmtId="0" fontId="10" fillId="0" borderId="82" xfId="17" applyFill="1" applyBorder="1" applyAlignment="1" applyProtection="1">
      <alignment horizontal="left" vertical="center"/>
    </xf>
    <xf numFmtId="0" fontId="10" fillId="0" borderId="82" xfId="17" applyBorder="1" applyAlignment="1" applyProtection="1"/>
    <xf numFmtId="0" fontId="4" fillId="0" borderId="82" xfId="0" applyFont="1" applyFill="1" applyBorder="1"/>
    <xf numFmtId="0" fontId="20" fillId="0" borderId="95" xfId="0" applyFont="1" applyFill="1" applyBorder="1" applyAlignment="1">
      <alignment horizontal="center" vertical="center" wrapText="1"/>
    </xf>
    <xf numFmtId="0" fontId="109" fillId="77" borderId="83" xfId="21412" applyFont="1" applyFill="1" applyBorder="1" applyAlignment="1" applyProtection="1">
      <alignment vertical="center" wrapText="1"/>
      <protection locked="0"/>
    </xf>
    <xf numFmtId="0" fontId="110" fillId="70" borderId="77" xfId="21412" applyFont="1" applyFill="1" applyBorder="1" applyAlignment="1" applyProtection="1">
      <alignment horizontal="center" vertical="center"/>
      <protection locked="0"/>
    </xf>
    <xf numFmtId="0" fontId="109" fillId="78" borderId="82" xfId="21412" applyFont="1" applyFill="1" applyBorder="1" applyAlignment="1" applyProtection="1">
      <alignment horizontal="center" vertical="center"/>
      <protection locked="0"/>
    </xf>
    <xf numFmtId="0" fontId="109" fillId="77" borderId="83" xfId="21412" applyFont="1" applyFill="1" applyBorder="1" applyAlignment="1" applyProtection="1">
      <alignment vertical="center"/>
      <protection locked="0"/>
    </xf>
    <xf numFmtId="0" fontId="111" fillId="70" borderId="77" xfId="21412" applyFont="1" applyFill="1" applyBorder="1" applyAlignment="1" applyProtection="1">
      <alignment horizontal="center" vertical="center"/>
      <protection locked="0"/>
    </xf>
    <xf numFmtId="0" fontId="111" fillId="3" borderId="77" xfId="21412" applyFont="1" applyFill="1" applyBorder="1" applyAlignment="1" applyProtection="1">
      <alignment horizontal="center" vertical="center"/>
      <protection locked="0"/>
    </xf>
    <xf numFmtId="0" fontId="111" fillId="0" borderId="77" xfId="21412" applyFont="1" applyFill="1" applyBorder="1" applyAlignment="1" applyProtection="1">
      <alignment horizontal="center" vertical="center"/>
      <protection locked="0"/>
    </xf>
    <xf numFmtId="0" fontId="112" fillId="78" borderId="82" xfId="21412" applyFont="1" applyFill="1" applyBorder="1" applyAlignment="1" applyProtection="1">
      <alignment horizontal="center" vertical="center"/>
      <protection locked="0"/>
    </xf>
    <xf numFmtId="0" fontId="109" fillId="77" borderId="83" xfId="21412" applyFont="1" applyFill="1" applyBorder="1" applyAlignment="1" applyProtection="1">
      <alignment horizontal="center" vertical="center"/>
      <protection locked="0"/>
    </xf>
    <xf numFmtId="0" fontId="62" fillId="77" borderId="83" xfId="21412" applyFont="1" applyFill="1" applyBorder="1" applyAlignment="1" applyProtection="1">
      <alignment vertical="center"/>
      <protection locked="0"/>
    </xf>
    <xf numFmtId="0" fontId="111" fillId="70" borderId="82" xfId="21412" applyFont="1" applyFill="1" applyBorder="1" applyAlignment="1" applyProtection="1">
      <alignment horizontal="center" vertical="center"/>
      <protection locked="0"/>
    </xf>
    <xf numFmtId="0" fontId="36" fillId="70" borderId="82" xfId="21412" applyFont="1" applyFill="1" applyBorder="1" applyAlignment="1" applyProtection="1">
      <alignment horizontal="center" vertical="center"/>
      <protection locked="0"/>
    </xf>
    <xf numFmtId="0" fontId="62" fillId="77" borderId="81" xfId="21412" applyFont="1" applyFill="1" applyBorder="1" applyAlignment="1" applyProtection="1">
      <alignment vertical="center"/>
      <protection locked="0"/>
    </xf>
    <xf numFmtId="0" fontId="110" fillId="0" borderId="81" xfId="21412" applyFont="1" applyFill="1" applyBorder="1" applyAlignment="1" applyProtection="1">
      <alignment horizontal="left" vertical="center" wrapText="1"/>
      <protection locked="0"/>
    </xf>
    <xf numFmtId="164" fontId="110" fillId="0" borderId="82" xfId="948" applyNumberFormat="1" applyFont="1" applyFill="1" applyBorder="1" applyAlignment="1" applyProtection="1">
      <alignment horizontal="right" vertical="center"/>
      <protection locked="0"/>
    </xf>
    <xf numFmtId="0" fontId="109" fillId="78" borderId="81" xfId="21412" applyFont="1" applyFill="1" applyBorder="1" applyAlignment="1" applyProtection="1">
      <alignment vertical="top" wrapText="1"/>
      <protection locked="0"/>
    </xf>
    <xf numFmtId="164" fontId="110" fillId="78" borderId="82" xfId="948" applyNumberFormat="1" applyFont="1" applyFill="1" applyBorder="1" applyAlignment="1" applyProtection="1">
      <alignment horizontal="right" vertical="center"/>
    </xf>
    <xf numFmtId="164" fontId="62" fillId="77" borderId="81" xfId="948" applyNumberFormat="1" applyFont="1" applyFill="1" applyBorder="1" applyAlignment="1" applyProtection="1">
      <alignment horizontal="right" vertical="center"/>
      <protection locked="0"/>
    </xf>
    <xf numFmtId="0" fontId="110" fillId="70" borderId="81" xfId="21412" applyFont="1" applyFill="1" applyBorder="1" applyAlignment="1" applyProtection="1">
      <alignment vertical="center" wrapText="1"/>
      <protection locked="0"/>
    </xf>
    <xf numFmtId="0" fontId="110" fillId="70" borderId="81" xfId="21412" applyFont="1" applyFill="1" applyBorder="1" applyAlignment="1" applyProtection="1">
      <alignment horizontal="left" vertical="center" wrapText="1"/>
      <protection locked="0"/>
    </xf>
    <xf numFmtId="0" fontId="110" fillId="0" borderId="81" xfId="21412" applyFont="1" applyFill="1" applyBorder="1" applyAlignment="1" applyProtection="1">
      <alignment vertical="center" wrapText="1"/>
      <protection locked="0"/>
    </xf>
    <xf numFmtId="0" fontId="110" fillId="3" borderId="81" xfId="21412" applyFont="1" applyFill="1" applyBorder="1" applyAlignment="1" applyProtection="1">
      <alignment horizontal="left" vertical="center" wrapText="1"/>
      <protection locked="0"/>
    </xf>
    <xf numFmtId="0" fontId="109" fillId="78" borderId="81" xfId="21412" applyFont="1" applyFill="1" applyBorder="1" applyAlignment="1" applyProtection="1">
      <alignment vertical="center" wrapText="1"/>
      <protection locked="0"/>
    </xf>
    <xf numFmtId="164" fontId="109" fillId="77" borderId="81" xfId="948" applyNumberFormat="1" applyFont="1" applyFill="1" applyBorder="1" applyAlignment="1" applyProtection="1">
      <alignment horizontal="right" vertical="center"/>
      <protection locked="0"/>
    </xf>
    <xf numFmtId="164" fontId="110" fillId="3" borderId="82" xfId="948" applyNumberFormat="1" applyFont="1" applyFill="1" applyBorder="1" applyAlignment="1" applyProtection="1">
      <alignment horizontal="right" vertical="center"/>
      <protection locked="0"/>
    </xf>
    <xf numFmtId="10" fontId="6" fillId="0" borderId="82" xfId="20961" applyNumberFormat="1" applyFont="1" applyFill="1" applyBorder="1" applyAlignment="1">
      <alignment horizontal="left" vertical="center" wrapText="1"/>
    </xf>
    <xf numFmtId="10" fontId="4" fillId="0" borderId="82" xfId="20961" applyNumberFormat="1" applyFont="1" applyFill="1" applyBorder="1" applyAlignment="1">
      <alignment horizontal="left" vertical="center" wrapText="1"/>
    </xf>
    <xf numFmtId="10" fontId="5" fillId="36" borderId="82" xfId="0" applyNumberFormat="1" applyFont="1" applyFill="1" applyBorder="1" applyAlignment="1">
      <alignment horizontal="left" vertical="center" wrapText="1"/>
    </xf>
    <xf numFmtId="10" fontId="106" fillId="0" borderId="82" xfId="20961" applyNumberFormat="1" applyFont="1" applyFill="1" applyBorder="1" applyAlignment="1">
      <alignment horizontal="left" vertical="center" wrapText="1"/>
    </xf>
    <xf numFmtId="10" fontId="5" fillId="36" borderId="82" xfId="20961" applyNumberFormat="1" applyFont="1" applyFill="1" applyBorder="1" applyAlignment="1">
      <alignment horizontal="left" vertical="center" wrapText="1"/>
    </xf>
    <xf numFmtId="10" fontId="5" fillId="36" borderId="82" xfId="0" applyNumberFormat="1" applyFont="1" applyFill="1" applyBorder="1" applyAlignment="1">
      <alignment horizontal="center" vertical="center" wrapText="1"/>
    </xf>
    <xf numFmtId="10" fontId="108" fillId="0" borderId="26" xfId="20961" applyNumberFormat="1" applyFont="1" applyFill="1" applyBorder="1" applyAlignment="1" applyProtection="1">
      <alignment horizontal="left" vertical="center"/>
    </xf>
    <xf numFmtId="43" fontId="6" fillId="0" borderId="0" xfId="7" applyFont="1"/>
    <xf numFmtId="0" fontId="105" fillId="0" borderId="0" xfId="0" applyFont="1" applyAlignment="1">
      <alignment wrapText="1"/>
    </xf>
    <xf numFmtId="0" fontId="8" fillId="0" borderId="95" xfId="0" applyFont="1" applyBorder="1" applyAlignment="1">
      <alignment horizontal="right" vertical="center" wrapText="1"/>
    </xf>
    <xf numFmtId="0" fontId="8" fillId="0" borderId="95" xfId="0" applyFont="1" applyFill="1" applyBorder="1" applyAlignment="1">
      <alignment horizontal="right" vertical="center" wrapText="1"/>
    </xf>
    <xf numFmtId="0" fontId="4" fillId="0" borderId="82" xfId="0" applyFont="1" applyBorder="1" applyAlignment="1">
      <alignment vertical="center" wrapText="1"/>
    </xf>
    <xf numFmtId="0" fontId="4" fillId="0" borderId="82" xfId="0" applyFont="1" applyFill="1" applyBorder="1" applyAlignment="1">
      <alignment horizontal="left" vertical="center" wrapText="1" indent="2"/>
    </xf>
    <xf numFmtId="0" fontId="4" fillId="0" borderId="82" xfId="0" applyFont="1" applyFill="1" applyBorder="1" applyAlignment="1">
      <alignment vertical="center" wrapText="1"/>
    </xf>
    <xf numFmtId="0" fontId="5" fillId="0" borderId="26" xfId="0" applyFont="1" applyBorder="1" applyAlignment="1">
      <alignment vertical="center" wrapText="1"/>
    </xf>
    <xf numFmtId="14" fontId="6" fillId="0" borderId="0" xfId="0" applyNumberFormat="1" applyFont="1"/>
    <xf numFmtId="0" fontId="2" fillId="0" borderId="20" xfId="0" applyNumberFormat="1" applyFont="1" applyFill="1" applyBorder="1" applyAlignment="1">
      <alignment horizontal="left" vertical="center" wrapText="1" indent="1"/>
    </xf>
    <xf numFmtId="0" fontId="8" fillId="0" borderId="95" xfId="0" applyFont="1" applyFill="1" applyBorder="1" applyAlignment="1">
      <alignment horizontal="center" vertical="center" wrapText="1"/>
    </xf>
    <xf numFmtId="0" fontId="8" fillId="2" borderId="95" xfId="0" applyFont="1" applyFill="1" applyBorder="1" applyAlignment="1">
      <alignment horizontal="right" vertical="center"/>
    </xf>
    <xf numFmtId="0" fontId="14" fillId="0" borderId="95" xfId="0" applyFont="1" applyFill="1" applyBorder="1" applyAlignment="1">
      <alignment horizontal="center" vertical="center" wrapText="1"/>
    </xf>
    <xf numFmtId="14" fontId="4" fillId="0" borderId="0" xfId="0" applyNumberFormat="1" applyFont="1"/>
    <xf numFmtId="0" fontId="5" fillId="0" borderId="0" xfId="0" applyFont="1" applyAlignment="1">
      <alignment horizontal="center" wrapText="1"/>
    </xf>
    <xf numFmtId="0" fontId="4" fillId="0" borderId="95" xfId="0" applyFont="1" applyBorder="1"/>
    <xf numFmtId="0" fontId="5" fillId="0" borderId="95" xfId="0" applyFont="1" applyBorder="1"/>
    <xf numFmtId="0" fontId="5" fillId="0" borderId="25" xfId="0" applyFont="1" applyBorder="1"/>
    <xf numFmtId="0" fontId="5" fillId="0" borderId="26" xfId="0" applyFont="1" applyBorder="1" applyAlignment="1">
      <alignment wrapText="1"/>
    </xf>
    <xf numFmtId="169" fontId="26" fillId="37" borderId="96" xfId="20" applyBorder="1"/>
    <xf numFmtId="10" fontId="5" fillId="0" borderId="27" xfId="20961" applyNumberFormat="1" applyFont="1" applyBorder="1"/>
    <xf numFmtId="0" fontId="113" fillId="0" borderId="0" xfId="11" applyFont="1" applyFill="1" applyBorder="1" applyProtection="1"/>
    <xf numFmtId="0" fontId="114" fillId="0" borderId="0" xfId="0" applyFont="1"/>
    <xf numFmtId="0" fontId="113" fillId="0" borderId="0" xfId="11" applyFont="1" applyFill="1" applyBorder="1" applyAlignment="1" applyProtection="1"/>
    <xf numFmtId="0" fontId="115" fillId="0" borderId="0" xfId="11" applyFont="1" applyFill="1" applyBorder="1" applyAlignment="1" applyProtection="1"/>
    <xf numFmtId="14" fontId="114" fillId="0" borderId="0" xfId="0" applyNumberFormat="1" applyFont="1"/>
    <xf numFmtId="0" fontId="117" fillId="0" borderId="82" xfId="0" applyFont="1" applyBorder="1" applyAlignment="1">
      <alignment horizontal="center" vertical="center" wrapText="1"/>
    </xf>
    <xf numFmtId="49" fontId="118" fillId="3" borderId="82" xfId="5" applyNumberFormat="1" applyFont="1" applyFill="1" applyBorder="1" applyAlignment="1" applyProtection="1">
      <alignment horizontal="right" vertical="center"/>
      <protection locked="0"/>
    </xf>
    <xf numFmtId="0" fontId="118" fillId="3" borderId="82" xfId="13" applyFont="1" applyFill="1" applyBorder="1" applyAlignment="1" applyProtection="1">
      <alignment horizontal="left" vertical="center" wrapText="1"/>
      <protection locked="0"/>
    </xf>
    <xf numFmtId="0" fontId="117" fillId="0" borderId="82" xfId="0" applyFont="1" applyBorder="1"/>
    <xf numFmtId="0" fontId="118" fillId="0" borderId="82" xfId="13" applyFont="1" applyFill="1" applyBorder="1" applyAlignment="1" applyProtection="1">
      <alignment horizontal="left" vertical="center" wrapText="1"/>
      <protection locked="0"/>
    </xf>
    <xf numFmtId="49" fontId="118" fillId="0" borderId="82" xfId="5" applyNumberFormat="1" applyFont="1" applyFill="1" applyBorder="1" applyAlignment="1" applyProtection="1">
      <alignment horizontal="right" vertical="center"/>
      <protection locked="0"/>
    </xf>
    <xf numFmtId="49" fontId="119" fillId="0" borderId="82" xfId="5" applyNumberFormat="1" applyFont="1" applyFill="1" applyBorder="1" applyAlignment="1" applyProtection="1">
      <alignment horizontal="right" vertical="center"/>
      <protection locked="0"/>
    </xf>
    <xf numFmtId="0" fontId="114" fillId="0" borderId="0" xfId="0" applyFont="1" applyAlignment="1">
      <alignment wrapText="1"/>
    </xf>
    <xf numFmtId="0" fontId="114" fillId="0" borderId="82" xfId="0" applyFont="1" applyBorder="1" applyAlignment="1">
      <alignment horizontal="center" vertical="center"/>
    </xf>
    <xf numFmtId="0" fontId="114" fillId="0" borderId="82" xfId="0" applyFont="1" applyBorder="1" applyAlignment="1">
      <alignment horizontal="center" vertical="center" wrapText="1"/>
    </xf>
    <xf numFmtId="49" fontId="118" fillId="3" borderId="82" xfId="5" applyNumberFormat="1" applyFont="1" applyFill="1" applyBorder="1" applyAlignment="1" applyProtection="1">
      <alignment horizontal="right" vertical="center" wrapText="1"/>
      <protection locked="0"/>
    </xf>
    <xf numFmtId="0" fontId="114" fillId="0" borderId="82" xfId="0" applyFont="1" applyBorder="1"/>
    <xf numFmtId="0" fontId="114" fillId="0" borderId="82" xfId="0" applyFont="1" applyFill="1" applyBorder="1"/>
    <xf numFmtId="166" fontId="113" fillId="36" borderId="82" xfId="21413" applyFont="1" applyFill="1" applyBorder="1"/>
    <xf numFmtId="49" fontId="118" fillId="0" borderId="82" xfId="5" applyNumberFormat="1" applyFont="1" applyFill="1" applyBorder="1" applyAlignment="1" applyProtection="1">
      <alignment horizontal="right" vertical="center" wrapText="1"/>
      <protection locked="0"/>
    </xf>
    <xf numFmtId="49" fontId="119" fillId="0" borderId="82" xfId="5" applyNumberFormat="1" applyFont="1" applyFill="1" applyBorder="1" applyAlignment="1" applyProtection="1">
      <alignment horizontal="right" vertical="center" wrapText="1"/>
      <protection locked="0"/>
    </xf>
    <xf numFmtId="0" fontId="117" fillId="0" borderId="0" xfId="0" applyFont="1"/>
    <xf numFmtId="0" fontId="114" fillId="0" borderId="82" xfId="0" applyFont="1" applyBorder="1" applyAlignment="1">
      <alignment wrapText="1"/>
    </xf>
    <xf numFmtId="0" fontId="114" fillId="0" borderId="82" xfId="0" applyFont="1" applyBorder="1" applyAlignment="1">
      <alignment horizontal="left" indent="8"/>
    </xf>
    <xf numFmtId="0" fontId="114" fillId="0" borderId="0" xfId="0" applyFont="1" applyFill="1"/>
    <xf numFmtId="0" fontId="113" fillId="0" borderId="82" xfId="0" applyNumberFormat="1" applyFont="1" applyFill="1" applyBorder="1" applyAlignment="1">
      <alignment horizontal="left" vertical="center" wrapText="1"/>
    </xf>
    <xf numFmtId="0" fontId="114" fillId="0" borderId="0" xfId="0" applyFont="1" applyBorder="1"/>
    <xf numFmtId="0" fontId="117" fillId="0" borderId="82" xfId="0" applyFont="1" applyFill="1" applyBorder="1"/>
    <xf numFmtId="0" fontId="114" fillId="0" borderId="0" xfId="0" applyFont="1" applyBorder="1" applyAlignment="1">
      <alignment horizontal="left"/>
    </xf>
    <xf numFmtId="0" fontId="117" fillId="0" borderId="0" xfId="0" applyFont="1" applyBorder="1"/>
    <xf numFmtId="0" fontId="114" fillId="0" borderId="0" xfId="0" applyFont="1" applyFill="1" applyBorder="1"/>
    <xf numFmtId="0" fontId="116" fillId="0" borderId="82" xfId="0" applyFont="1" applyFill="1" applyBorder="1" applyAlignment="1">
      <alignment horizontal="left" indent="1"/>
    </xf>
    <xf numFmtId="0" fontId="116" fillId="0" borderId="82" xfId="0" applyFont="1" applyFill="1" applyBorder="1" applyAlignment="1">
      <alignment horizontal="left" wrapText="1" indent="1"/>
    </xf>
    <xf numFmtId="0" fontId="113" fillId="0" borderId="82" xfId="0" applyFont="1" applyFill="1" applyBorder="1" applyAlignment="1">
      <alignment horizontal="left" indent="1"/>
    </xf>
    <xf numFmtId="0" fontId="113" fillId="0" borderId="82" xfId="0" applyNumberFormat="1" applyFont="1" applyFill="1" applyBorder="1" applyAlignment="1">
      <alignment horizontal="left" indent="1"/>
    </xf>
    <xf numFmtId="0" fontId="113" fillId="0" borderId="82" xfId="0" applyFont="1" applyFill="1" applyBorder="1" applyAlignment="1">
      <alignment horizontal="left" wrapText="1" indent="2"/>
    </xf>
    <xf numFmtId="0" fontId="116" fillId="0" borderId="82" xfId="0" applyFont="1" applyFill="1" applyBorder="1" applyAlignment="1">
      <alignment horizontal="left" vertical="center" indent="1"/>
    </xf>
    <xf numFmtId="0" fontId="114" fillId="80" borderId="82" xfId="0" applyFont="1" applyFill="1" applyBorder="1"/>
    <xf numFmtId="0" fontId="114" fillId="0" borderId="82" xfId="0" applyFont="1" applyFill="1" applyBorder="1" applyAlignment="1">
      <alignment horizontal="left" wrapText="1"/>
    </xf>
    <xf numFmtId="0" fontId="114" fillId="0" borderId="82" xfId="0" applyFont="1" applyFill="1" applyBorder="1" applyAlignment="1">
      <alignment horizontal="left" wrapText="1" indent="2"/>
    </xf>
    <xf numFmtId="0" fontId="117" fillId="0" borderId="7" xfId="0" applyFont="1" applyBorder="1"/>
    <xf numFmtId="0" fontId="117" fillId="80" borderId="82" xfId="0" applyFont="1" applyFill="1" applyBorder="1"/>
    <xf numFmtId="0" fontId="114" fillId="0" borderId="0" xfId="0" applyFont="1" applyBorder="1" applyAlignment="1">
      <alignment horizontal="center" vertical="center"/>
    </xf>
    <xf numFmtId="0" fontId="114" fillId="0" borderId="0" xfId="0" applyFont="1" applyBorder="1" applyAlignment="1">
      <alignment horizontal="center" vertical="center" wrapText="1"/>
    </xf>
    <xf numFmtId="0" fontId="114" fillId="0" borderId="82" xfId="0" applyFont="1" applyBorder="1" applyAlignment="1">
      <alignment horizontal="center"/>
    </xf>
    <xf numFmtId="0" fontId="114" fillId="0" borderId="82" xfId="0" applyFont="1" applyBorder="1" applyAlignment="1">
      <alignment horizontal="left" indent="1"/>
    </xf>
    <xf numFmtId="0" fontId="114" fillId="0" borderId="7" xfId="0" applyFont="1" applyBorder="1"/>
    <xf numFmtId="0" fontId="114" fillId="0" borderId="82" xfId="0" applyFont="1" applyBorder="1" applyAlignment="1">
      <alignment horizontal="left" indent="2"/>
    </xf>
    <xf numFmtId="49" fontId="114" fillId="0" borderId="82" xfId="0" applyNumberFormat="1" applyFont="1" applyBorder="1" applyAlignment="1">
      <alignment horizontal="left" indent="3"/>
    </xf>
    <xf numFmtId="49" fontId="114" fillId="0" borderId="82" xfId="0" applyNumberFormat="1" applyFont="1" applyFill="1" applyBorder="1" applyAlignment="1">
      <alignment horizontal="left" indent="3"/>
    </xf>
    <xf numFmtId="49" fontId="114" fillId="0" borderId="82" xfId="0" applyNumberFormat="1" applyFont="1" applyBorder="1" applyAlignment="1">
      <alignment horizontal="left" indent="1"/>
    </xf>
    <xf numFmtId="49" fontId="114" fillId="0" borderId="82" xfId="0" applyNumberFormat="1" applyFont="1" applyFill="1" applyBorder="1" applyAlignment="1">
      <alignment horizontal="left" indent="1"/>
    </xf>
    <xf numFmtId="0" fontId="114" fillId="0" borderId="82" xfId="0" applyNumberFormat="1" applyFont="1" applyBorder="1" applyAlignment="1">
      <alignment horizontal="left" indent="1"/>
    </xf>
    <xf numFmtId="0" fontId="114" fillId="81" borderId="82" xfId="0" applyFont="1" applyFill="1" applyBorder="1"/>
    <xf numFmtId="49" fontId="114" fillId="0" borderId="82" xfId="0" applyNumberFormat="1" applyFont="1" applyBorder="1" applyAlignment="1">
      <alignment horizontal="left" wrapText="1" indent="2"/>
    </xf>
    <xf numFmtId="49" fontId="114" fillId="0" borderId="82" xfId="0" applyNumberFormat="1" applyFont="1" applyFill="1" applyBorder="1" applyAlignment="1">
      <alignment horizontal="left" vertical="top" wrapText="1" indent="2"/>
    </xf>
    <xf numFmtId="49" fontId="114" fillId="0" borderId="82" xfId="0" applyNumberFormat="1" applyFont="1" applyFill="1" applyBorder="1" applyAlignment="1">
      <alignment horizontal="left" wrapText="1" indent="3"/>
    </xf>
    <xf numFmtId="49" fontId="114" fillId="0" borderId="82" xfId="0" applyNumberFormat="1" applyFont="1" applyFill="1" applyBorder="1" applyAlignment="1">
      <alignment horizontal="left" wrapText="1" indent="2"/>
    </xf>
    <xf numFmtId="0" fontId="114" fillId="0" borderId="82" xfId="0" applyNumberFormat="1" applyFont="1" applyFill="1" applyBorder="1" applyAlignment="1">
      <alignment horizontal="left" wrapText="1" indent="1"/>
    </xf>
    <xf numFmtId="0" fontId="116" fillId="0" borderId="107" xfId="0" applyNumberFormat="1" applyFont="1" applyFill="1" applyBorder="1" applyAlignment="1">
      <alignment horizontal="left" vertical="center" wrapText="1"/>
    </xf>
    <xf numFmtId="0" fontId="114" fillId="0" borderId="77"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6" fillId="0" borderId="82" xfId="0" applyNumberFormat="1" applyFont="1" applyFill="1" applyBorder="1" applyAlignment="1">
      <alignment horizontal="left" vertical="center" wrapText="1"/>
    </xf>
    <xf numFmtId="0" fontId="114" fillId="0" borderId="0" xfId="0" applyFont="1" applyAlignment="1">
      <alignment horizontal="center" vertical="center"/>
    </xf>
    <xf numFmtId="0" fontId="122" fillId="0" borderId="0" xfId="0" applyFont="1"/>
    <xf numFmtId="0" fontId="122" fillId="0" borderId="0" xfId="0" applyFont="1" applyAlignment="1">
      <alignment horizontal="center" vertical="center"/>
    </xf>
    <xf numFmtId="0" fontId="114" fillId="0" borderId="82" xfId="0" applyFont="1" applyFill="1" applyBorder="1" applyAlignment="1">
      <alignment horizontal="left" indent="1"/>
    </xf>
    <xf numFmtId="0" fontId="10" fillId="0" borderId="82" xfId="17" applyFill="1" applyBorder="1" applyAlignment="1" applyProtection="1">
      <alignment wrapText="1"/>
    </xf>
    <xf numFmtId="49" fontId="114" fillId="0" borderId="82" xfId="0" applyNumberFormat="1" applyFont="1" applyFill="1" applyBorder="1" applyAlignment="1">
      <alignment horizontal="left" wrapText="1" indent="1"/>
    </xf>
    <xf numFmtId="0" fontId="114" fillId="0" borderId="0"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114" fillId="0" borderId="0" xfId="0" applyFont="1" applyFill="1" applyAlignment="1">
      <alignment horizontal="left" vertical="top" wrapText="1"/>
    </xf>
    <xf numFmtId="0" fontId="120" fillId="0" borderId="82" xfId="13" applyFont="1" applyFill="1" applyBorder="1" applyAlignment="1" applyProtection="1">
      <alignment horizontal="left" vertical="center" wrapText="1"/>
      <protection locked="0"/>
    </xf>
    <xf numFmtId="0" fontId="114" fillId="0" borderId="82" xfId="0" applyFont="1" applyFill="1" applyBorder="1" applyAlignment="1">
      <alignment horizontal="center" vertical="center" wrapText="1"/>
    </xf>
    <xf numFmtId="0" fontId="114" fillId="0" borderId="0" xfId="0" applyFont="1" applyFill="1" applyBorder="1" applyAlignment="1">
      <alignment horizontal="center" vertical="center"/>
    </xf>
    <xf numFmtId="0" fontId="114" fillId="0" borderId="7" xfId="0" applyFont="1" applyFill="1" applyBorder="1"/>
    <xf numFmtId="49" fontId="114" fillId="0" borderId="82" xfId="0" applyNumberFormat="1" applyFont="1" applyFill="1" applyBorder="1" applyAlignment="1">
      <alignment horizontal="center" vertical="center" wrapText="1"/>
    </xf>
    <xf numFmtId="10" fontId="8" fillId="82" borderId="26" xfId="0" applyNumberFormat="1" applyFont="1" applyFill="1" applyBorder="1" applyAlignment="1" applyProtection="1">
      <alignment vertical="center"/>
      <protection locked="0"/>
    </xf>
    <xf numFmtId="193" fontId="8" fillId="0" borderId="82" xfId="7" applyNumberFormat="1" applyFont="1" applyFill="1" applyBorder="1" applyAlignment="1" applyProtection="1">
      <alignment horizontal="right"/>
    </xf>
    <xf numFmtId="193" fontId="8" fillId="36" borderId="82" xfId="7" applyNumberFormat="1" applyFont="1" applyFill="1" applyBorder="1" applyAlignment="1" applyProtection="1">
      <alignment horizontal="right"/>
    </xf>
    <xf numFmtId="193" fontId="8" fillId="0" borderId="82" xfId="7" applyNumberFormat="1" applyFont="1" applyFill="1" applyBorder="1" applyAlignment="1" applyProtection="1">
      <alignment horizontal="right"/>
      <protection locked="0"/>
    </xf>
    <xf numFmtId="193" fontId="18" fillId="0" borderId="82" xfId="0" applyNumberFormat="1" applyFont="1" applyFill="1" applyBorder="1" applyAlignment="1" applyProtection="1">
      <alignment horizontal="right"/>
      <protection locked="0"/>
    </xf>
    <xf numFmtId="193" fontId="18" fillId="36" borderId="82" xfId="0" applyNumberFormat="1" applyFont="1" applyFill="1" applyBorder="1" applyAlignment="1">
      <alignment horizontal="right"/>
    </xf>
    <xf numFmtId="193" fontId="19" fillId="0" borderId="82" xfId="0" applyNumberFormat="1" applyFont="1" applyFill="1" applyBorder="1" applyAlignment="1">
      <alignment horizontal="center"/>
    </xf>
    <xf numFmtId="193" fontId="18" fillId="36" borderId="82" xfId="0" applyNumberFormat="1" applyFont="1" applyFill="1" applyBorder="1" applyAlignment="1" applyProtection="1">
      <alignment horizontal="right"/>
    </xf>
    <xf numFmtId="193" fontId="18" fillId="0" borderId="82" xfId="0" applyNumberFormat="1" applyFont="1" applyFill="1" applyBorder="1" applyAlignment="1" applyProtection="1">
      <alignment horizontal="right" vertical="center"/>
      <protection locked="0"/>
    </xf>
    <xf numFmtId="193" fontId="4" fillId="0" borderId="82" xfId="0" applyNumberFormat="1" applyFont="1" applyBorder="1" applyAlignment="1">
      <alignment horizontal="center" vertical="center"/>
    </xf>
    <xf numFmtId="193" fontId="4" fillId="0" borderId="93" xfId="0" applyNumberFormat="1" applyFont="1" applyBorder="1" applyAlignment="1">
      <alignment horizontal="center" vertical="center"/>
    </xf>
    <xf numFmtId="3" fontId="0" fillId="0" borderId="93" xfId="0" applyNumberFormat="1" applyBorder="1" applyAlignment="1"/>
    <xf numFmtId="3" fontId="0" fillId="0" borderId="93" xfId="0" applyNumberFormat="1" applyBorder="1" applyAlignment="1">
      <alignment wrapText="1"/>
    </xf>
    <xf numFmtId="193" fontId="0" fillId="36" borderId="93" xfId="0" applyNumberFormat="1" applyFill="1" applyBorder="1" applyAlignment="1">
      <alignment horizontal="center" vertical="center" wrapText="1"/>
    </xf>
    <xf numFmtId="193" fontId="6" fillId="36" borderId="93" xfId="2" applyNumberFormat="1" applyFont="1" applyFill="1" applyBorder="1" applyAlignment="1" applyProtection="1">
      <alignment vertical="top"/>
    </xf>
    <xf numFmtId="3" fontId="0" fillId="0" borderId="0" xfId="0" applyNumberFormat="1"/>
    <xf numFmtId="193" fontId="6" fillId="3" borderId="93" xfId="2" applyNumberFormat="1" applyFont="1" applyFill="1" applyBorder="1" applyAlignment="1" applyProtection="1">
      <alignment vertical="top"/>
      <protection locked="0"/>
    </xf>
    <xf numFmtId="193" fontId="6" fillId="36" borderId="93" xfId="2" applyNumberFormat="1" applyFont="1" applyFill="1" applyBorder="1" applyAlignment="1" applyProtection="1">
      <alignment vertical="top" wrapText="1"/>
    </xf>
    <xf numFmtId="194" fontId="0" fillId="0" borderId="0" xfId="0" applyNumberFormat="1" applyAlignment="1">
      <alignment wrapText="1"/>
    </xf>
    <xf numFmtId="193" fontId="6" fillId="3" borderId="93" xfId="2" applyNumberFormat="1" applyFont="1" applyFill="1" applyBorder="1" applyAlignment="1" applyProtection="1">
      <alignment vertical="top" wrapText="1"/>
      <protection locked="0"/>
    </xf>
    <xf numFmtId="193" fontId="0" fillId="0" borderId="0" xfId="0" applyNumberFormat="1" applyAlignment="1">
      <alignment wrapText="1"/>
    </xf>
    <xf numFmtId="193" fontId="6" fillId="36" borderId="93" xfId="2" applyNumberFormat="1" applyFont="1" applyFill="1" applyBorder="1" applyAlignment="1" applyProtection="1">
      <alignment vertical="top" wrapText="1"/>
      <protection locked="0"/>
    </xf>
    <xf numFmtId="10" fontId="4" fillId="0" borderId="0" xfId="0" applyNumberFormat="1" applyFont="1" applyFill="1" applyAlignment="1">
      <alignment horizontal="left" vertical="center"/>
    </xf>
    <xf numFmtId="3" fontId="4" fillId="0" borderId="0" xfId="0" applyNumberFormat="1" applyFont="1" applyFill="1" applyAlignment="1">
      <alignment horizontal="left" vertical="center"/>
    </xf>
    <xf numFmtId="0" fontId="8" fillId="0" borderId="0" xfId="0" applyFont="1" applyAlignment="1">
      <alignment horizontal="left"/>
    </xf>
    <xf numFmtId="14" fontId="4" fillId="0" borderId="0" xfId="0" applyNumberFormat="1" applyFont="1" applyAlignment="1">
      <alignment horizontal="left"/>
    </xf>
    <xf numFmtId="0" fontId="9" fillId="0" borderId="0" xfId="11" applyFont="1" applyFill="1" applyBorder="1" applyAlignment="1" applyProtection="1">
      <alignment horizontal="left"/>
    </xf>
    <xf numFmtId="0" fontId="4" fillId="0" borderId="5" xfId="0" applyFont="1" applyFill="1" applyBorder="1" applyAlignment="1">
      <alignment horizontal="left" vertical="center" wrapText="1"/>
    </xf>
    <xf numFmtId="0" fontId="23" fillId="0" borderId="95" xfId="0" applyFont="1" applyBorder="1" applyAlignment="1">
      <alignment horizontal="center"/>
    </xf>
    <xf numFmtId="0" fontId="23" fillId="0" borderId="111" xfId="0" applyFont="1" applyBorder="1" applyAlignment="1">
      <alignment horizontal="left" wrapText="1"/>
    </xf>
    <xf numFmtId="193" fontId="23" fillId="0" borderId="112" xfId="0" applyNumberFormat="1" applyFont="1" applyBorder="1" applyAlignment="1">
      <alignment vertical="center"/>
    </xf>
    <xf numFmtId="167" fontId="23" fillId="0" borderId="113" xfId="0" applyNumberFormat="1" applyFont="1" applyBorder="1" applyAlignment="1">
      <alignment horizontal="center"/>
    </xf>
    <xf numFmtId="0" fontId="23" fillId="0" borderId="12" xfId="0" applyFont="1" applyBorder="1" applyAlignment="1">
      <alignment horizontal="left" wrapText="1"/>
    </xf>
    <xf numFmtId="0" fontId="17" fillId="0" borderId="12" xfId="0" applyFont="1" applyBorder="1" applyAlignment="1">
      <alignment horizontal="left" wrapText="1"/>
    </xf>
    <xf numFmtId="0" fontId="23" fillId="0" borderId="13" xfId="0" applyFont="1" applyBorder="1" applyAlignment="1">
      <alignment horizontal="left" wrapText="1"/>
    </xf>
    <xf numFmtId="0" fontId="23" fillId="0" borderId="114" xfId="0" applyFont="1" applyBorder="1" applyAlignment="1">
      <alignment horizontal="left" wrapText="1"/>
    </xf>
    <xf numFmtId="193" fontId="23" fillId="0" borderId="115" xfId="0" applyNumberFormat="1" applyFont="1" applyBorder="1" applyAlignment="1">
      <alignment vertical="center"/>
    </xf>
    <xf numFmtId="0" fontId="22" fillId="36" borderId="16" xfId="0" applyFont="1" applyFill="1" applyBorder="1" applyAlignment="1">
      <alignment horizontal="left" wrapText="1"/>
    </xf>
    <xf numFmtId="0" fontId="17" fillId="0" borderId="13" xfId="0" applyFont="1" applyBorder="1" applyAlignment="1">
      <alignment horizontal="left" wrapText="1"/>
    </xf>
    <xf numFmtId="0" fontId="17" fillId="0" borderId="114" xfId="0" applyFont="1" applyBorder="1" applyAlignment="1">
      <alignment horizontal="left" wrapText="1"/>
    </xf>
    <xf numFmtId="193" fontId="17" fillId="0" borderId="115" xfId="0" applyNumberFormat="1" applyFont="1" applyBorder="1" applyAlignment="1">
      <alignment vertical="center"/>
    </xf>
    <xf numFmtId="0" fontId="22" fillId="36" borderId="59" xfId="0" applyFont="1" applyFill="1" applyBorder="1" applyAlignment="1">
      <alignment horizontal="left" wrapText="1"/>
    </xf>
    <xf numFmtId="0" fontId="23" fillId="0" borderId="0" xfId="0" applyFont="1" applyAlignment="1">
      <alignment horizontal="left"/>
    </xf>
    <xf numFmtId="193" fontId="4" fillId="0" borderId="82" xfId="0" applyNumberFormat="1" applyFont="1" applyBorder="1" applyAlignment="1"/>
    <xf numFmtId="193" fontId="4" fillId="0" borderId="95" xfId="0" applyNumberFormat="1" applyFont="1" applyBorder="1" applyAlignment="1"/>
    <xf numFmtId="193" fontId="4" fillId="0" borderId="82" xfId="0" applyNumberFormat="1" applyFont="1" applyFill="1" applyBorder="1"/>
    <xf numFmtId="193" fontId="4" fillId="0" borderId="83" xfId="0" applyNumberFormat="1" applyFont="1" applyBorder="1"/>
    <xf numFmtId="193" fontId="8" fillId="36" borderId="82" xfId="5" applyNumberFormat="1" applyFont="1" applyFill="1" applyBorder="1" applyProtection="1">
      <protection locked="0"/>
    </xf>
    <xf numFmtId="0" fontId="8" fillId="3" borderId="82" xfId="5" applyFont="1" applyFill="1" applyBorder="1" applyProtection="1">
      <protection locked="0"/>
    </xf>
    <xf numFmtId="193" fontId="8" fillId="36" borderId="82" xfId="1" applyNumberFormat="1" applyFont="1" applyFill="1" applyBorder="1" applyProtection="1">
      <protection locked="0"/>
    </xf>
    <xf numFmtId="3" fontId="8" fillId="36" borderId="93" xfId="5" applyNumberFormat="1" applyFont="1" applyFill="1" applyBorder="1" applyProtection="1">
      <protection locked="0"/>
    </xf>
    <xf numFmtId="193" fontId="8" fillId="3" borderId="82" xfId="5" applyNumberFormat="1" applyFont="1" applyFill="1" applyBorder="1" applyProtection="1">
      <protection locked="0"/>
    </xf>
    <xf numFmtId="165" fontId="8" fillId="3" borderId="82" xfId="8" applyNumberFormat="1" applyFont="1" applyFill="1" applyBorder="1" applyAlignment="1" applyProtection="1">
      <alignment horizontal="right" wrapText="1"/>
      <protection locked="0"/>
    </xf>
    <xf numFmtId="165" fontId="8" fillId="4" borderId="82" xfId="8" applyNumberFormat="1" applyFont="1" applyFill="1" applyBorder="1" applyAlignment="1" applyProtection="1">
      <alignment horizontal="right" wrapText="1"/>
      <protection locked="0"/>
    </xf>
    <xf numFmtId="193" fontId="8" fillId="0" borderId="82" xfId="1" applyNumberFormat="1" applyFont="1" applyFill="1" applyBorder="1" applyProtection="1">
      <protection locked="0"/>
    </xf>
    <xf numFmtId="10" fontId="110" fillId="78" borderId="82" xfId="20961" applyNumberFormat="1" applyFont="1" applyFill="1" applyBorder="1" applyAlignment="1" applyProtection="1">
      <alignment horizontal="right" vertical="center"/>
    </xf>
    <xf numFmtId="0" fontId="5" fillId="0" borderId="0" xfId="0" applyFont="1" applyBorder="1" applyAlignment="1">
      <alignment horizontal="center"/>
    </xf>
    <xf numFmtId="0" fontId="16" fillId="0" borderId="0" xfId="0" applyFont="1" applyFill="1" applyBorder="1" applyAlignment="1">
      <alignment horizontal="center"/>
    </xf>
    <xf numFmtId="0" fontId="4" fillId="0" borderId="19" xfId="0" applyFont="1" applyBorder="1" applyAlignment="1">
      <alignment vertical="center" wrapText="1"/>
    </xf>
    <xf numFmtId="0" fontId="5" fillId="0" borderId="20" xfId="0" applyFont="1" applyBorder="1" applyAlignment="1">
      <alignment vertical="center" wrapText="1"/>
    </xf>
    <xf numFmtId="3" fontId="114" fillId="0" borderId="82" xfId="0" applyNumberFormat="1" applyFont="1" applyFill="1" applyBorder="1"/>
    <xf numFmtId="3" fontId="114" fillId="0" borderId="82" xfId="0" applyNumberFormat="1" applyFont="1" applyBorder="1"/>
    <xf numFmtId="3" fontId="23" fillId="0" borderId="82" xfId="0" applyNumberFormat="1" applyFont="1" applyBorder="1"/>
    <xf numFmtId="4" fontId="117" fillId="0" borderId="82" xfId="0" applyNumberFormat="1" applyFont="1" applyBorder="1"/>
    <xf numFmtId="4" fontId="117" fillId="0" borderId="82" xfId="0" applyNumberFormat="1" applyFont="1" applyFill="1" applyBorder="1" applyAlignment="1">
      <alignment horizontal="center" vertical="center" wrapText="1"/>
    </xf>
    <xf numFmtId="4" fontId="117" fillId="0" borderId="82" xfId="0" applyNumberFormat="1" applyFont="1" applyBorder="1" applyAlignment="1">
      <alignment horizontal="center" vertical="center" wrapText="1"/>
    </xf>
    <xf numFmtId="4" fontId="114" fillId="0" borderId="0" xfId="0" applyNumberFormat="1" applyFont="1"/>
    <xf numFmtId="3" fontId="4" fillId="36" borderId="27" xfId="0" applyNumberFormat="1" applyFont="1" applyFill="1" applyBorder="1"/>
    <xf numFmtId="3" fontId="4" fillId="36" borderId="26" xfId="0" applyNumberFormat="1" applyFont="1" applyFill="1" applyBorder="1"/>
    <xf numFmtId="3" fontId="4" fillId="0" borderId="93" xfId="0" applyNumberFormat="1" applyFont="1" applyBorder="1" applyAlignment="1"/>
    <xf numFmtId="3" fontId="4" fillId="0" borderId="83" xfId="0" applyNumberFormat="1" applyFont="1" applyBorder="1" applyAlignment="1"/>
    <xf numFmtId="3" fontId="4" fillId="0" borderId="82" xfId="0" applyNumberFormat="1" applyFont="1" applyBorder="1" applyAlignment="1"/>
    <xf numFmtId="3" fontId="105" fillId="0" borderId="3" xfId="0" applyNumberFormat="1" applyFont="1" applyFill="1" applyBorder="1" applyAlignment="1">
      <alignment horizontal="center" vertical="center"/>
    </xf>
    <xf numFmtId="3" fontId="4" fillId="0" borderId="21"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20" xfId="0" applyNumberFormat="1" applyFont="1" applyBorder="1" applyAlignment="1">
      <alignment horizontal="center" vertical="center"/>
    </xf>
    <xf numFmtId="4" fontId="6" fillId="0" borderId="27" xfId="1" applyNumberFormat="1" applyFont="1" applyFill="1" applyBorder="1" applyAlignment="1" applyProtection="1">
      <alignment horizontal="right" vertical="center"/>
    </xf>
    <xf numFmtId="4" fontId="5" fillId="36" borderId="93" xfId="0" applyNumberFormat="1" applyFont="1" applyFill="1" applyBorder="1" applyAlignment="1">
      <alignment horizontal="center" vertical="center" wrapText="1"/>
    </xf>
    <xf numFmtId="4" fontId="106" fillId="0" borderId="93" xfId="0" applyNumberFormat="1" applyFont="1" applyFill="1" applyBorder="1" applyAlignment="1">
      <alignment horizontal="right" vertical="center" wrapText="1"/>
    </xf>
    <xf numFmtId="4" fontId="5" fillId="36" borderId="93" xfId="0" applyNumberFormat="1" applyFont="1" applyFill="1" applyBorder="1" applyAlignment="1">
      <alignment horizontal="right" vertical="center" wrapText="1"/>
    </xf>
    <xf numFmtId="4" fontId="4" fillId="0" borderId="93" xfId="0" applyNumberFormat="1" applyFont="1" applyFill="1" applyBorder="1" applyAlignment="1">
      <alignment horizontal="right" vertical="center" wrapText="1"/>
    </xf>
    <xf numFmtId="4" fontId="5" fillId="36" borderId="93" xfId="0" applyNumberFormat="1" applyFont="1" applyFill="1" applyBorder="1" applyAlignment="1">
      <alignment horizontal="left" vertical="center" wrapText="1"/>
    </xf>
    <xf numFmtId="4" fontId="5" fillId="36" borderId="21" xfId="0" applyNumberFormat="1" applyFont="1" applyFill="1" applyBorder="1" applyAlignment="1">
      <alignment horizontal="center" vertical="center" wrapText="1"/>
    </xf>
    <xf numFmtId="4" fontId="8" fillId="0" borderId="0" xfId="11" applyNumberFormat="1" applyFont="1" applyFill="1" applyBorder="1" applyAlignment="1" applyProtection="1"/>
    <xf numFmtId="4" fontId="4" fillId="0" borderId="0" xfId="0" applyNumberFormat="1" applyFont="1"/>
    <xf numFmtId="0" fontId="12" fillId="0" borderId="26" xfId="0" applyFont="1" applyBorder="1" applyAlignment="1">
      <alignment wrapText="1"/>
    </xf>
    <xf numFmtId="0" fontId="124" fillId="0" borderId="93" xfId="0" applyFont="1" applyFill="1" applyBorder="1" applyAlignment="1">
      <alignment horizontal="left" vertical="center" wrapText="1"/>
    </xf>
    <xf numFmtId="0" fontId="102" fillId="0" borderId="93" xfId="0" applyFont="1" applyFill="1" applyBorder="1" applyAlignment="1">
      <alignment horizontal="left" vertical="center" wrapText="1"/>
    </xf>
    <xf numFmtId="0" fontId="9" fillId="0" borderId="20" xfId="0" applyFont="1" applyBorder="1" applyAlignment="1">
      <alignment horizontal="center" wrapText="1"/>
    </xf>
    <xf numFmtId="0" fontId="9" fillId="0" borderId="82" xfId="0" applyFont="1" applyBorder="1" applyAlignment="1">
      <alignment horizontal="center" vertical="center" wrapText="1"/>
    </xf>
    <xf numFmtId="0" fontId="12" fillId="0" borderId="82" xfId="0" applyFont="1" applyFill="1" applyBorder="1" applyAlignment="1">
      <alignment wrapText="1"/>
    </xf>
    <xf numFmtId="0" fontId="5" fillId="0" borderId="0" xfId="0" applyNumberFormat="1" applyFont="1"/>
    <xf numFmtId="195" fontId="0" fillId="0" borderId="0" xfId="0" applyNumberFormat="1" applyFont="1"/>
    <xf numFmtId="193" fontId="0" fillId="0" borderId="0" xfId="0" applyNumberFormat="1" applyFill="1"/>
    <xf numFmtId="0" fontId="0" fillId="0" borderId="0" xfId="0"/>
    <xf numFmtId="167" fontId="0" fillId="0" borderId="0" xfId="0" applyNumberFormat="1"/>
    <xf numFmtId="0" fontId="8" fillId="0" borderId="19" xfId="0" applyFont="1" applyBorder="1"/>
    <xf numFmtId="0" fontId="8" fillId="0" borderId="95" xfId="0" applyFont="1" applyBorder="1" applyAlignment="1">
      <alignment vertical="center"/>
    </xf>
    <xf numFmtId="0" fontId="8" fillId="0" borderId="25" xfId="0" applyFont="1" applyBorder="1"/>
    <xf numFmtId="0" fontId="102" fillId="0" borderId="82" xfId="0" applyFont="1" applyBorder="1"/>
    <xf numFmtId="0" fontId="8" fillId="0" borderId="0" xfId="0" applyFont="1" applyFill="1" applyAlignment="1">
      <alignment horizontal="center"/>
    </xf>
    <xf numFmtId="0" fontId="16" fillId="0" borderId="0" xfId="0" applyFont="1" applyFill="1" applyAlignment="1">
      <alignment horizontal="center"/>
    </xf>
    <xf numFmtId="193" fontId="8" fillId="0" borderId="26" xfId="0" applyNumberFormat="1" applyFont="1" applyFill="1" applyBorder="1" applyAlignment="1" applyProtection="1">
      <alignment horizontal="right"/>
    </xf>
    <xf numFmtId="193" fontId="4" fillId="36" borderId="26" xfId="0" applyNumberFormat="1" applyFont="1" applyFill="1" applyBorder="1"/>
    <xf numFmtId="10" fontId="6" fillId="0" borderId="82" xfId="20961" applyNumberFormat="1" applyFont="1" applyFill="1" applyBorder="1" applyAlignment="1">
      <alignment horizontal="left" vertical="center" wrapText="1"/>
    </xf>
    <xf numFmtId="0" fontId="4" fillId="0" borderId="93" xfId="0" applyFont="1" applyBorder="1" applyAlignment="1"/>
    <xf numFmtId="0" fontId="4" fillId="0" borderId="27" xfId="0" applyFont="1" applyBorder="1" applyAlignment="1"/>
    <xf numFmtId="0" fontId="8" fillId="0" borderId="93" xfId="0" applyFont="1" applyBorder="1" applyAlignment="1"/>
    <xf numFmtId="0" fontId="8" fillId="0" borderId="93" xfId="0" applyFont="1" applyBorder="1" applyAlignment="1">
      <alignment wrapText="1"/>
    </xf>
    <xf numFmtId="0" fontId="9" fillId="0" borderId="21" xfId="0" applyFont="1" applyBorder="1" applyAlignment="1">
      <alignment horizontal="center"/>
    </xf>
    <xf numFmtId="0" fontId="9" fillId="0" borderId="93" xfId="0" applyFont="1" applyBorder="1" applyAlignment="1">
      <alignment horizontal="center" vertical="center" wrapText="1"/>
    </xf>
    <xf numFmtId="0" fontId="8" fillId="0" borderId="82" xfId="0" applyFont="1" applyFill="1" applyBorder="1" applyAlignment="1">
      <alignment wrapText="1"/>
    </xf>
    <xf numFmtId="0" fontId="8" fillId="0" borderId="82" xfId="0" applyFont="1" applyBorder="1" applyAlignment="1">
      <alignment wrapText="1"/>
    </xf>
    <xf numFmtId="3" fontId="4" fillId="0" borderId="0" xfId="0" applyNumberFormat="1" applyFont="1"/>
    <xf numFmtId="0" fontId="8" fillId="0" borderId="82" xfId="11" applyFont="1" applyFill="1" applyBorder="1" applyAlignment="1" applyProtection="1">
      <alignment horizontal="left"/>
      <protection locked="0"/>
    </xf>
    <xf numFmtId="10" fontId="123" fillId="0" borderId="93" xfId="0" applyNumberFormat="1" applyFont="1" applyBorder="1" applyAlignment="1">
      <alignment horizontal="right" vertical="center"/>
    </xf>
    <xf numFmtId="0" fontId="18" fillId="0" borderId="82" xfId="0" applyFont="1" applyFill="1" applyBorder="1" applyAlignment="1" applyProtection="1">
      <alignment horizontal="left"/>
      <protection locked="0"/>
    </xf>
    <xf numFmtId="0" fontId="8" fillId="0" borderId="82" xfId="0" applyFont="1" applyBorder="1" applyAlignment="1">
      <alignment horizontal="left" vertical="center" wrapText="1"/>
    </xf>
    <xf numFmtId="0" fontId="12" fillId="0" borderId="82" xfId="0" applyFont="1" applyBorder="1" applyAlignment="1">
      <alignment wrapText="1"/>
    </xf>
    <xf numFmtId="3" fontId="114" fillId="0" borderId="0" xfId="0" applyNumberFormat="1" applyFont="1"/>
    <xf numFmtId="3" fontId="114" fillId="0" borderId="82" xfId="0" applyNumberFormat="1" applyFont="1" applyBorder="1" applyAlignment="1">
      <alignment horizontal="center" vertical="center"/>
    </xf>
    <xf numFmtId="3" fontId="114" fillId="0" borderId="77" xfId="0" applyNumberFormat="1" applyFont="1" applyFill="1" applyBorder="1" applyAlignment="1">
      <alignment horizontal="center" vertical="center" wrapText="1"/>
    </xf>
    <xf numFmtId="3" fontId="114" fillId="0" borderId="0" xfId="0" applyNumberFormat="1" applyFont="1" applyFill="1"/>
    <xf numFmtId="3" fontId="117" fillId="0" borderId="82" xfId="0" applyNumberFormat="1" applyFont="1" applyBorder="1"/>
    <xf numFmtId="3" fontId="114" fillId="0" borderId="0" xfId="0" applyNumberFormat="1" applyFont="1" applyBorder="1"/>
    <xf numFmtId="3" fontId="113" fillId="0" borderId="82" xfId="0" applyNumberFormat="1" applyFont="1" applyFill="1" applyBorder="1" applyAlignment="1">
      <alignment horizontal="left" vertical="center" wrapText="1"/>
    </xf>
    <xf numFmtId="3" fontId="117" fillId="0" borderId="7" xfId="0" applyNumberFormat="1" applyFont="1" applyBorder="1"/>
    <xf numFmtId="3" fontId="23" fillId="81" borderId="82" xfId="0" applyNumberFormat="1" applyFont="1" applyFill="1" applyBorder="1"/>
    <xf numFmtId="3" fontId="23" fillId="0" borderId="82" xfId="0" applyNumberFormat="1" applyFont="1" applyFill="1" applyBorder="1"/>
    <xf numFmtId="3" fontId="117" fillId="0" borderId="82" xfId="0" applyNumberFormat="1" applyFont="1" applyFill="1" applyBorder="1" applyAlignment="1">
      <alignment horizontal="center" vertical="center" wrapText="1"/>
    </xf>
    <xf numFmtId="3" fontId="114" fillId="0" borderId="82" xfId="0" applyNumberFormat="1" applyFont="1" applyBorder="1" applyAlignment="1">
      <alignment horizontal="center" vertical="center" wrapText="1"/>
    </xf>
    <xf numFmtId="3" fontId="114" fillId="0" borderId="7" xfId="0" applyNumberFormat="1" applyFont="1" applyBorder="1" applyAlignment="1">
      <alignment horizontal="center" vertical="center" wrapText="1"/>
    </xf>
    <xf numFmtId="38" fontId="114" fillId="0" borderId="0" xfId="0" applyNumberFormat="1" applyFont="1" applyFill="1"/>
    <xf numFmtId="43" fontId="114" fillId="0" borderId="0" xfId="0" applyNumberFormat="1" applyFont="1"/>
    <xf numFmtId="3" fontId="114" fillId="0" borderId="0" xfId="0" applyNumberFormat="1" applyFont="1" applyAlignment="1">
      <alignment wrapText="1"/>
    </xf>
    <xf numFmtId="3" fontId="114" fillId="0" borderId="0" xfId="0" applyNumberFormat="1" applyFont="1" applyFill="1" applyBorder="1" applyAlignment="1">
      <alignment horizontal="center" vertical="center" wrapText="1"/>
    </xf>
    <xf numFmtId="3" fontId="114" fillId="0" borderId="7" xfId="0" applyNumberFormat="1" applyFont="1" applyBorder="1" applyAlignment="1">
      <alignment wrapText="1"/>
    </xf>
    <xf numFmtId="3" fontId="114" fillId="0" borderId="82" xfId="0" applyNumberFormat="1" applyFont="1" applyFill="1" applyBorder="1" applyAlignment="1">
      <alignment horizontal="center" vertical="center" wrapText="1"/>
    </xf>
    <xf numFmtId="0" fontId="0" fillId="0" borderId="0" xfId="0" applyNumberFormat="1"/>
    <xf numFmtId="14" fontId="114" fillId="0" borderId="0" xfId="0" applyNumberFormat="1" applyFont="1" applyAlignment="1">
      <alignment wrapText="1"/>
    </xf>
    <xf numFmtId="193" fontId="8" fillId="0" borderId="125" xfId="0" applyNumberFormat="1" applyFont="1" applyBorder="1" applyAlignment="1">
      <alignment horizontal="right"/>
    </xf>
    <xf numFmtId="193" fontId="8" fillId="0" borderId="126" xfId="0" applyNumberFormat="1" applyFont="1" applyBorder="1" applyAlignment="1">
      <alignment horizontal="right"/>
    </xf>
    <xf numFmtId="193" fontId="8" fillId="84" borderId="125" xfId="0" applyNumberFormat="1" applyFont="1" applyFill="1" applyBorder="1" applyAlignment="1">
      <alignment horizontal="right"/>
    </xf>
    <xf numFmtId="193" fontId="8" fillId="0" borderId="7" xfId="0" applyNumberFormat="1" applyFont="1" applyBorder="1" applyAlignment="1">
      <alignment horizontal="right"/>
    </xf>
    <xf numFmtId="193" fontId="8" fillId="0" borderId="11" xfId="0" applyNumberFormat="1" applyFont="1" applyBorder="1" applyAlignment="1">
      <alignment horizontal="right"/>
    </xf>
    <xf numFmtId="193" fontId="8" fillId="84" borderId="7" xfId="0" applyNumberFormat="1" applyFont="1" applyFill="1" applyBorder="1" applyAlignment="1">
      <alignment horizontal="right"/>
    </xf>
    <xf numFmtId="193" fontId="8" fillId="84" borderId="11" xfId="0" applyNumberFormat="1" applyFont="1" applyFill="1" applyBorder="1" applyAlignment="1">
      <alignment horizontal="right"/>
    </xf>
    <xf numFmtId="193" fontId="8" fillId="0" borderId="7" xfId="0" applyNumberFormat="1" applyFont="1" applyBorder="1" applyAlignment="1" applyProtection="1">
      <alignment horizontal="right"/>
      <protection locked="0"/>
    </xf>
    <xf numFmtId="193" fontId="8" fillId="0" borderId="11" xfId="0" applyNumberFormat="1" applyFont="1" applyBorder="1" applyAlignment="1" applyProtection="1">
      <alignment horizontal="right"/>
      <protection locked="0"/>
    </xf>
    <xf numFmtId="193" fontId="8" fillId="84" borderId="26" xfId="0" applyNumberFormat="1" applyFont="1" applyFill="1" applyBorder="1" applyAlignment="1">
      <alignment horizontal="right"/>
    </xf>
    <xf numFmtId="193" fontId="8" fillId="84" borderId="96" xfId="0" applyNumberFormat="1" applyFont="1" applyFill="1" applyBorder="1" applyAlignment="1">
      <alignment horizontal="right"/>
    </xf>
    <xf numFmtId="193" fontId="8" fillId="84" borderId="127" xfId="0" applyNumberFormat="1" applyFont="1" applyFill="1" applyBorder="1" applyAlignment="1">
      <alignment horizontal="right"/>
    </xf>
    <xf numFmtId="193" fontId="18" fillId="0" borderId="125" xfId="0" applyNumberFormat="1" applyFont="1" applyBorder="1" applyAlignment="1" applyProtection="1">
      <alignment horizontal="right"/>
      <protection locked="0"/>
    </xf>
    <xf numFmtId="193" fontId="18" fillId="0" borderId="126" xfId="0" applyNumberFormat="1" applyFont="1" applyBorder="1" applyAlignment="1" applyProtection="1">
      <alignment horizontal="right"/>
      <protection locked="0"/>
    </xf>
    <xf numFmtId="193" fontId="18" fillId="84" borderId="7" xfId="0" applyNumberFormat="1" applyFont="1" applyFill="1" applyBorder="1" applyAlignment="1">
      <alignment horizontal="right"/>
    </xf>
    <xf numFmtId="193" fontId="18" fillId="84" borderId="11" xfId="0" applyNumberFormat="1" applyFont="1" applyFill="1" applyBorder="1" applyAlignment="1">
      <alignment horizontal="right"/>
    </xf>
    <xf numFmtId="193" fontId="18" fillId="0" borderId="7" xfId="0" applyNumberFormat="1" applyFont="1" applyBorder="1" applyAlignment="1" applyProtection="1">
      <alignment horizontal="right"/>
      <protection locked="0"/>
    </xf>
    <xf numFmtId="193" fontId="18" fillId="0" borderId="11" xfId="0" applyNumberFormat="1" applyFont="1" applyBorder="1" applyAlignment="1" applyProtection="1">
      <alignment horizontal="right"/>
      <protection locked="0"/>
    </xf>
    <xf numFmtId="193" fontId="19" fillId="0" borderId="7" xfId="0" applyNumberFormat="1" applyFont="1" applyBorder="1" applyAlignment="1">
      <alignment horizontal="center"/>
    </xf>
    <xf numFmtId="193" fontId="19" fillId="0" borderId="11" xfId="0" applyNumberFormat="1" applyFont="1" applyBorder="1" applyAlignment="1">
      <alignment horizontal="center"/>
    </xf>
    <xf numFmtId="193" fontId="8" fillId="84" borderId="7" xfId="0" applyNumberFormat="1" applyFont="1" applyFill="1" applyBorder="1"/>
    <xf numFmtId="193" fontId="18" fillId="0" borderId="7" xfId="0" applyNumberFormat="1" applyFont="1" applyBorder="1" applyAlignment="1" applyProtection="1">
      <alignment horizontal="right" vertical="center"/>
      <protection locked="0"/>
    </xf>
    <xf numFmtId="193" fontId="18" fillId="0" borderId="11" xfId="0" applyNumberFormat="1" applyFont="1" applyBorder="1" applyAlignment="1" applyProtection="1">
      <alignment horizontal="right" vertical="center"/>
      <protection locked="0"/>
    </xf>
    <xf numFmtId="193" fontId="18" fillId="84" borderId="26" xfId="0" applyNumberFormat="1" applyFont="1" applyFill="1" applyBorder="1" applyAlignment="1">
      <alignment horizontal="right"/>
    </xf>
    <xf numFmtId="193" fontId="18" fillId="84" borderId="96" xfId="0" applyNumberFormat="1" applyFont="1" applyFill="1" applyBorder="1" applyAlignment="1">
      <alignment horizontal="right"/>
    </xf>
    <xf numFmtId="0" fontId="13" fillId="3" borderId="128" xfId="0" applyFont="1" applyFill="1" applyBorder="1" applyAlignment="1">
      <alignment horizontal="left"/>
    </xf>
    <xf numFmtId="0" fontId="4" fillId="0" borderId="129" xfId="0" applyFont="1" applyFill="1" applyBorder="1" applyAlignment="1">
      <alignment horizontal="center" vertical="center" wrapText="1"/>
    </xf>
    <xf numFmtId="0" fontId="4" fillId="0" borderId="130" xfId="0" applyFont="1" applyFill="1" applyBorder="1" applyAlignment="1">
      <alignment horizontal="center" vertical="center" wrapText="1"/>
    </xf>
    <xf numFmtId="0" fontId="5" fillId="3" borderId="131" xfId="0" applyFont="1" applyFill="1" applyBorder="1" applyAlignment="1">
      <alignment vertical="center"/>
    </xf>
    <xf numFmtId="0" fontId="4" fillId="3" borderId="132" xfId="0" applyFont="1" applyFill="1" applyBorder="1" applyAlignment="1">
      <alignment vertical="center"/>
    </xf>
    <xf numFmtId="0" fontId="4" fillId="3" borderId="133" xfId="0" applyFont="1" applyFill="1" applyBorder="1" applyAlignment="1">
      <alignment vertical="center"/>
    </xf>
    <xf numFmtId="164" fontId="4" fillId="0" borderId="55" xfId="7" applyNumberFormat="1" applyFont="1" applyFill="1" applyBorder="1" applyAlignment="1">
      <alignment vertical="center"/>
    </xf>
    <xf numFmtId="164" fontId="4" fillId="0" borderId="68" xfId="7" applyNumberFormat="1" applyFont="1" applyFill="1" applyBorder="1" applyAlignment="1">
      <alignment vertical="center"/>
    </xf>
    <xf numFmtId="164" fontId="4" fillId="3" borderId="132" xfId="7" applyNumberFormat="1" applyFont="1" applyFill="1" applyBorder="1" applyAlignment="1">
      <alignment vertical="center"/>
    </xf>
    <xf numFmtId="164" fontId="4" fillId="3" borderId="133" xfId="7" applyNumberFormat="1" applyFont="1" applyFill="1" applyBorder="1" applyAlignment="1">
      <alignment vertical="center"/>
    </xf>
    <xf numFmtId="0" fontId="4" fillId="0" borderId="129" xfId="0" applyFont="1" applyFill="1" applyBorder="1" applyAlignment="1">
      <alignment vertical="center"/>
    </xf>
    <xf numFmtId="164" fontId="4" fillId="0" borderId="129" xfId="7" applyNumberFormat="1" applyFont="1" applyFill="1" applyBorder="1" applyAlignment="1">
      <alignment vertical="center"/>
    </xf>
    <xf numFmtId="164" fontId="4" fillId="0" borderId="134" xfId="7" applyNumberFormat="1" applyFont="1" applyFill="1" applyBorder="1" applyAlignment="1">
      <alignment vertical="center"/>
    </xf>
    <xf numFmtId="164" fontId="4" fillId="0" borderId="130" xfId="7" applyNumberFormat="1" applyFont="1" applyFill="1" applyBorder="1" applyAlignment="1">
      <alignment vertical="center"/>
    </xf>
    <xf numFmtId="0" fontId="5" fillId="0" borderId="129" xfId="0"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9" fontId="26" fillId="37" borderId="57" xfId="20" applyBorder="1"/>
    <xf numFmtId="164" fontId="4" fillId="0" borderId="29" xfId="7" applyNumberFormat="1" applyFont="1" applyFill="1" applyBorder="1" applyAlignment="1">
      <alignment vertical="center"/>
    </xf>
    <xf numFmtId="164" fontId="4" fillId="0" borderId="21" xfId="7" applyNumberFormat="1" applyFont="1" applyFill="1" applyBorder="1" applyAlignment="1">
      <alignment vertical="center"/>
    </xf>
    <xf numFmtId="0" fontId="4" fillId="0" borderId="135" xfId="0" applyFont="1" applyFill="1" applyBorder="1" applyAlignment="1">
      <alignment horizontal="center" vertical="center"/>
    </xf>
    <xf numFmtId="0" fontId="4" fillId="0" borderId="136" xfId="0" applyFont="1" applyFill="1" applyBorder="1" applyAlignment="1">
      <alignment vertical="center"/>
    </xf>
    <xf numFmtId="164" fontId="4" fillId="0" borderId="137" xfId="7" applyNumberFormat="1" applyFont="1" applyFill="1" applyBorder="1" applyAlignment="1">
      <alignment vertical="center"/>
    </xf>
    <xf numFmtId="164" fontId="4" fillId="0" borderId="138" xfId="7" applyNumberFormat="1" applyFont="1" applyFill="1" applyBorder="1" applyAlignment="1">
      <alignment vertical="center"/>
    </xf>
    <xf numFmtId="169" fontId="26" fillId="37" borderId="33" xfId="20" applyBorder="1"/>
    <xf numFmtId="3" fontId="23" fillId="79" borderId="82" xfId="0" applyNumberFormat="1" applyFont="1" applyFill="1" applyBorder="1"/>
    <xf numFmtId="0" fontId="0" fillId="0" borderId="7" xfId="0" applyBorder="1"/>
    <xf numFmtId="0" fontId="114" fillId="0" borderId="136" xfId="0" applyFont="1" applyFill="1" applyBorder="1" applyAlignment="1">
      <alignment horizontal="center" vertical="center" wrapText="1"/>
    </xf>
    <xf numFmtId="0" fontId="122" fillId="0" borderId="129" xfId="0" applyFont="1" applyBorder="1" applyAlignment="1">
      <alignment horizontal="left" indent="2"/>
    </xf>
    <xf numFmtId="0" fontId="127" fillId="0" borderId="139" xfId="0" applyNumberFormat="1" applyFont="1" applyFill="1" applyBorder="1" applyAlignment="1">
      <alignment vertical="center" wrapText="1" readingOrder="1"/>
    </xf>
    <xf numFmtId="164" fontId="122" fillId="0" borderId="129" xfId="7" applyNumberFormat="1" applyFont="1" applyBorder="1"/>
    <xf numFmtId="0" fontId="122" fillId="0" borderId="129" xfId="0" applyFont="1" applyBorder="1"/>
    <xf numFmtId="9" fontId="122" fillId="0" borderId="129" xfId="20961" applyFont="1" applyBorder="1"/>
    <xf numFmtId="0" fontId="127" fillId="0" borderId="140" xfId="0" applyNumberFormat="1" applyFont="1" applyFill="1" applyBorder="1" applyAlignment="1">
      <alignment vertical="center" wrapText="1" readingOrder="1"/>
    </xf>
    <xf numFmtId="0" fontId="127" fillId="0" borderId="140" xfId="0" applyNumberFormat="1" applyFont="1" applyFill="1" applyBorder="1" applyAlignment="1">
      <alignment horizontal="left" vertical="center" wrapText="1" indent="1" readingOrder="1"/>
    </xf>
    <xf numFmtId="0" fontId="122" fillId="0" borderId="136" xfId="0" applyFont="1" applyBorder="1" applyAlignment="1">
      <alignment horizontal="left" indent="2"/>
    </xf>
    <xf numFmtId="0" fontId="127" fillId="0" borderId="141" xfId="0" applyNumberFormat="1" applyFont="1" applyFill="1" applyBorder="1" applyAlignment="1">
      <alignment vertical="center" wrapText="1" readingOrder="1"/>
    </xf>
    <xf numFmtId="164" fontId="122" fillId="0" borderId="136" xfId="7" applyNumberFormat="1" applyFont="1" applyBorder="1"/>
    <xf numFmtId="0" fontId="122" fillId="0" borderId="136" xfId="0" applyFont="1" applyBorder="1"/>
    <xf numFmtId="9" fontId="122" fillId="0" borderId="136" xfId="20961" applyFont="1" applyBorder="1"/>
    <xf numFmtId="0" fontId="122" fillId="0" borderId="129" xfId="0" applyFont="1" applyFill="1" applyBorder="1" applyAlignment="1">
      <alignment horizontal="left" indent="2"/>
    </xf>
    <xf numFmtId="0" fontId="128" fillId="0" borderId="129" xfId="0" applyNumberFormat="1" applyFont="1" applyFill="1" applyBorder="1" applyAlignment="1">
      <alignment vertical="center" wrapText="1" readingOrder="1"/>
    </xf>
    <xf numFmtId="169" fontId="26" fillId="37" borderId="129" xfId="20" applyBorder="1"/>
    <xf numFmtId="193" fontId="6" fillId="0" borderId="129" xfId="0" applyNumberFormat="1" applyFont="1" applyBorder="1" applyAlignment="1" applyProtection="1">
      <alignment vertical="center" wrapText="1"/>
      <protection locked="0"/>
    </xf>
    <xf numFmtId="0" fontId="8" fillId="0" borderId="0" xfId="0" applyFont="1" applyBorder="1"/>
    <xf numFmtId="0" fontId="9" fillId="0" borderId="0" xfId="0" applyFont="1" applyBorder="1" applyAlignment="1">
      <alignment horizontal="center"/>
    </xf>
    <xf numFmtId="0" fontId="14" fillId="0" borderId="0" xfId="0" applyFont="1" applyBorder="1" applyAlignment="1">
      <alignment horizontal="center" vertical="center"/>
    </xf>
    <xf numFmtId="0" fontId="6" fillId="0" borderId="129" xfId="0" applyFont="1" applyFill="1" applyBorder="1" applyAlignment="1">
      <alignment vertical="center" wrapText="1"/>
    </xf>
    <xf numFmtId="0" fontId="14" fillId="0" borderId="129" xfId="0" applyFont="1" applyFill="1" applyBorder="1" applyAlignment="1">
      <alignment horizontal="center" vertical="center" wrapText="1"/>
    </xf>
    <xf numFmtId="0" fontId="15" fillId="0" borderId="129" xfId="0" applyFont="1" applyFill="1" applyBorder="1" applyAlignment="1">
      <alignment horizontal="left" vertical="center" wrapText="1"/>
    </xf>
    <xf numFmtId="169" fontId="26" fillId="83" borderId="129" xfId="0" applyNumberFormat="1" applyFont="1" applyFill="1" applyBorder="1"/>
    <xf numFmtId="193" fontId="6" fillId="0" borderId="129" xfId="0" applyNumberFormat="1" applyFont="1" applyBorder="1" applyAlignment="1" applyProtection="1">
      <alignment horizontal="right" vertical="center" wrapText="1"/>
      <protection locked="0"/>
    </xf>
    <xf numFmtId="0" fontId="6" fillId="0" borderId="129" xfId="0" applyFont="1" applyBorder="1" applyAlignment="1">
      <alignment vertical="center" wrapText="1"/>
    </xf>
    <xf numFmtId="10" fontId="125" fillId="0" borderId="129" xfId="0" applyNumberFormat="1" applyFont="1" applyBorder="1" applyAlignment="1" applyProtection="1">
      <alignment horizontal="right" vertical="center" wrapText="1"/>
      <protection locked="0"/>
    </xf>
    <xf numFmtId="165" fontId="125" fillId="0" borderId="129" xfId="0" applyNumberFormat="1" applyFont="1" applyBorder="1" applyAlignment="1" applyProtection="1">
      <alignment horizontal="right" vertical="center" wrapText="1"/>
      <protection locked="0"/>
    </xf>
    <xf numFmtId="0" fontId="8" fillId="2" borderId="129" xfId="0" applyFont="1" applyFill="1" applyBorder="1" applyAlignment="1">
      <alignment vertical="center"/>
    </xf>
    <xf numFmtId="10" fontId="8" fillId="82" borderId="129" xfId="0" applyNumberFormat="1" applyFont="1" applyFill="1" applyBorder="1" applyAlignment="1" applyProtection="1">
      <alignment vertical="center"/>
      <protection locked="0"/>
    </xf>
    <xf numFmtId="193" fontId="8" fillId="2" borderId="129" xfId="0" applyNumberFormat="1" applyFont="1" applyFill="1" applyBorder="1" applyAlignment="1" applyProtection="1">
      <alignment vertical="center"/>
      <protection locked="0"/>
    </xf>
    <xf numFmtId="0" fontId="8" fillId="0" borderId="129" xfId="0" applyFont="1" applyFill="1" applyBorder="1" applyAlignment="1">
      <alignment horizontal="left" vertical="center" wrapText="1"/>
    </xf>
    <xf numFmtId="3" fontId="8" fillId="82" borderId="129" xfId="0" applyNumberFormat="1" applyFont="1" applyFill="1" applyBorder="1" applyAlignment="1" applyProtection="1">
      <alignment vertical="center"/>
      <protection locked="0"/>
    </xf>
    <xf numFmtId="0" fontId="2" fillId="0" borderId="21" xfId="0" applyNumberFormat="1" applyFont="1" applyFill="1" applyBorder="1" applyAlignment="1">
      <alignment horizontal="left" vertical="center" wrapText="1" indent="1"/>
    </xf>
    <xf numFmtId="169" fontId="26" fillId="37" borderId="130" xfId="20" applyBorder="1"/>
    <xf numFmtId="193" fontId="6" fillId="0" borderId="130" xfId="0" applyNumberFormat="1" applyFont="1" applyBorder="1" applyAlignment="1" applyProtection="1">
      <alignment vertical="center" wrapText="1"/>
      <protection locked="0"/>
    </xf>
    <xf numFmtId="169" fontId="26" fillId="83" borderId="130" xfId="0" applyNumberFormat="1" applyFont="1" applyFill="1" applyBorder="1"/>
    <xf numFmtId="193" fontId="6" fillId="0" borderId="130" xfId="0" applyNumberFormat="1" applyFont="1" applyBorder="1" applyAlignment="1" applyProtection="1">
      <alignment horizontal="right" vertical="center" wrapText="1"/>
      <protection locked="0"/>
    </xf>
    <xf numFmtId="10" fontId="125" fillId="0" borderId="130" xfId="0" applyNumberFormat="1" applyFont="1" applyBorder="1" applyAlignment="1" applyProtection="1">
      <alignment horizontal="right" vertical="center" wrapText="1"/>
      <protection locked="0"/>
    </xf>
    <xf numFmtId="165" fontId="125" fillId="0" borderId="130" xfId="0" applyNumberFormat="1" applyFont="1" applyBorder="1" applyAlignment="1" applyProtection="1">
      <alignment horizontal="right" vertical="center" wrapText="1"/>
      <protection locked="0"/>
    </xf>
    <xf numFmtId="10" fontId="8" fillId="82" borderId="130" xfId="0" applyNumberFormat="1" applyFont="1" applyFill="1" applyBorder="1" applyAlignment="1" applyProtection="1">
      <alignment vertical="center"/>
      <protection locked="0"/>
    </xf>
    <xf numFmtId="3" fontId="8" fillId="82" borderId="130" xfId="0" applyNumberFormat="1" applyFont="1" applyFill="1" applyBorder="1" applyAlignment="1" applyProtection="1">
      <alignment vertical="center"/>
      <protection locked="0"/>
    </xf>
    <xf numFmtId="10" fontId="8" fillId="82" borderId="27" xfId="0" applyNumberFormat="1" applyFont="1" applyFill="1" applyBorder="1" applyAlignment="1" applyProtection="1">
      <alignment vertical="center"/>
      <protection locked="0"/>
    </xf>
    <xf numFmtId="166" fontId="114" fillId="0" borderId="0" xfId="0" applyNumberFormat="1" applyFont="1" applyBorder="1"/>
    <xf numFmtId="196" fontId="0" fillId="0" borderId="0" xfId="0" applyNumberFormat="1"/>
    <xf numFmtId="3" fontId="4" fillId="0" borderId="0" xfId="0" applyNumberFormat="1" applyFont="1" applyBorder="1" applyAlignment="1">
      <alignment horizontal="center" vertical="center" wrapText="1"/>
    </xf>
    <xf numFmtId="193" fontId="4" fillId="0" borderId="0" xfId="0" applyNumberFormat="1" applyFont="1"/>
    <xf numFmtId="0" fontId="8" fillId="0" borderId="129" xfId="0" applyFont="1" applyFill="1" applyBorder="1" applyAlignment="1" applyProtection="1">
      <alignment horizontal="center" vertical="center" wrapText="1"/>
    </xf>
    <xf numFmtId="0" fontId="14" fillId="0" borderId="129" xfId="0" applyNumberFormat="1" applyFont="1" applyFill="1" applyBorder="1" applyAlignment="1">
      <alignment vertical="center" wrapText="1"/>
    </xf>
    <xf numFmtId="193" fontId="8" fillId="0" borderId="129" xfId="0" applyNumberFormat="1" applyFont="1" applyFill="1" applyBorder="1" applyAlignment="1" applyProtection="1">
      <alignment horizontal="right"/>
    </xf>
    <xf numFmtId="193" fontId="8" fillId="36" borderId="129" xfId="0" applyNumberFormat="1" applyFont="1" applyFill="1" applyBorder="1" applyAlignment="1" applyProtection="1">
      <alignment horizontal="right"/>
    </xf>
    <xf numFmtId="0" fontId="6" fillId="0" borderId="129" xfId="0" applyNumberFormat="1" applyFont="1" applyFill="1" applyBorder="1" applyAlignment="1">
      <alignment horizontal="left" vertical="center" wrapText="1"/>
    </xf>
    <xf numFmtId="0" fontId="16" fillId="0" borderId="129" xfId="0" applyFont="1" applyFill="1" applyBorder="1" applyAlignment="1" applyProtection="1">
      <alignment horizontal="left" vertical="center" indent="1"/>
      <protection locked="0"/>
    </xf>
    <xf numFmtId="0" fontId="16" fillId="0" borderId="129" xfId="0" applyFont="1" applyFill="1" applyBorder="1" applyAlignment="1" applyProtection="1">
      <alignment horizontal="left" vertical="center"/>
      <protection locked="0"/>
    </xf>
    <xf numFmtId="0" fontId="8" fillId="0" borderId="130" xfId="0" applyFont="1" applyFill="1" applyBorder="1" applyAlignment="1" applyProtection="1">
      <alignment horizontal="center" vertical="center" wrapText="1"/>
    </xf>
    <xf numFmtId="193" fontId="8" fillId="36" borderId="130" xfId="0" applyNumberFormat="1" applyFont="1" applyFill="1" applyBorder="1" applyAlignment="1" applyProtection="1">
      <alignment horizontal="right"/>
    </xf>
    <xf numFmtId="0" fontId="14" fillId="0" borderId="26" xfId="0" applyNumberFormat="1" applyFont="1" applyFill="1" applyBorder="1" applyAlignment="1">
      <alignment vertical="center" wrapText="1"/>
    </xf>
    <xf numFmtId="193" fontId="8" fillId="36" borderId="26" xfId="0" applyNumberFormat="1" applyFont="1" applyFill="1" applyBorder="1" applyAlignment="1" applyProtection="1">
      <alignment horizontal="right"/>
    </xf>
    <xf numFmtId="3" fontId="6" fillId="0" borderId="0" xfId="0" applyNumberFormat="1" applyFont="1" applyBorder="1"/>
    <xf numFmtId="10" fontId="4" fillId="0" borderId="76" xfId="20961" applyNumberFormat="1" applyFont="1" applyFill="1" applyBorder="1" applyAlignment="1">
      <alignment vertical="center"/>
    </xf>
    <xf numFmtId="10" fontId="4" fillId="0" borderId="90" xfId="20961" applyNumberFormat="1" applyFont="1" applyFill="1" applyBorder="1" applyAlignment="1">
      <alignment vertical="center"/>
    </xf>
    <xf numFmtId="0" fontId="4" fillId="3" borderId="129" xfId="0" applyFont="1" applyFill="1" applyBorder="1"/>
    <xf numFmtId="0" fontId="4" fillId="3" borderId="129" xfId="0" applyFont="1" applyFill="1" applyBorder="1" applyAlignment="1">
      <alignment wrapText="1"/>
    </xf>
    <xf numFmtId="0" fontId="5" fillId="3" borderId="129" xfId="0" applyFont="1" applyFill="1" applyBorder="1" applyAlignment="1">
      <alignment horizontal="center" wrapText="1"/>
    </xf>
    <xf numFmtId="0" fontId="4" fillId="0" borderId="129" xfId="0" applyFont="1" applyFill="1" applyBorder="1" applyAlignment="1">
      <alignment horizontal="center"/>
    </xf>
    <xf numFmtId="0" fontId="4" fillId="0" borderId="129" xfId="0" applyFont="1" applyBorder="1" applyAlignment="1">
      <alignment horizontal="center"/>
    </xf>
    <xf numFmtId="0" fontId="4" fillId="3" borderId="129" xfId="0" applyFont="1" applyFill="1" applyBorder="1" applyAlignment="1">
      <alignment horizontal="center"/>
    </xf>
    <xf numFmtId="0" fontId="4" fillId="0" borderId="129" xfId="0" applyFont="1" applyBorder="1" applyAlignment="1">
      <alignment wrapText="1"/>
    </xf>
    <xf numFmtId="164" fontId="4" fillId="0" borderId="129" xfId="7" applyNumberFormat="1" applyFont="1" applyBorder="1"/>
    <xf numFmtId="0" fontId="13" fillId="0" borderId="129" xfId="0" applyFont="1" applyBorder="1" applyAlignment="1">
      <alignment horizontal="left" wrapText="1" indent="2"/>
    </xf>
    <xf numFmtId="164" fontId="4" fillId="0" borderId="129" xfId="7" applyNumberFormat="1" applyFont="1" applyBorder="1" applyAlignment="1">
      <alignment vertical="center"/>
    </xf>
    <xf numFmtId="0" fontId="5" fillId="0" borderId="129" xfId="0" applyFont="1" applyBorder="1" applyAlignment="1">
      <alignment wrapText="1"/>
    </xf>
    <xf numFmtId="164" fontId="5" fillId="0" borderId="129" xfId="7" applyNumberFormat="1" applyFont="1" applyBorder="1"/>
    <xf numFmtId="0" fontId="5" fillId="3" borderId="129" xfId="0" applyFont="1" applyFill="1" applyBorder="1" applyAlignment="1">
      <alignment horizontal="center"/>
    </xf>
    <xf numFmtId="164" fontId="4" fillId="3" borderId="129" xfId="7" applyNumberFormat="1" applyFont="1" applyFill="1" applyBorder="1"/>
    <xf numFmtId="164" fontId="4" fillId="3" borderId="129" xfId="7" applyNumberFormat="1" applyFont="1" applyFill="1" applyBorder="1" applyAlignment="1">
      <alignment vertical="center"/>
    </xf>
    <xf numFmtId="164" fontId="4" fillId="0" borderId="129" xfId="7" applyNumberFormat="1" applyFont="1" applyFill="1" applyBorder="1"/>
    <xf numFmtId="0" fontId="13" fillId="0" borderId="129" xfId="0" applyFont="1" applyBorder="1" applyAlignment="1">
      <alignment horizontal="left" wrapText="1" indent="4"/>
    </xf>
    <xf numFmtId="0" fontId="4" fillId="3" borderId="19" xfId="0" applyFont="1" applyFill="1" applyBorder="1"/>
    <xf numFmtId="0" fontId="4" fillId="3" borderId="20" xfId="0" applyFont="1" applyFill="1" applyBorder="1" applyAlignment="1">
      <alignment wrapText="1"/>
    </xf>
    <xf numFmtId="0" fontId="4" fillId="3" borderId="95" xfId="0" applyFont="1" applyFill="1" applyBorder="1"/>
    <xf numFmtId="0" fontId="4" fillId="3" borderId="130" xfId="0" applyFont="1" applyFill="1" applyBorder="1" applyAlignment="1">
      <alignment horizontal="center" vertical="center" wrapText="1"/>
    </xf>
    <xf numFmtId="164" fontId="4" fillId="0" borderId="130" xfId="7" applyNumberFormat="1" applyFont="1" applyBorder="1"/>
    <xf numFmtId="164" fontId="5" fillId="0" borderId="130" xfId="7" applyNumberFormat="1" applyFont="1" applyBorder="1"/>
    <xf numFmtId="0" fontId="3" fillId="3" borderId="95" xfId="0" applyFont="1" applyFill="1" applyBorder="1" applyAlignment="1">
      <alignment horizontal="left"/>
    </xf>
    <xf numFmtId="164" fontId="4" fillId="3" borderId="130" xfId="7" applyNumberFormat="1" applyFont="1" applyFill="1" applyBorder="1"/>
    <xf numFmtId="0" fontId="4" fillId="3" borderId="130" xfId="0" applyFont="1" applyFill="1" applyBorder="1"/>
    <xf numFmtId="169" fontId="26" fillId="37" borderId="26" xfId="20" applyBorder="1"/>
    <xf numFmtId="4" fontId="23" fillId="0" borderId="82" xfId="0" applyNumberFormat="1" applyFont="1" applyBorder="1"/>
    <xf numFmtId="196" fontId="23" fillId="0" borderId="82" xfId="0" applyNumberFormat="1" applyFont="1" applyBorder="1"/>
    <xf numFmtId="164" fontId="23" fillId="0" borderId="0" xfId="0" applyNumberFormat="1" applyFont="1"/>
    <xf numFmtId="3" fontId="0" fillId="0" borderId="93" xfId="0" applyNumberFormat="1" applyFill="1" applyBorder="1" applyAlignment="1">
      <alignment wrapText="1"/>
    </xf>
    <xf numFmtId="193" fontId="22" fillId="36" borderId="14" xfId="0" applyNumberFormat="1" applyFont="1" applyFill="1" applyBorder="1" applyAlignment="1">
      <alignment vertical="center"/>
    </xf>
    <xf numFmtId="164" fontId="114" fillId="0" borderId="82" xfId="7" applyNumberFormat="1" applyFont="1" applyBorder="1"/>
    <xf numFmtId="0" fontId="104" fillId="0" borderId="70" xfId="0" applyFont="1" applyBorder="1" applyAlignment="1">
      <alignment horizontal="left" vertical="center" wrapText="1"/>
    </xf>
    <xf numFmtId="0" fontId="104" fillId="0" borderId="69" xfId="0" applyFont="1" applyBorder="1" applyAlignment="1">
      <alignment horizontal="left" vertical="center" wrapText="1"/>
    </xf>
    <xf numFmtId="0" fontId="8" fillId="0" borderId="29" xfId="0" applyFont="1" applyFill="1" applyBorder="1" applyAlignment="1" applyProtection="1">
      <alignment horizontal="center"/>
    </xf>
    <xf numFmtId="0" fontId="8" fillId="0" borderId="30" xfId="0" applyFont="1" applyFill="1" applyBorder="1" applyAlignment="1" applyProtection="1">
      <alignment horizontal="center"/>
    </xf>
    <xf numFmtId="0" fontId="8" fillId="0" borderId="32" xfId="0" applyFont="1" applyFill="1" applyBorder="1" applyAlignment="1" applyProtection="1">
      <alignment horizontal="center"/>
    </xf>
    <xf numFmtId="0" fontId="8" fillId="0" borderId="31" xfId="0" applyFont="1" applyFill="1" applyBorder="1" applyAlignment="1" applyProtection="1">
      <alignment horizontal="center"/>
    </xf>
    <xf numFmtId="0" fontId="5" fillId="0" borderId="19" xfId="0" applyFont="1" applyBorder="1" applyAlignment="1">
      <alignment horizontal="center" vertical="center"/>
    </xf>
    <xf numFmtId="0" fontId="5" fillId="0" borderId="95" xfId="0" applyFont="1" applyBorder="1" applyAlignment="1">
      <alignment horizontal="center" vertical="center"/>
    </xf>
    <xf numFmtId="0" fontId="9" fillId="0" borderId="20" xfId="0" applyFont="1" applyFill="1" applyBorder="1" applyAlignment="1">
      <alignment horizontal="center" vertical="center"/>
    </xf>
    <xf numFmtId="0" fontId="9" fillId="0" borderId="129" xfId="0" applyFont="1" applyFill="1" applyBorder="1" applyAlignment="1">
      <alignment horizontal="center" vertical="center"/>
    </xf>
    <xf numFmtId="0" fontId="9" fillId="0" borderId="20" xfId="0" applyFont="1" applyFill="1" applyBorder="1" applyAlignment="1" applyProtection="1">
      <alignment horizontal="center"/>
    </xf>
    <xf numFmtId="0" fontId="9" fillId="0" borderId="21" xfId="0" applyFont="1" applyFill="1" applyBorder="1" applyAlignment="1" applyProtection="1">
      <alignment horizontal="center"/>
    </xf>
    <xf numFmtId="0" fontId="12" fillId="0" borderId="82" xfId="0" applyFont="1" applyBorder="1" applyAlignment="1">
      <alignment wrapText="1"/>
    </xf>
    <xf numFmtId="0" fontId="4" fillId="0" borderId="93" xfId="0" applyFont="1" applyBorder="1" applyAlignment="1"/>
    <xf numFmtId="0" fontId="9" fillId="0" borderId="82"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82" xfId="0" applyFont="1" applyBorder="1" applyAlignment="1">
      <alignment horizontal="left" vertical="center" wrapText="1"/>
    </xf>
    <xf numFmtId="0" fontId="9" fillId="0" borderId="93" xfId="0" applyFont="1" applyBorder="1" applyAlignment="1">
      <alignment horizontal="left" vertical="center" wrapText="1"/>
    </xf>
    <xf numFmtId="0" fontId="4" fillId="0" borderId="82" xfId="0" applyFont="1" applyFill="1" applyBorder="1" applyAlignment="1">
      <alignment horizontal="center" vertical="center" wrapText="1"/>
    </xf>
    <xf numFmtId="0" fontId="4" fillId="0" borderId="83" xfId="0" applyFont="1" applyFill="1" applyBorder="1" applyAlignment="1">
      <alignment horizontal="center"/>
    </xf>
    <xf numFmtId="0" fontId="4" fillId="0" borderId="24" xfId="0" applyFont="1" applyFill="1" applyBorder="1" applyAlignment="1">
      <alignment horizontal="center"/>
    </xf>
    <xf numFmtId="0" fontId="5" fillId="36" borderId="97" xfId="0" applyFont="1" applyFill="1" applyBorder="1" applyAlignment="1">
      <alignment horizontal="center" vertical="center" wrapText="1"/>
    </xf>
    <xf numFmtId="0" fontId="5" fillId="36" borderId="32" xfId="0" applyFont="1" applyFill="1" applyBorder="1" applyAlignment="1">
      <alignment horizontal="center" vertical="center" wrapText="1"/>
    </xf>
    <xf numFmtId="0" fontId="5" fillId="36" borderId="94" xfId="0" applyFont="1" applyFill="1" applyBorder="1" applyAlignment="1">
      <alignment horizontal="center" vertical="center" wrapText="1"/>
    </xf>
    <xf numFmtId="0" fontId="5" fillId="36" borderId="81" xfId="0" applyFont="1" applyFill="1" applyBorder="1" applyAlignment="1">
      <alignment horizontal="center" vertical="center" wrapText="1"/>
    </xf>
    <xf numFmtId="3" fontId="101" fillId="3" borderId="71" xfId="13" applyNumberFormat="1" applyFont="1" applyFill="1" applyBorder="1" applyAlignment="1" applyProtection="1">
      <alignment horizontal="center" vertical="center" wrapText="1"/>
      <protection locked="0"/>
    </xf>
    <xf numFmtId="3" fontId="101" fillId="3" borderId="68" xfId="13" applyNumberFormat="1" applyFont="1" applyFill="1" applyBorder="1" applyAlignment="1" applyProtection="1">
      <alignment horizontal="center" vertical="center" wrapText="1"/>
      <protection locked="0"/>
    </xf>
    <xf numFmtId="3" fontId="4" fillId="0" borderId="8"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164" fontId="14" fillId="0" borderId="74" xfId="1" applyNumberFormat="1" applyFont="1" applyFill="1" applyBorder="1" applyAlignment="1" applyProtection="1">
      <alignment horizontal="center" vertical="center" wrapText="1"/>
      <protection locked="0"/>
    </xf>
    <xf numFmtId="164" fontId="14" fillId="0" borderId="7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13" fillId="0" borderId="56" xfId="0" applyFont="1" applyFill="1" applyBorder="1" applyAlignment="1">
      <alignment horizontal="left" vertical="center"/>
    </xf>
    <xf numFmtId="0" fontId="13" fillId="0" borderId="57" xfId="0" applyFont="1" applyFill="1" applyBorder="1" applyAlignment="1">
      <alignment horizontal="left" vertical="center"/>
    </xf>
    <xf numFmtId="0" fontId="4" fillId="0" borderId="5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30" xfId="0" applyFont="1" applyBorder="1" applyAlignment="1">
      <alignment horizontal="center" vertical="center" wrapText="1"/>
    </xf>
    <xf numFmtId="0" fontId="116" fillId="0" borderId="98" xfId="0" applyNumberFormat="1" applyFont="1" applyFill="1" applyBorder="1" applyAlignment="1">
      <alignment horizontal="left" vertical="center" wrapText="1"/>
    </xf>
    <xf numFmtId="0" fontId="116" fillId="0" borderId="99" xfId="0" applyNumberFormat="1" applyFont="1" applyFill="1" applyBorder="1" applyAlignment="1">
      <alignment horizontal="left" vertical="center" wrapText="1"/>
    </xf>
    <xf numFmtId="0" fontId="116" fillId="0" borderId="101" xfId="0" applyNumberFormat="1" applyFont="1" applyFill="1" applyBorder="1" applyAlignment="1">
      <alignment horizontal="left" vertical="center" wrapText="1"/>
    </xf>
    <xf numFmtId="0" fontId="116" fillId="0" borderId="102" xfId="0" applyNumberFormat="1" applyFont="1" applyFill="1" applyBorder="1" applyAlignment="1">
      <alignment horizontal="left" vertical="center" wrapText="1"/>
    </xf>
    <xf numFmtId="0" fontId="116" fillId="0" borderId="104" xfId="0" applyNumberFormat="1" applyFont="1" applyFill="1" applyBorder="1" applyAlignment="1">
      <alignment horizontal="left" vertical="center" wrapText="1"/>
    </xf>
    <xf numFmtId="0" fontId="116" fillId="0" borderId="105" xfId="0" applyNumberFormat="1" applyFont="1" applyFill="1" applyBorder="1" applyAlignment="1">
      <alignment horizontal="left" vertical="center" wrapText="1"/>
    </xf>
    <xf numFmtId="4" fontId="117" fillId="0" borderId="78" xfId="0" applyNumberFormat="1" applyFont="1" applyFill="1" applyBorder="1" applyAlignment="1">
      <alignment horizontal="center" vertical="center" wrapText="1"/>
    </xf>
    <xf numFmtId="4" fontId="117" fillId="0" borderId="92" xfId="0" applyNumberFormat="1" applyFont="1" applyFill="1" applyBorder="1" applyAlignment="1">
      <alignment horizontal="center" vertical="center" wrapText="1"/>
    </xf>
    <xf numFmtId="4" fontId="117" fillId="0" borderId="100" xfId="0" applyNumberFormat="1" applyFont="1" applyFill="1" applyBorder="1" applyAlignment="1">
      <alignment horizontal="center" vertical="center" wrapText="1"/>
    </xf>
    <xf numFmtId="4" fontId="117" fillId="0" borderId="55" xfId="0" applyNumberFormat="1" applyFont="1" applyFill="1" applyBorder="1" applyAlignment="1">
      <alignment horizontal="center" vertical="center" wrapText="1"/>
    </xf>
    <xf numFmtId="4" fontId="117" fillId="0" borderId="103" xfId="0" applyNumberFormat="1" applyFont="1" applyFill="1" applyBorder="1" applyAlignment="1">
      <alignment horizontal="center" vertical="center" wrapText="1"/>
    </xf>
    <xf numFmtId="4" fontId="117" fillId="0" borderId="11" xfId="0" applyNumberFormat="1" applyFont="1" applyFill="1" applyBorder="1" applyAlignment="1">
      <alignment horizontal="center" vertical="center" wrapText="1"/>
    </xf>
    <xf numFmtId="3" fontId="114" fillId="0" borderId="82" xfId="0" applyNumberFormat="1" applyFont="1" applyBorder="1" applyAlignment="1">
      <alignment horizontal="center" vertical="center" wrapText="1"/>
    </xf>
    <xf numFmtId="3" fontId="114" fillId="0" borderId="77" xfId="0" applyNumberFormat="1" applyFont="1" applyBorder="1" applyAlignment="1">
      <alignment horizontal="center" vertical="center" wrapText="1"/>
    </xf>
    <xf numFmtId="3" fontId="114" fillId="0" borderId="7" xfId="0" applyNumberFormat="1" applyFont="1" applyBorder="1" applyAlignment="1">
      <alignment horizontal="center" vertical="center" wrapText="1"/>
    </xf>
    <xf numFmtId="0" fontId="121" fillId="0" borderId="82" xfId="0" applyFont="1" applyFill="1" applyBorder="1" applyAlignment="1">
      <alignment horizontal="center" vertical="center"/>
    </xf>
    <xf numFmtId="0" fontId="121" fillId="0" borderId="78" xfId="0" applyFont="1" applyFill="1" applyBorder="1" applyAlignment="1">
      <alignment horizontal="center" vertical="center"/>
    </xf>
    <xf numFmtId="0" fontId="121" fillId="0" borderId="100" xfId="0" applyFont="1" applyFill="1" applyBorder="1" applyAlignment="1">
      <alignment horizontal="center" vertical="center"/>
    </xf>
    <xf numFmtId="0" fontId="121" fillId="0" borderId="55" xfId="0" applyFont="1" applyFill="1" applyBorder="1" applyAlignment="1">
      <alignment horizontal="center" vertical="center"/>
    </xf>
    <xf numFmtId="0" fontId="121" fillId="0" borderId="11" xfId="0" applyFont="1" applyFill="1" applyBorder="1" applyAlignment="1">
      <alignment horizontal="center" vertical="center"/>
    </xf>
    <xf numFmtId="0" fontId="117" fillId="0" borderId="78" xfId="0" applyFont="1" applyFill="1" applyBorder="1" applyAlignment="1">
      <alignment horizontal="center" vertical="center" wrapText="1"/>
    </xf>
    <xf numFmtId="0" fontId="117" fillId="0" borderId="55" xfId="0" applyFont="1" applyFill="1" applyBorder="1" applyAlignment="1">
      <alignment horizontal="center" vertical="center" wrapText="1"/>
    </xf>
    <xf numFmtId="0" fontId="117" fillId="0" borderId="82" xfId="0" applyFont="1" applyFill="1" applyBorder="1" applyAlignment="1">
      <alignment horizontal="center" vertical="center" wrapText="1"/>
    </xf>
    <xf numFmtId="0" fontId="117" fillId="0" borderId="100" xfId="0" applyFont="1" applyFill="1" applyBorder="1" applyAlignment="1">
      <alignment horizontal="center" vertical="center" wrapText="1"/>
    </xf>
    <xf numFmtId="0" fontId="117" fillId="0" borderId="106" xfId="0" applyFont="1" applyFill="1" applyBorder="1" applyAlignment="1">
      <alignment horizontal="center" vertical="center" wrapText="1"/>
    </xf>
    <xf numFmtId="0" fontId="117" fillId="0" borderId="107" xfId="0" applyFont="1" applyFill="1" applyBorder="1" applyAlignment="1">
      <alignment horizontal="center" vertical="center" wrapText="1"/>
    </xf>
    <xf numFmtId="0" fontId="117" fillId="0" borderId="11" xfId="0" applyFont="1" applyFill="1" applyBorder="1" applyAlignment="1">
      <alignment horizontal="center" vertical="center" wrapText="1"/>
    </xf>
    <xf numFmtId="3" fontId="114" fillId="0" borderId="83" xfId="0" applyNumberFormat="1" applyFont="1" applyFill="1" applyBorder="1" applyAlignment="1">
      <alignment horizontal="center" vertical="center" wrapText="1"/>
    </xf>
    <xf numFmtId="3" fontId="114" fillId="0" borderId="80" xfId="0" applyNumberFormat="1" applyFont="1" applyFill="1" applyBorder="1" applyAlignment="1">
      <alignment horizontal="center" vertical="center" wrapText="1"/>
    </xf>
    <xf numFmtId="3" fontId="114" fillId="0" borderId="81" xfId="0" applyNumberFormat="1" applyFont="1" applyFill="1" applyBorder="1" applyAlignment="1">
      <alignment horizontal="center" vertical="center" wrapText="1"/>
    </xf>
    <xf numFmtId="3" fontId="117" fillId="0" borderId="108" xfId="0" applyNumberFormat="1" applyFont="1" applyFill="1" applyBorder="1" applyAlignment="1">
      <alignment horizontal="center" vertical="center" wrapText="1"/>
    </xf>
    <xf numFmtId="3" fontId="117" fillId="0" borderId="7" xfId="0" applyNumberFormat="1" applyFont="1" applyFill="1" applyBorder="1" applyAlignment="1">
      <alignment horizontal="center" vertical="center" wrapText="1"/>
    </xf>
    <xf numFmtId="3" fontId="114" fillId="0" borderId="108" xfId="0" applyNumberFormat="1" applyFont="1" applyFill="1" applyBorder="1" applyAlignment="1">
      <alignment horizontal="center" vertical="center" wrapText="1"/>
    </xf>
    <xf numFmtId="3" fontId="114" fillId="0" borderId="7" xfId="0" applyNumberFormat="1" applyFont="1" applyFill="1" applyBorder="1" applyAlignment="1">
      <alignment horizontal="center" vertical="center" wrapText="1"/>
    </xf>
    <xf numFmtId="3" fontId="114" fillId="0" borderId="106" xfId="0" applyNumberFormat="1" applyFont="1" applyFill="1" applyBorder="1" applyAlignment="1">
      <alignment horizontal="center" vertical="center" wrapText="1"/>
    </xf>
    <xf numFmtId="3" fontId="114" fillId="0" borderId="0" xfId="0" applyNumberFormat="1" applyFont="1" applyFill="1" applyBorder="1" applyAlignment="1">
      <alignment horizontal="center" vertical="center" wrapText="1"/>
    </xf>
    <xf numFmtId="3" fontId="114" fillId="0" borderId="107" xfId="0" applyNumberFormat="1" applyFont="1" applyFill="1" applyBorder="1" applyAlignment="1">
      <alignment horizontal="center" vertical="center" wrapText="1"/>
    </xf>
    <xf numFmtId="3" fontId="114" fillId="0" borderId="11" xfId="0" applyNumberFormat="1" applyFont="1" applyBorder="1" applyAlignment="1">
      <alignment horizontal="center" vertical="center" wrapText="1"/>
    </xf>
    <xf numFmtId="0" fontId="116" fillId="0" borderId="78" xfId="0" applyNumberFormat="1" applyFont="1" applyFill="1" applyBorder="1" applyAlignment="1">
      <alignment horizontal="left" vertical="top" wrapText="1"/>
    </xf>
    <xf numFmtId="0" fontId="116" fillId="0" borderId="100" xfId="0" applyNumberFormat="1" applyFont="1" applyFill="1" applyBorder="1" applyAlignment="1">
      <alignment horizontal="left" vertical="top" wrapText="1"/>
    </xf>
    <xf numFmtId="0" fontId="116" fillId="0" borderId="106" xfId="0" applyNumberFormat="1" applyFont="1" applyFill="1" applyBorder="1" applyAlignment="1">
      <alignment horizontal="left" vertical="top" wrapText="1"/>
    </xf>
    <xf numFmtId="0" fontId="116" fillId="0" borderId="107" xfId="0" applyNumberFormat="1" applyFont="1" applyFill="1" applyBorder="1" applyAlignment="1">
      <alignment horizontal="left" vertical="top" wrapText="1"/>
    </xf>
    <xf numFmtId="0" fontId="116" fillId="0" borderId="55" xfId="0" applyNumberFormat="1" applyFont="1" applyFill="1" applyBorder="1" applyAlignment="1">
      <alignment horizontal="left" vertical="top" wrapText="1"/>
    </xf>
    <xf numFmtId="0" fontId="116" fillId="0" borderId="11" xfId="0" applyNumberFormat="1" applyFont="1" applyFill="1" applyBorder="1" applyAlignment="1">
      <alignment horizontal="left" vertical="top" wrapText="1"/>
    </xf>
    <xf numFmtId="0" fontId="114" fillId="0" borderId="78" xfId="0" applyFont="1" applyFill="1" applyBorder="1" applyAlignment="1">
      <alignment horizontal="center" vertical="center"/>
    </xf>
    <xf numFmtId="0" fontId="114" fillId="0" borderId="92" xfId="0" applyFont="1" applyFill="1" applyBorder="1" applyAlignment="1">
      <alignment horizontal="center" vertical="center"/>
    </xf>
    <xf numFmtId="0" fontId="114" fillId="0" borderId="100" xfId="0" applyFont="1" applyFill="1" applyBorder="1" applyAlignment="1">
      <alignment horizontal="center" vertical="center"/>
    </xf>
    <xf numFmtId="0" fontId="114" fillId="0" borderId="78" xfId="0" applyFont="1" applyFill="1" applyBorder="1" applyAlignment="1">
      <alignment horizontal="center" vertical="center" wrapText="1"/>
    </xf>
    <xf numFmtId="0" fontId="114" fillId="0" borderId="92" xfId="0" applyFont="1" applyFill="1" applyBorder="1" applyAlignment="1">
      <alignment horizontal="center" vertical="center" wrapText="1"/>
    </xf>
    <xf numFmtId="0" fontId="114" fillId="0" borderId="100" xfId="0" applyFont="1" applyFill="1" applyBorder="1" applyAlignment="1">
      <alignment horizontal="center" vertical="center" wrapText="1"/>
    </xf>
    <xf numFmtId="0" fontId="114" fillId="0" borderId="78" xfId="0" applyFont="1" applyBorder="1" applyAlignment="1">
      <alignment horizontal="center" vertical="top" wrapText="1"/>
    </xf>
    <xf numFmtId="0" fontId="114" fillId="0" borderId="92" xfId="0" applyFont="1" applyBorder="1" applyAlignment="1">
      <alignment horizontal="center" vertical="top" wrapText="1"/>
    </xf>
    <xf numFmtId="0" fontId="114" fillId="0" borderId="100" xfId="0" applyFont="1" applyBorder="1" applyAlignment="1">
      <alignment horizontal="center" vertical="top" wrapText="1"/>
    </xf>
    <xf numFmtId="0" fontId="114" fillId="0" borderId="78" xfId="0" applyFont="1" applyFill="1" applyBorder="1" applyAlignment="1">
      <alignment horizontal="center" vertical="top" wrapText="1"/>
    </xf>
    <xf numFmtId="0" fontId="114" fillId="0" borderId="80" xfId="0" applyFont="1" applyFill="1" applyBorder="1" applyAlignment="1">
      <alignment horizontal="center" vertical="top" wrapText="1"/>
    </xf>
    <xf numFmtId="0" fontId="114" fillId="0" borderId="81" xfId="0" applyFont="1" applyFill="1" applyBorder="1" applyAlignment="1">
      <alignment horizontal="center" vertical="top" wrapText="1"/>
    </xf>
    <xf numFmtId="0" fontId="114" fillId="0" borderId="77" xfId="0" applyFont="1" applyBorder="1" applyAlignment="1">
      <alignment horizontal="center" vertical="top" wrapText="1"/>
    </xf>
    <xf numFmtId="0" fontId="114" fillId="0" borderId="7" xfId="0" applyFont="1" applyBorder="1" applyAlignment="1">
      <alignment horizontal="center" vertical="top" wrapText="1"/>
    </xf>
    <xf numFmtId="0" fontId="116" fillId="0" borderId="109" xfId="0" applyNumberFormat="1" applyFont="1" applyFill="1" applyBorder="1" applyAlignment="1">
      <alignment horizontal="left" vertical="top" wrapText="1"/>
    </xf>
    <xf numFmtId="0" fontId="116" fillId="0" borderId="110" xfId="0" applyNumberFormat="1" applyFont="1" applyFill="1" applyBorder="1" applyAlignment="1">
      <alignment horizontal="left" vertical="top" wrapText="1"/>
    </xf>
    <xf numFmtId="0" fontId="122" fillId="0" borderId="129" xfId="0" applyFont="1" applyBorder="1" applyAlignment="1">
      <alignment horizontal="center" vertical="center" wrapText="1"/>
    </xf>
    <xf numFmtId="0" fontId="126" fillId="0" borderId="129" xfId="0" applyFont="1" applyBorder="1" applyAlignment="1">
      <alignment horizontal="center" vertical="center"/>
    </xf>
    <xf numFmtId="0" fontId="122" fillId="0" borderId="136" xfId="0" applyFont="1" applyBorder="1" applyAlignment="1">
      <alignment horizontal="center" vertical="center" wrapText="1"/>
    </xf>
  </cellXfs>
  <cellStyles count="22269">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2267"/>
    <cellStyle name="Calculation 2 10 2 3" xfId="21415"/>
    <cellStyle name="Calculation 2 10 3" xfId="724"/>
    <cellStyle name="Calculation 2 10 3 2" xfId="21407"/>
    <cellStyle name="Calculation 2 10 3 2 2" xfId="22266"/>
    <cellStyle name="Calculation 2 10 3 3" xfId="21416"/>
    <cellStyle name="Calculation 2 10 4" xfId="725"/>
    <cellStyle name="Calculation 2 10 4 2" xfId="21406"/>
    <cellStyle name="Calculation 2 10 4 2 2" xfId="22265"/>
    <cellStyle name="Calculation 2 10 4 3" xfId="21417"/>
    <cellStyle name="Calculation 2 10 5" xfId="726"/>
    <cellStyle name="Calculation 2 10 5 2" xfId="21405"/>
    <cellStyle name="Calculation 2 10 5 2 2" xfId="22264"/>
    <cellStyle name="Calculation 2 10 5 3" xfId="21418"/>
    <cellStyle name="Calculation 2 11" xfId="727"/>
    <cellStyle name="Calculation 2 11 2" xfId="728"/>
    <cellStyle name="Calculation 2 11 2 2" xfId="21403"/>
    <cellStyle name="Calculation 2 11 2 2 2" xfId="22262"/>
    <cellStyle name="Calculation 2 11 2 3" xfId="21420"/>
    <cellStyle name="Calculation 2 11 3" xfId="729"/>
    <cellStyle name="Calculation 2 11 3 2" xfId="21402"/>
    <cellStyle name="Calculation 2 11 3 2 2" xfId="22261"/>
    <cellStyle name="Calculation 2 11 3 3" xfId="21421"/>
    <cellStyle name="Calculation 2 11 4" xfId="730"/>
    <cellStyle name="Calculation 2 11 4 2" xfId="21401"/>
    <cellStyle name="Calculation 2 11 4 2 2" xfId="22260"/>
    <cellStyle name="Calculation 2 11 4 3" xfId="21422"/>
    <cellStyle name="Calculation 2 11 5" xfId="731"/>
    <cellStyle name="Calculation 2 11 5 2" xfId="21400"/>
    <cellStyle name="Calculation 2 11 5 2 2" xfId="22259"/>
    <cellStyle name="Calculation 2 11 5 3" xfId="21423"/>
    <cellStyle name="Calculation 2 11 6" xfId="21404"/>
    <cellStyle name="Calculation 2 11 6 2" xfId="22263"/>
    <cellStyle name="Calculation 2 11 7" xfId="21419"/>
    <cellStyle name="Calculation 2 12" xfId="732"/>
    <cellStyle name="Calculation 2 12 2" xfId="733"/>
    <cellStyle name="Calculation 2 12 2 2" xfId="21398"/>
    <cellStyle name="Calculation 2 12 2 2 2" xfId="22257"/>
    <cellStyle name="Calculation 2 12 2 3" xfId="21425"/>
    <cellStyle name="Calculation 2 12 3" xfId="734"/>
    <cellStyle name="Calculation 2 12 3 2" xfId="21397"/>
    <cellStyle name="Calculation 2 12 3 2 2" xfId="22256"/>
    <cellStyle name="Calculation 2 12 3 3" xfId="21426"/>
    <cellStyle name="Calculation 2 12 4" xfId="735"/>
    <cellStyle name="Calculation 2 12 4 2" xfId="21396"/>
    <cellStyle name="Calculation 2 12 4 2 2" xfId="22255"/>
    <cellStyle name="Calculation 2 12 4 3" xfId="21427"/>
    <cellStyle name="Calculation 2 12 5" xfId="736"/>
    <cellStyle name="Calculation 2 12 5 2" xfId="21395"/>
    <cellStyle name="Calculation 2 12 5 2 2" xfId="22254"/>
    <cellStyle name="Calculation 2 12 5 3" xfId="21428"/>
    <cellStyle name="Calculation 2 12 6" xfId="21399"/>
    <cellStyle name="Calculation 2 12 6 2" xfId="22258"/>
    <cellStyle name="Calculation 2 12 7" xfId="21424"/>
    <cellStyle name="Calculation 2 13" xfId="737"/>
    <cellStyle name="Calculation 2 13 2" xfId="738"/>
    <cellStyle name="Calculation 2 13 2 2" xfId="21393"/>
    <cellStyle name="Calculation 2 13 2 2 2" xfId="22252"/>
    <cellStyle name="Calculation 2 13 2 3" xfId="21430"/>
    <cellStyle name="Calculation 2 13 3" xfId="739"/>
    <cellStyle name="Calculation 2 13 3 2" xfId="21392"/>
    <cellStyle name="Calculation 2 13 3 2 2" xfId="22251"/>
    <cellStyle name="Calculation 2 13 3 3" xfId="21431"/>
    <cellStyle name="Calculation 2 13 4" xfId="740"/>
    <cellStyle name="Calculation 2 13 4 2" xfId="21391"/>
    <cellStyle name="Calculation 2 13 4 2 2" xfId="22250"/>
    <cellStyle name="Calculation 2 13 4 3" xfId="21432"/>
    <cellStyle name="Calculation 2 13 5" xfId="21394"/>
    <cellStyle name="Calculation 2 13 5 2" xfId="22253"/>
    <cellStyle name="Calculation 2 13 6" xfId="21429"/>
    <cellStyle name="Calculation 2 14" xfId="741"/>
    <cellStyle name="Calculation 2 14 2" xfId="21390"/>
    <cellStyle name="Calculation 2 14 2 2" xfId="22249"/>
    <cellStyle name="Calculation 2 14 3" xfId="21433"/>
    <cellStyle name="Calculation 2 15" xfId="742"/>
    <cellStyle name="Calculation 2 15 2" xfId="21389"/>
    <cellStyle name="Calculation 2 15 2 2" xfId="22248"/>
    <cellStyle name="Calculation 2 15 3" xfId="21434"/>
    <cellStyle name="Calculation 2 16" xfId="743"/>
    <cellStyle name="Calculation 2 16 2" xfId="21388"/>
    <cellStyle name="Calculation 2 16 2 2" xfId="22247"/>
    <cellStyle name="Calculation 2 16 3" xfId="21435"/>
    <cellStyle name="Calculation 2 17" xfId="21409"/>
    <cellStyle name="Calculation 2 17 2" xfId="22268"/>
    <cellStyle name="Calculation 2 18" xfId="21414"/>
    <cellStyle name="Calculation 2 2" xfId="744"/>
    <cellStyle name="Calculation 2 2 10" xfId="21387"/>
    <cellStyle name="Calculation 2 2 10 2" xfId="22246"/>
    <cellStyle name="Calculation 2 2 11" xfId="21436"/>
    <cellStyle name="Calculation 2 2 2" xfId="745"/>
    <cellStyle name="Calculation 2 2 2 2" xfId="746"/>
    <cellStyle name="Calculation 2 2 2 2 2" xfId="21385"/>
    <cellStyle name="Calculation 2 2 2 2 2 2" xfId="22244"/>
    <cellStyle name="Calculation 2 2 2 2 3" xfId="21438"/>
    <cellStyle name="Calculation 2 2 2 3" xfId="747"/>
    <cellStyle name="Calculation 2 2 2 3 2" xfId="21384"/>
    <cellStyle name="Calculation 2 2 2 3 2 2" xfId="22243"/>
    <cellStyle name="Calculation 2 2 2 3 3" xfId="21439"/>
    <cellStyle name="Calculation 2 2 2 4" xfId="748"/>
    <cellStyle name="Calculation 2 2 2 4 2" xfId="21383"/>
    <cellStyle name="Calculation 2 2 2 4 2 2" xfId="22242"/>
    <cellStyle name="Calculation 2 2 2 4 3" xfId="21440"/>
    <cellStyle name="Calculation 2 2 2 5" xfId="21386"/>
    <cellStyle name="Calculation 2 2 2 5 2" xfId="22245"/>
    <cellStyle name="Calculation 2 2 2 6" xfId="21437"/>
    <cellStyle name="Calculation 2 2 3" xfId="749"/>
    <cellStyle name="Calculation 2 2 3 2" xfId="750"/>
    <cellStyle name="Calculation 2 2 3 2 2" xfId="21381"/>
    <cellStyle name="Calculation 2 2 3 2 2 2" xfId="22240"/>
    <cellStyle name="Calculation 2 2 3 2 3" xfId="21442"/>
    <cellStyle name="Calculation 2 2 3 3" xfId="751"/>
    <cellStyle name="Calculation 2 2 3 3 2" xfId="21380"/>
    <cellStyle name="Calculation 2 2 3 3 2 2" xfId="22239"/>
    <cellStyle name="Calculation 2 2 3 3 3" xfId="21443"/>
    <cellStyle name="Calculation 2 2 3 4" xfId="752"/>
    <cellStyle name="Calculation 2 2 3 4 2" xfId="21379"/>
    <cellStyle name="Calculation 2 2 3 4 2 2" xfId="22238"/>
    <cellStyle name="Calculation 2 2 3 4 3" xfId="21444"/>
    <cellStyle name="Calculation 2 2 3 5" xfId="21382"/>
    <cellStyle name="Calculation 2 2 3 5 2" xfId="22241"/>
    <cellStyle name="Calculation 2 2 3 6" xfId="21441"/>
    <cellStyle name="Calculation 2 2 4" xfId="753"/>
    <cellStyle name="Calculation 2 2 4 2" xfId="754"/>
    <cellStyle name="Calculation 2 2 4 2 2" xfId="21377"/>
    <cellStyle name="Calculation 2 2 4 2 2 2" xfId="22236"/>
    <cellStyle name="Calculation 2 2 4 2 3" xfId="21446"/>
    <cellStyle name="Calculation 2 2 4 3" xfId="755"/>
    <cellStyle name="Calculation 2 2 4 3 2" xfId="21376"/>
    <cellStyle name="Calculation 2 2 4 3 2 2" xfId="22235"/>
    <cellStyle name="Calculation 2 2 4 3 3" xfId="21447"/>
    <cellStyle name="Calculation 2 2 4 4" xfId="756"/>
    <cellStyle name="Calculation 2 2 4 4 2" xfId="21375"/>
    <cellStyle name="Calculation 2 2 4 4 2 2" xfId="22234"/>
    <cellStyle name="Calculation 2 2 4 4 3" xfId="21448"/>
    <cellStyle name="Calculation 2 2 4 5" xfId="21378"/>
    <cellStyle name="Calculation 2 2 4 5 2" xfId="22237"/>
    <cellStyle name="Calculation 2 2 4 6" xfId="21445"/>
    <cellStyle name="Calculation 2 2 5" xfId="757"/>
    <cellStyle name="Calculation 2 2 5 2" xfId="758"/>
    <cellStyle name="Calculation 2 2 5 2 2" xfId="21373"/>
    <cellStyle name="Calculation 2 2 5 2 2 2" xfId="22232"/>
    <cellStyle name="Calculation 2 2 5 2 3" xfId="21450"/>
    <cellStyle name="Calculation 2 2 5 3" xfId="759"/>
    <cellStyle name="Calculation 2 2 5 3 2" xfId="21372"/>
    <cellStyle name="Calculation 2 2 5 3 2 2" xfId="22231"/>
    <cellStyle name="Calculation 2 2 5 3 3" xfId="21451"/>
    <cellStyle name="Calculation 2 2 5 4" xfId="760"/>
    <cellStyle name="Calculation 2 2 5 4 2" xfId="21371"/>
    <cellStyle name="Calculation 2 2 5 4 2 2" xfId="22230"/>
    <cellStyle name="Calculation 2 2 5 4 3" xfId="21452"/>
    <cellStyle name="Calculation 2 2 5 5" xfId="21374"/>
    <cellStyle name="Calculation 2 2 5 5 2" xfId="22233"/>
    <cellStyle name="Calculation 2 2 5 6" xfId="21449"/>
    <cellStyle name="Calculation 2 2 6" xfId="761"/>
    <cellStyle name="Calculation 2 2 6 2" xfId="21370"/>
    <cellStyle name="Calculation 2 2 6 2 2" xfId="22229"/>
    <cellStyle name="Calculation 2 2 6 3" xfId="21453"/>
    <cellStyle name="Calculation 2 2 7" xfId="762"/>
    <cellStyle name="Calculation 2 2 7 2" xfId="21369"/>
    <cellStyle name="Calculation 2 2 7 2 2" xfId="22228"/>
    <cellStyle name="Calculation 2 2 7 3" xfId="21454"/>
    <cellStyle name="Calculation 2 2 8" xfId="763"/>
    <cellStyle name="Calculation 2 2 8 2" xfId="21368"/>
    <cellStyle name="Calculation 2 2 8 2 2" xfId="22227"/>
    <cellStyle name="Calculation 2 2 8 3" xfId="21455"/>
    <cellStyle name="Calculation 2 2 9" xfId="764"/>
    <cellStyle name="Calculation 2 2 9 2" xfId="21367"/>
    <cellStyle name="Calculation 2 2 9 2 2" xfId="22226"/>
    <cellStyle name="Calculation 2 2 9 3" xfId="21456"/>
    <cellStyle name="Calculation 2 3" xfId="765"/>
    <cellStyle name="Calculation 2 3 2" xfId="766"/>
    <cellStyle name="Calculation 2 3 2 2" xfId="21366"/>
    <cellStyle name="Calculation 2 3 2 2 2" xfId="22225"/>
    <cellStyle name="Calculation 2 3 2 3" xfId="21457"/>
    <cellStyle name="Calculation 2 3 3" xfId="767"/>
    <cellStyle name="Calculation 2 3 3 2" xfId="21365"/>
    <cellStyle name="Calculation 2 3 3 2 2" xfId="22224"/>
    <cellStyle name="Calculation 2 3 3 3" xfId="21458"/>
    <cellStyle name="Calculation 2 3 4" xfId="768"/>
    <cellStyle name="Calculation 2 3 4 2" xfId="21364"/>
    <cellStyle name="Calculation 2 3 4 2 2" xfId="22223"/>
    <cellStyle name="Calculation 2 3 4 3" xfId="21459"/>
    <cellStyle name="Calculation 2 3 5" xfId="769"/>
    <cellStyle name="Calculation 2 3 5 2" xfId="21363"/>
    <cellStyle name="Calculation 2 3 5 2 2" xfId="22222"/>
    <cellStyle name="Calculation 2 3 5 3" xfId="21460"/>
    <cellStyle name="Calculation 2 4" xfId="770"/>
    <cellStyle name="Calculation 2 4 2" xfId="771"/>
    <cellStyle name="Calculation 2 4 2 2" xfId="21362"/>
    <cellStyle name="Calculation 2 4 2 2 2" xfId="22221"/>
    <cellStyle name="Calculation 2 4 2 3" xfId="21461"/>
    <cellStyle name="Calculation 2 4 3" xfId="772"/>
    <cellStyle name="Calculation 2 4 3 2" xfId="21361"/>
    <cellStyle name="Calculation 2 4 3 2 2" xfId="22220"/>
    <cellStyle name="Calculation 2 4 3 3" xfId="21462"/>
    <cellStyle name="Calculation 2 4 4" xfId="773"/>
    <cellStyle name="Calculation 2 4 4 2" xfId="21360"/>
    <cellStyle name="Calculation 2 4 4 2 2" xfId="22219"/>
    <cellStyle name="Calculation 2 4 4 3" xfId="21463"/>
    <cellStyle name="Calculation 2 4 5" xfId="774"/>
    <cellStyle name="Calculation 2 4 5 2" xfId="21359"/>
    <cellStyle name="Calculation 2 4 5 2 2" xfId="22218"/>
    <cellStyle name="Calculation 2 4 5 3" xfId="21464"/>
    <cellStyle name="Calculation 2 5" xfId="775"/>
    <cellStyle name="Calculation 2 5 2" xfId="776"/>
    <cellStyle name="Calculation 2 5 2 2" xfId="21358"/>
    <cellStyle name="Calculation 2 5 2 2 2" xfId="22217"/>
    <cellStyle name="Calculation 2 5 2 3" xfId="21465"/>
    <cellStyle name="Calculation 2 5 3" xfId="777"/>
    <cellStyle name="Calculation 2 5 3 2" xfId="21357"/>
    <cellStyle name="Calculation 2 5 3 2 2" xfId="22216"/>
    <cellStyle name="Calculation 2 5 3 3" xfId="21466"/>
    <cellStyle name="Calculation 2 5 4" xfId="778"/>
    <cellStyle name="Calculation 2 5 4 2" xfId="21356"/>
    <cellStyle name="Calculation 2 5 4 2 2" xfId="22215"/>
    <cellStyle name="Calculation 2 5 4 3" xfId="21467"/>
    <cellStyle name="Calculation 2 5 5" xfId="779"/>
    <cellStyle name="Calculation 2 5 5 2" xfId="21355"/>
    <cellStyle name="Calculation 2 5 5 2 2" xfId="22214"/>
    <cellStyle name="Calculation 2 5 5 3" xfId="21468"/>
    <cellStyle name="Calculation 2 6" xfId="780"/>
    <cellStyle name="Calculation 2 6 2" xfId="781"/>
    <cellStyle name="Calculation 2 6 2 2" xfId="21354"/>
    <cellStyle name="Calculation 2 6 2 2 2" xfId="22213"/>
    <cellStyle name="Calculation 2 6 2 3" xfId="21469"/>
    <cellStyle name="Calculation 2 6 3" xfId="782"/>
    <cellStyle name="Calculation 2 6 3 2" xfId="21353"/>
    <cellStyle name="Calculation 2 6 3 2 2" xfId="22212"/>
    <cellStyle name="Calculation 2 6 3 3" xfId="21470"/>
    <cellStyle name="Calculation 2 6 4" xfId="783"/>
    <cellStyle name="Calculation 2 6 4 2" xfId="21352"/>
    <cellStyle name="Calculation 2 6 4 2 2" xfId="22211"/>
    <cellStyle name="Calculation 2 6 4 3" xfId="21471"/>
    <cellStyle name="Calculation 2 6 5" xfId="784"/>
    <cellStyle name="Calculation 2 6 5 2" xfId="21351"/>
    <cellStyle name="Calculation 2 6 5 2 2" xfId="22210"/>
    <cellStyle name="Calculation 2 6 5 3" xfId="21472"/>
    <cellStyle name="Calculation 2 7" xfId="785"/>
    <cellStyle name="Calculation 2 7 2" xfId="786"/>
    <cellStyle name="Calculation 2 7 2 2" xfId="21350"/>
    <cellStyle name="Calculation 2 7 2 2 2" xfId="22209"/>
    <cellStyle name="Calculation 2 7 2 3" xfId="21473"/>
    <cellStyle name="Calculation 2 7 3" xfId="787"/>
    <cellStyle name="Calculation 2 7 3 2" xfId="21349"/>
    <cellStyle name="Calculation 2 7 3 2 2" xfId="22208"/>
    <cellStyle name="Calculation 2 7 3 3" xfId="21474"/>
    <cellStyle name="Calculation 2 7 4" xfId="788"/>
    <cellStyle name="Calculation 2 7 4 2" xfId="21348"/>
    <cellStyle name="Calculation 2 7 4 2 2" xfId="22207"/>
    <cellStyle name="Calculation 2 7 4 3" xfId="21475"/>
    <cellStyle name="Calculation 2 7 5" xfId="789"/>
    <cellStyle name="Calculation 2 7 5 2" xfId="21347"/>
    <cellStyle name="Calculation 2 7 5 2 2" xfId="22206"/>
    <cellStyle name="Calculation 2 7 5 3" xfId="21476"/>
    <cellStyle name="Calculation 2 8" xfId="790"/>
    <cellStyle name="Calculation 2 8 2" xfId="791"/>
    <cellStyle name="Calculation 2 8 2 2" xfId="21346"/>
    <cellStyle name="Calculation 2 8 2 2 2" xfId="22205"/>
    <cellStyle name="Calculation 2 8 2 3" xfId="21477"/>
    <cellStyle name="Calculation 2 8 3" xfId="792"/>
    <cellStyle name="Calculation 2 8 3 2" xfId="21345"/>
    <cellStyle name="Calculation 2 8 3 2 2" xfId="22204"/>
    <cellStyle name="Calculation 2 8 3 3" xfId="21478"/>
    <cellStyle name="Calculation 2 8 4" xfId="793"/>
    <cellStyle name="Calculation 2 8 4 2" xfId="21344"/>
    <cellStyle name="Calculation 2 8 4 2 2" xfId="22203"/>
    <cellStyle name="Calculation 2 8 4 3" xfId="21479"/>
    <cellStyle name="Calculation 2 8 5" xfId="794"/>
    <cellStyle name="Calculation 2 8 5 2" xfId="21343"/>
    <cellStyle name="Calculation 2 8 5 2 2" xfId="22202"/>
    <cellStyle name="Calculation 2 8 5 3" xfId="21480"/>
    <cellStyle name="Calculation 2 9" xfId="795"/>
    <cellStyle name="Calculation 2 9 2" xfId="796"/>
    <cellStyle name="Calculation 2 9 2 2" xfId="21342"/>
    <cellStyle name="Calculation 2 9 2 2 2" xfId="22201"/>
    <cellStyle name="Calculation 2 9 2 3" xfId="21481"/>
    <cellStyle name="Calculation 2 9 3" xfId="797"/>
    <cellStyle name="Calculation 2 9 3 2" xfId="21341"/>
    <cellStyle name="Calculation 2 9 3 2 2" xfId="22200"/>
    <cellStyle name="Calculation 2 9 3 3" xfId="21482"/>
    <cellStyle name="Calculation 2 9 4" xfId="798"/>
    <cellStyle name="Calculation 2 9 4 2" xfId="21340"/>
    <cellStyle name="Calculation 2 9 4 2 2" xfId="22199"/>
    <cellStyle name="Calculation 2 9 4 3" xfId="21483"/>
    <cellStyle name="Calculation 2 9 5" xfId="799"/>
    <cellStyle name="Calculation 2 9 5 2" xfId="21339"/>
    <cellStyle name="Calculation 2 9 5 2 2" xfId="22198"/>
    <cellStyle name="Calculation 2 9 5 3" xfId="21484"/>
    <cellStyle name="Calculation 3" xfId="800"/>
    <cellStyle name="Calculation 3 2" xfId="801"/>
    <cellStyle name="Calculation 3 2 2" xfId="21337"/>
    <cellStyle name="Calculation 3 2 2 2" xfId="22196"/>
    <cellStyle name="Calculation 3 2 3" xfId="21486"/>
    <cellStyle name="Calculation 3 3" xfId="802"/>
    <cellStyle name="Calculation 3 3 2" xfId="21336"/>
    <cellStyle name="Calculation 3 3 2 2" xfId="22195"/>
    <cellStyle name="Calculation 3 3 3" xfId="21487"/>
    <cellStyle name="Calculation 3 4" xfId="21338"/>
    <cellStyle name="Calculation 3 4 2" xfId="22197"/>
    <cellStyle name="Calculation 3 5" xfId="21485"/>
    <cellStyle name="Calculation 4" xfId="803"/>
    <cellStyle name="Calculation 4 2" xfId="804"/>
    <cellStyle name="Calculation 4 2 2" xfId="21334"/>
    <cellStyle name="Calculation 4 2 2 2" xfId="22193"/>
    <cellStyle name="Calculation 4 2 3" xfId="21489"/>
    <cellStyle name="Calculation 4 3" xfId="805"/>
    <cellStyle name="Calculation 4 3 2" xfId="21333"/>
    <cellStyle name="Calculation 4 3 2 2" xfId="22192"/>
    <cellStyle name="Calculation 4 3 3" xfId="21490"/>
    <cellStyle name="Calculation 4 4" xfId="21335"/>
    <cellStyle name="Calculation 4 4 2" xfId="22194"/>
    <cellStyle name="Calculation 4 5" xfId="21488"/>
    <cellStyle name="Calculation 5" xfId="806"/>
    <cellStyle name="Calculation 5 2" xfId="807"/>
    <cellStyle name="Calculation 5 2 2" xfId="21331"/>
    <cellStyle name="Calculation 5 2 2 2" xfId="22190"/>
    <cellStyle name="Calculation 5 2 3" xfId="21492"/>
    <cellStyle name="Calculation 5 3" xfId="808"/>
    <cellStyle name="Calculation 5 3 2" xfId="21330"/>
    <cellStyle name="Calculation 5 3 2 2" xfId="22189"/>
    <cellStyle name="Calculation 5 3 3" xfId="21493"/>
    <cellStyle name="Calculation 5 4" xfId="21332"/>
    <cellStyle name="Calculation 5 4 2" xfId="22191"/>
    <cellStyle name="Calculation 5 5" xfId="21491"/>
    <cellStyle name="Calculation 6" xfId="809"/>
    <cellStyle name="Calculation 6 2" xfId="810"/>
    <cellStyle name="Calculation 6 2 2" xfId="21328"/>
    <cellStyle name="Calculation 6 2 2 2" xfId="22187"/>
    <cellStyle name="Calculation 6 2 3" xfId="21495"/>
    <cellStyle name="Calculation 6 3" xfId="811"/>
    <cellStyle name="Calculation 6 3 2" xfId="21327"/>
    <cellStyle name="Calculation 6 3 2 2" xfId="22186"/>
    <cellStyle name="Calculation 6 3 3" xfId="21496"/>
    <cellStyle name="Calculation 6 4" xfId="21329"/>
    <cellStyle name="Calculation 6 4 2" xfId="22188"/>
    <cellStyle name="Calculation 6 5" xfId="21494"/>
    <cellStyle name="Calculation 7" xfId="812"/>
    <cellStyle name="Calculation 7 2" xfId="21326"/>
    <cellStyle name="Calculation 7 2 2" xfId="22185"/>
    <cellStyle name="Calculation 7 3" xfId="21497"/>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2 2 2" xfId="22183"/>
    <cellStyle name="Header2 3" xfId="9227"/>
    <cellStyle name="Header2 3 2" xfId="21312"/>
    <cellStyle name="Header2 3 2 2" xfId="22182"/>
    <cellStyle name="Header2 4" xfId="21314"/>
    <cellStyle name="Header2 4 2" xfId="2218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2180"/>
    <cellStyle name="Input 2 10 2 3" xfId="21499"/>
    <cellStyle name="Input 2 10 3" xfId="9336"/>
    <cellStyle name="Input 2 10 3 2" xfId="21305"/>
    <cellStyle name="Input 2 10 3 2 2" xfId="22179"/>
    <cellStyle name="Input 2 10 3 3" xfId="21500"/>
    <cellStyle name="Input 2 10 4" xfId="9337"/>
    <cellStyle name="Input 2 10 4 2" xfId="21304"/>
    <cellStyle name="Input 2 10 4 2 2" xfId="22178"/>
    <cellStyle name="Input 2 10 4 3" xfId="21501"/>
    <cellStyle name="Input 2 10 5" xfId="9338"/>
    <cellStyle name="Input 2 10 5 2" xfId="21303"/>
    <cellStyle name="Input 2 10 5 2 2" xfId="22177"/>
    <cellStyle name="Input 2 10 5 3" xfId="21502"/>
    <cellStyle name="Input 2 11" xfId="9339"/>
    <cellStyle name="Input 2 11 2" xfId="9340"/>
    <cellStyle name="Input 2 11 2 2" xfId="21301"/>
    <cellStyle name="Input 2 11 2 2 2" xfId="22175"/>
    <cellStyle name="Input 2 11 2 3" xfId="21504"/>
    <cellStyle name="Input 2 11 3" xfId="9341"/>
    <cellStyle name="Input 2 11 3 2" xfId="21300"/>
    <cellStyle name="Input 2 11 3 2 2" xfId="22174"/>
    <cellStyle name="Input 2 11 3 3" xfId="21505"/>
    <cellStyle name="Input 2 11 4" xfId="9342"/>
    <cellStyle name="Input 2 11 4 2" xfId="21299"/>
    <cellStyle name="Input 2 11 4 2 2" xfId="22173"/>
    <cellStyle name="Input 2 11 4 3" xfId="21506"/>
    <cellStyle name="Input 2 11 5" xfId="9343"/>
    <cellStyle name="Input 2 11 5 2" xfId="21298"/>
    <cellStyle name="Input 2 11 5 2 2" xfId="22172"/>
    <cellStyle name="Input 2 11 5 3" xfId="21507"/>
    <cellStyle name="Input 2 11 6" xfId="21302"/>
    <cellStyle name="Input 2 11 6 2" xfId="22176"/>
    <cellStyle name="Input 2 11 7" xfId="21503"/>
    <cellStyle name="Input 2 12" xfId="9344"/>
    <cellStyle name="Input 2 12 2" xfId="9345"/>
    <cellStyle name="Input 2 12 2 2" xfId="21296"/>
    <cellStyle name="Input 2 12 2 2 2" xfId="22170"/>
    <cellStyle name="Input 2 12 2 3" xfId="21509"/>
    <cellStyle name="Input 2 12 3" xfId="9346"/>
    <cellStyle name="Input 2 12 3 2" xfId="21295"/>
    <cellStyle name="Input 2 12 3 2 2" xfId="22169"/>
    <cellStyle name="Input 2 12 3 3" xfId="21510"/>
    <cellStyle name="Input 2 12 4" xfId="9347"/>
    <cellStyle name="Input 2 12 4 2" xfId="21294"/>
    <cellStyle name="Input 2 12 4 2 2" xfId="22168"/>
    <cellStyle name="Input 2 12 4 3" xfId="21511"/>
    <cellStyle name="Input 2 12 5" xfId="9348"/>
    <cellStyle name="Input 2 12 5 2" xfId="21293"/>
    <cellStyle name="Input 2 12 5 2 2" xfId="22167"/>
    <cellStyle name="Input 2 12 5 3" xfId="21512"/>
    <cellStyle name="Input 2 12 6" xfId="21297"/>
    <cellStyle name="Input 2 12 6 2" xfId="22171"/>
    <cellStyle name="Input 2 12 7" xfId="21508"/>
    <cellStyle name="Input 2 13" xfId="9349"/>
    <cellStyle name="Input 2 13 2" xfId="9350"/>
    <cellStyle name="Input 2 13 2 2" xfId="21291"/>
    <cellStyle name="Input 2 13 2 2 2" xfId="22165"/>
    <cellStyle name="Input 2 13 2 3" xfId="21514"/>
    <cellStyle name="Input 2 13 3" xfId="9351"/>
    <cellStyle name="Input 2 13 3 2" xfId="21290"/>
    <cellStyle name="Input 2 13 3 2 2" xfId="22164"/>
    <cellStyle name="Input 2 13 3 3" xfId="21515"/>
    <cellStyle name="Input 2 13 4" xfId="9352"/>
    <cellStyle name="Input 2 13 4 2" xfId="21289"/>
    <cellStyle name="Input 2 13 4 2 2" xfId="22163"/>
    <cellStyle name="Input 2 13 4 3" xfId="21516"/>
    <cellStyle name="Input 2 13 5" xfId="21292"/>
    <cellStyle name="Input 2 13 5 2" xfId="22166"/>
    <cellStyle name="Input 2 13 6" xfId="21513"/>
    <cellStyle name="Input 2 14" xfId="9353"/>
    <cellStyle name="Input 2 14 2" xfId="21288"/>
    <cellStyle name="Input 2 14 2 2" xfId="22162"/>
    <cellStyle name="Input 2 14 3" xfId="21517"/>
    <cellStyle name="Input 2 15" xfId="9354"/>
    <cellStyle name="Input 2 15 2" xfId="21287"/>
    <cellStyle name="Input 2 15 2 2" xfId="22161"/>
    <cellStyle name="Input 2 15 3" xfId="21518"/>
    <cellStyle name="Input 2 16" xfId="9355"/>
    <cellStyle name="Input 2 16 2" xfId="21286"/>
    <cellStyle name="Input 2 16 2 2" xfId="22160"/>
    <cellStyle name="Input 2 16 3" xfId="21519"/>
    <cellStyle name="Input 2 17" xfId="21307"/>
    <cellStyle name="Input 2 17 2" xfId="22181"/>
    <cellStyle name="Input 2 18" xfId="21498"/>
    <cellStyle name="Input 2 2" xfId="9356"/>
    <cellStyle name="Input 2 2 10" xfId="21285"/>
    <cellStyle name="Input 2 2 10 2" xfId="22159"/>
    <cellStyle name="Input 2 2 11" xfId="21520"/>
    <cellStyle name="Input 2 2 2" xfId="9357"/>
    <cellStyle name="Input 2 2 2 2" xfId="9358"/>
    <cellStyle name="Input 2 2 2 2 2" xfId="21283"/>
    <cellStyle name="Input 2 2 2 2 2 2" xfId="22157"/>
    <cellStyle name="Input 2 2 2 2 3" xfId="21522"/>
    <cellStyle name="Input 2 2 2 3" xfId="9359"/>
    <cellStyle name="Input 2 2 2 3 2" xfId="21282"/>
    <cellStyle name="Input 2 2 2 3 2 2" xfId="22156"/>
    <cellStyle name="Input 2 2 2 3 3" xfId="21523"/>
    <cellStyle name="Input 2 2 2 4" xfId="9360"/>
    <cellStyle name="Input 2 2 2 4 2" xfId="21281"/>
    <cellStyle name="Input 2 2 2 4 2 2" xfId="22155"/>
    <cellStyle name="Input 2 2 2 4 3" xfId="21524"/>
    <cellStyle name="Input 2 2 2 5" xfId="21284"/>
    <cellStyle name="Input 2 2 2 5 2" xfId="22158"/>
    <cellStyle name="Input 2 2 2 6" xfId="21521"/>
    <cellStyle name="Input 2 2 3" xfId="9361"/>
    <cellStyle name="Input 2 2 3 2" xfId="9362"/>
    <cellStyle name="Input 2 2 3 2 2" xfId="21279"/>
    <cellStyle name="Input 2 2 3 2 2 2" xfId="22153"/>
    <cellStyle name="Input 2 2 3 2 3" xfId="21526"/>
    <cellStyle name="Input 2 2 3 3" xfId="9363"/>
    <cellStyle name="Input 2 2 3 3 2" xfId="21278"/>
    <cellStyle name="Input 2 2 3 3 2 2" xfId="22152"/>
    <cellStyle name="Input 2 2 3 3 3" xfId="21527"/>
    <cellStyle name="Input 2 2 3 4" xfId="9364"/>
    <cellStyle name="Input 2 2 3 4 2" xfId="21277"/>
    <cellStyle name="Input 2 2 3 4 2 2" xfId="22151"/>
    <cellStyle name="Input 2 2 3 4 3" xfId="21528"/>
    <cellStyle name="Input 2 2 3 5" xfId="21280"/>
    <cellStyle name="Input 2 2 3 5 2" xfId="22154"/>
    <cellStyle name="Input 2 2 3 6" xfId="21525"/>
    <cellStyle name="Input 2 2 4" xfId="9365"/>
    <cellStyle name="Input 2 2 4 2" xfId="9366"/>
    <cellStyle name="Input 2 2 4 2 2" xfId="21275"/>
    <cellStyle name="Input 2 2 4 2 2 2" xfId="22149"/>
    <cellStyle name="Input 2 2 4 2 3" xfId="21530"/>
    <cellStyle name="Input 2 2 4 3" xfId="9367"/>
    <cellStyle name="Input 2 2 4 3 2" xfId="21274"/>
    <cellStyle name="Input 2 2 4 3 2 2" xfId="22148"/>
    <cellStyle name="Input 2 2 4 3 3" xfId="21531"/>
    <cellStyle name="Input 2 2 4 4" xfId="9368"/>
    <cellStyle name="Input 2 2 4 4 2" xfId="21273"/>
    <cellStyle name="Input 2 2 4 4 2 2" xfId="22147"/>
    <cellStyle name="Input 2 2 4 4 3" xfId="21532"/>
    <cellStyle name="Input 2 2 4 5" xfId="21276"/>
    <cellStyle name="Input 2 2 4 5 2" xfId="22150"/>
    <cellStyle name="Input 2 2 4 6" xfId="21529"/>
    <cellStyle name="Input 2 2 5" xfId="9369"/>
    <cellStyle name="Input 2 2 5 2" xfId="9370"/>
    <cellStyle name="Input 2 2 5 2 2" xfId="21271"/>
    <cellStyle name="Input 2 2 5 2 2 2" xfId="22145"/>
    <cellStyle name="Input 2 2 5 2 3" xfId="21534"/>
    <cellStyle name="Input 2 2 5 3" xfId="9371"/>
    <cellStyle name="Input 2 2 5 3 2" xfId="21270"/>
    <cellStyle name="Input 2 2 5 3 2 2" xfId="22144"/>
    <cellStyle name="Input 2 2 5 3 3" xfId="21535"/>
    <cellStyle name="Input 2 2 5 4" xfId="9372"/>
    <cellStyle name="Input 2 2 5 4 2" xfId="21269"/>
    <cellStyle name="Input 2 2 5 4 2 2" xfId="22143"/>
    <cellStyle name="Input 2 2 5 4 3" xfId="21536"/>
    <cellStyle name="Input 2 2 5 5" xfId="21272"/>
    <cellStyle name="Input 2 2 5 5 2" xfId="22146"/>
    <cellStyle name="Input 2 2 5 6" xfId="21533"/>
    <cellStyle name="Input 2 2 6" xfId="9373"/>
    <cellStyle name="Input 2 2 6 2" xfId="21268"/>
    <cellStyle name="Input 2 2 6 2 2" xfId="22142"/>
    <cellStyle name="Input 2 2 6 3" xfId="21537"/>
    <cellStyle name="Input 2 2 7" xfId="9374"/>
    <cellStyle name="Input 2 2 7 2" xfId="21267"/>
    <cellStyle name="Input 2 2 7 2 2" xfId="22141"/>
    <cellStyle name="Input 2 2 7 3" xfId="21538"/>
    <cellStyle name="Input 2 2 8" xfId="9375"/>
    <cellStyle name="Input 2 2 8 2" xfId="21266"/>
    <cellStyle name="Input 2 2 8 2 2" xfId="22140"/>
    <cellStyle name="Input 2 2 8 3" xfId="21539"/>
    <cellStyle name="Input 2 2 9" xfId="9376"/>
    <cellStyle name="Input 2 2 9 2" xfId="21265"/>
    <cellStyle name="Input 2 2 9 2 2" xfId="22139"/>
    <cellStyle name="Input 2 2 9 3" xfId="21540"/>
    <cellStyle name="Input 2 3" xfId="9377"/>
    <cellStyle name="Input 2 3 2" xfId="9378"/>
    <cellStyle name="Input 2 3 2 2" xfId="21264"/>
    <cellStyle name="Input 2 3 2 2 2" xfId="22138"/>
    <cellStyle name="Input 2 3 2 3" xfId="21541"/>
    <cellStyle name="Input 2 3 3" xfId="9379"/>
    <cellStyle name="Input 2 3 3 2" xfId="21263"/>
    <cellStyle name="Input 2 3 3 2 2" xfId="22137"/>
    <cellStyle name="Input 2 3 3 3" xfId="21542"/>
    <cellStyle name="Input 2 3 4" xfId="9380"/>
    <cellStyle name="Input 2 3 4 2" xfId="21262"/>
    <cellStyle name="Input 2 3 4 2 2" xfId="22136"/>
    <cellStyle name="Input 2 3 4 3" xfId="21543"/>
    <cellStyle name="Input 2 3 5" xfId="9381"/>
    <cellStyle name="Input 2 3 5 2" xfId="21261"/>
    <cellStyle name="Input 2 3 5 2 2" xfId="22135"/>
    <cellStyle name="Input 2 3 5 3" xfId="21544"/>
    <cellStyle name="Input 2 4" xfId="9382"/>
    <cellStyle name="Input 2 4 2" xfId="9383"/>
    <cellStyle name="Input 2 4 2 2" xfId="21260"/>
    <cellStyle name="Input 2 4 2 2 2" xfId="22134"/>
    <cellStyle name="Input 2 4 2 3" xfId="21545"/>
    <cellStyle name="Input 2 4 3" xfId="9384"/>
    <cellStyle name="Input 2 4 3 2" xfId="21259"/>
    <cellStyle name="Input 2 4 3 2 2" xfId="22133"/>
    <cellStyle name="Input 2 4 3 3" xfId="21546"/>
    <cellStyle name="Input 2 4 4" xfId="9385"/>
    <cellStyle name="Input 2 4 4 2" xfId="21258"/>
    <cellStyle name="Input 2 4 4 2 2" xfId="22132"/>
    <cellStyle name="Input 2 4 4 3" xfId="21547"/>
    <cellStyle name="Input 2 4 5" xfId="9386"/>
    <cellStyle name="Input 2 4 5 2" xfId="21257"/>
    <cellStyle name="Input 2 4 5 2 2" xfId="22131"/>
    <cellStyle name="Input 2 4 5 3" xfId="21548"/>
    <cellStyle name="Input 2 5" xfId="9387"/>
    <cellStyle name="Input 2 5 2" xfId="9388"/>
    <cellStyle name="Input 2 5 2 2" xfId="21256"/>
    <cellStyle name="Input 2 5 2 2 2" xfId="22130"/>
    <cellStyle name="Input 2 5 2 3" xfId="21549"/>
    <cellStyle name="Input 2 5 3" xfId="9389"/>
    <cellStyle name="Input 2 5 3 2" xfId="21255"/>
    <cellStyle name="Input 2 5 3 2 2" xfId="22129"/>
    <cellStyle name="Input 2 5 3 3" xfId="21550"/>
    <cellStyle name="Input 2 5 4" xfId="9390"/>
    <cellStyle name="Input 2 5 4 2" xfId="21254"/>
    <cellStyle name="Input 2 5 4 2 2" xfId="22128"/>
    <cellStyle name="Input 2 5 4 3" xfId="21551"/>
    <cellStyle name="Input 2 5 5" xfId="9391"/>
    <cellStyle name="Input 2 5 5 2" xfId="21253"/>
    <cellStyle name="Input 2 5 5 2 2" xfId="22127"/>
    <cellStyle name="Input 2 5 5 3" xfId="21552"/>
    <cellStyle name="Input 2 6" xfId="9392"/>
    <cellStyle name="Input 2 6 2" xfId="9393"/>
    <cellStyle name="Input 2 6 2 2" xfId="21252"/>
    <cellStyle name="Input 2 6 2 2 2" xfId="22126"/>
    <cellStyle name="Input 2 6 2 3" xfId="21553"/>
    <cellStyle name="Input 2 6 3" xfId="9394"/>
    <cellStyle name="Input 2 6 3 2" xfId="21251"/>
    <cellStyle name="Input 2 6 3 2 2" xfId="22125"/>
    <cellStyle name="Input 2 6 3 3" xfId="21554"/>
    <cellStyle name="Input 2 6 4" xfId="9395"/>
    <cellStyle name="Input 2 6 4 2" xfId="21250"/>
    <cellStyle name="Input 2 6 4 2 2" xfId="22124"/>
    <cellStyle name="Input 2 6 4 3" xfId="21555"/>
    <cellStyle name="Input 2 6 5" xfId="9396"/>
    <cellStyle name="Input 2 6 5 2" xfId="21249"/>
    <cellStyle name="Input 2 6 5 2 2" xfId="22123"/>
    <cellStyle name="Input 2 6 5 3" xfId="21556"/>
    <cellStyle name="Input 2 7" xfId="9397"/>
    <cellStyle name="Input 2 7 2" xfId="9398"/>
    <cellStyle name="Input 2 7 2 2" xfId="21248"/>
    <cellStyle name="Input 2 7 2 2 2" xfId="22122"/>
    <cellStyle name="Input 2 7 2 3" xfId="21557"/>
    <cellStyle name="Input 2 7 3" xfId="9399"/>
    <cellStyle name="Input 2 7 3 2" xfId="21247"/>
    <cellStyle name="Input 2 7 3 2 2" xfId="22121"/>
    <cellStyle name="Input 2 7 3 3" xfId="21558"/>
    <cellStyle name="Input 2 7 4" xfId="9400"/>
    <cellStyle name="Input 2 7 4 2" xfId="21246"/>
    <cellStyle name="Input 2 7 4 2 2" xfId="22120"/>
    <cellStyle name="Input 2 7 4 3" xfId="21559"/>
    <cellStyle name="Input 2 7 5" xfId="9401"/>
    <cellStyle name="Input 2 7 5 2" xfId="21245"/>
    <cellStyle name="Input 2 7 5 2 2" xfId="22119"/>
    <cellStyle name="Input 2 7 5 3" xfId="21560"/>
    <cellStyle name="Input 2 8" xfId="9402"/>
    <cellStyle name="Input 2 8 2" xfId="9403"/>
    <cellStyle name="Input 2 8 2 2" xfId="21244"/>
    <cellStyle name="Input 2 8 2 2 2" xfId="22118"/>
    <cellStyle name="Input 2 8 2 3" xfId="21561"/>
    <cellStyle name="Input 2 8 3" xfId="9404"/>
    <cellStyle name="Input 2 8 3 2" xfId="21243"/>
    <cellStyle name="Input 2 8 3 2 2" xfId="22117"/>
    <cellStyle name="Input 2 8 3 3" xfId="21562"/>
    <cellStyle name="Input 2 8 4" xfId="9405"/>
    <cellStyle name="Input 2 8 4 2" xfId="21242"/>
    <cellStyle name="Input 2 8 4 2 2" xfId="22116"/>
    <cellStyle name="Input 2 8 4 3" xfId="21563"/>
    <cellStyle name="Input 2 8 5" xfId="9406"/>
    <cellStyle name="Input 2 8 5 2" xfId="21241"/>
    <cellStyle name="Input 2 8 5 2 2" xfId="22115"/>
    <cellStyle name="Input 2 8 5 3" xfId="21564"/>
    <cellStyle name="Input 2 9" xfId="9407"/>
    <cellStyle name="Input 2 9 2" xfId="9408"/>
    <cellStyle name="Input 2 9 2 2" xfId="21240"/>
    <cellStyle name="Input 2 9 2 2 2" xfId="22114"/>
    <cellStyle name="Input 2 9 2 3" xfId="21565"/>
    <cellStyle name="Input 2 9 3" xfId="9409"/>
    <cellStyle name="Input 2 9 3 2" xfId="21239"/>
    <cellStyle name="Input 2 9 3 2 2" xfId="22113"/>
    <cellStyle name="Input 2 9 3 3" xfId="21566"/>
    <cellStyle name="Input 2 9 4" xfId="9410"/>
    <cellStyle name="Input 2 9 4 2" xfId="21238"/>
    <cellStyle name="Input 2 9 4 2 2" xfId="22112"/>
    <cellStyle name="Input 2 9 4 3" xfId="21567"/>
    <cellStyle name="Input 2 9 5" xfId="9411"/>
    <cellStyle name="Input 2 9 5 2" xfId="21237"/>
    <cellStyle name="Input 2 9 5 2 2" xfId="22111"/>
    <cellStyle name="Input 2 9 5 3" xfId="21568"/>
    <cellStyle name="Input 3" xfId="9412"/>
    <cellStyle name="Input 3 2" xfId="9413"/>
    <cellStyle name="Input 3 2 2" xfId="21235"/>
    <cellStyle name="Input 3 2 2 2" xfId="22109"/>
    <cellStyle name="Input 3 2 3" xfId="21570"/>
    <cellStyle name="Input 3 3" xfId="9414"/>
    <cellStyle name="Input 3 3 2" xfId="21234"/>
    <cellStyle name="Input 3 3 2 2" xfId="22108"/>
    <cellStyle name="Input 3 3 3" xfId="21571"/>
    <cellStyle name="Input 3 4" xfId="21236"/>
    <cellStyle name="Input 3 4 2" xfId="22110"/>
    <cellStyle name="Input 3 5" xfId="21569"/>
    <cellStyle name="Input 4" xfId="9415"/>
    <cellStyle name="Input 4 2" xfId="9416"/>
    <cellStyle name="Input 4 2 2" xfId="21232"/>
    <cellStyle name="Input 4 2 2 2" xfId="22106"/>
    <cellStyle name="Input 4 2 3" xfId="21573"/>
    <cellStyle name="Input 4 3" xfId="9417"/>
    <cellStyle name="Input 4 3 2" xfId="21231"/>
    <cellStyle name="Input 4 3 2 2" xfId="22105"/>
    <cellStyle name="Input 4 3 3" xfId="21574"/>
    <cellStyle name="Input 4 4" xfId="21233"/>
    <cellStyle name="Input 4 4 2" xfId="22107"/>
    <cellStyle name="Input 4 5" xfId="21572"/>
    <cellStyle name="Input 5" xfId="9418"/>
    <cellStyle name="Input 5 2" xfId="9419"/>
    <cellStyle name="Input 5 2 2" xfId="21229"/>
    <cellStyle name="Input 5 2 2 2" xfId="22103"/>
    <cellStyle name="Input 5 2 3" xfId="21576"/>
    <cellStyle name="Input 5 3" xfId="9420"/>
    <cellStyle name="Input 5 3 2" xfId="21228"/>
    <cellStyle name="Input 5 3 2 2" xfId="22102"/>
    <cellStyle name="Input 5 3 3" xfId="21577"/>
    <cellStyle name="Input 5 4" xfId="21230"/>
    <cellStyle name="Input 5 4 2" xfId="22104"/>
    <cellStyle name="Input 5 5" xfId="21575"/>
    <cellStyle name="Input 6" xfId="9421"/>
    <cellStyle name="Input 6 2" xfId="9422"/>
    <cellStyle name="Input 6 2 2" xfId="21226"/>
    <cellStyle name="Input 6 2 2 2" xfId="22100"/>
    <cellStyle name="Input 6 2 3" xfId="21579"/>
    <cellStyle name="Input 6 3" xfId="9423"/>
    <cellStyle name="Input 6 3 2" xfId="21225"/>
    <cellStyle name="Input 6 3 2 2" xfId="22099"/>
    <cellStyle name="Input 6 3 3" xfId="21580"/>
    <cellStyle name="Input 6 4" xfId="21227"/>
    <cellStyle name="Input 6 4 2" xfId="22101"/>
    <cellStyle name="Input 6 5" xfId="21578"/>
    <cellStyle name="Input 7" xfId="9424"/>
    <cellStyle name="Input 7 2" xfId="21224"/>
    <cellStyle name="Input 7 2 2" xfId="22098"/>
    <cellStyle name="Input 7 3" xfId="21581"/>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096"/>
    <cellStyle name="Note 2 10 2 3" xfId="21583"/>
    <cellStyle name="Note 2 10 3" xfId="20386"/>
    <cellStyle name="Note 2 10 3 2" xfId="21220"/>
    <cellStyle name="Note 2 10 3 2 2" xfId="22095"/>
    <cellStyle name="Note 2 10 3 3" xfId="21584"/>
    <cellStyle name="Note 2 10 4" xfId="20387"/>
    <cellStyle name="Note 2 10 4 2" xfId="21219"/>
    <cellStyle name="Note 2 10 4 2 2" xfId="22094"/>
    <cellStyle name="Note 2 10 4 3" xfId="21585"/>
    <cellStyle name="Note 2 10 5" xfId="20388"/>
    <cellStyle name="Note 2 10 5 2" xfId="21218"/>
    <cellStyle name="Note 2 10 5 2 2" xfId="22093"/>
    <cellStyle name="Note 2 10 5 3" xfId="21586"/>
    <cellStyle name="Note 2 11" xfId="20389"/>
    <cellStyle name="Note 2 11 2" xfId="20390"/>
    <cellStyle name="Note 2 11 2 2" xfId="21217"/>
    <cellStyle name="Note 2 11 2 2 2" xfId="22092"/>
    <cellStyle name="Note 2 11 2 3" xfId="21587"/>
    <cellStyle name="Note 2 11 3" xfId="20391"/>
    <cellStyle name="Note 2 11 3 2" xfId="21216"/>
    <cellStyle name="Note 2 11 3 2 2" xfId="22091"/>
    <cellStyle name="Note 2 11 3 3" xfId="21588"/>
    <cellStyle name="Note 2 11 4" xfId="20392"/>
    <cellStyle name="Note 2 11 4 2" xfId="21215"/>
    <cellStyle name="Note 2 11 4 2 2" xfId="22090"/>
    <cellStyle name="Note 2 11 4 3" xfId="21589"/>
    <cellStyle name="Note 2 11 5" xfId="20393"/>
    <cellStyle name="Note 2 11 5 2" xfId="21214"/>
    <cellStyle name="Note 2 11 5 2 2" xfId="22089"/>
    <cellStyle name="Note 2 11 5 3" xfId="21590"/>
    <cellStyle name="Note 2 12" xfId="20394"/>
    <cellStyle name="Note 2 12 2" xfId="20395"/>
    <cellStyle name="Note 2 12 2 2" xfId="21213"/>
    <cellStyle name="Note 2 12 2 2 2" xfId="22088"/>
    <cellStyle name="Note 2 12 2 3" xfId="21591"/>
    <cellStyle name="Note 2 12 3" xfId="20396"/>
    <cellStyle name="Note 2 12 3 2" xfId="21212"/>
    <cellStyle name="Note 2 12 3 2 2" xfId="22087"/>
    <cellStyle name="Note 2 12 3 3" xfId="21592"/>
    <cellStyle name="Note 2 12 4" xfId="20397"/>
    <cellStyle name="Note 2 12 4 2" xfId="21211"/>
    <cellStyle name="Note 2 12 4 2 2" xfId="22086"/>
    <cellStyle name="Note 2 12 4 3" xfId="21593"/>
    <cellStyle name="Note 2 12 5" xfId="20398"/>
    <cellStyle name="Note 2 12 5 2" xfId="21210"/>
    <cellStyle name="Note 2 12 5 2 2" xfId="22085"/>
    <cellStyle name="Note 2 12 5 3" xfId="21594"/>
    <cellStyle name="Note 2 13" xfId="20399"/>
    <cellStyle name="Note 2 13 2" xfId="20400"/>
    <cellStyle name="Note 2 13 2 2" xfId="21209"/>
    <cellStyle name="Note 2 13 2 2 2" xfId="22084"/>
    <cellStyle name="Note 2 13 2 3" xfId="21595"/>
    <cellStyle name="Note 2 13 3" xfId="20401"/>
    <cellStyle name="Note 2 13 3 2" xfId="21208"/>
    <cellStyle name="Note 2 13 3 2 2" xfId="22083"/>
    <cellStyle name="Note 2 13 3 3" xfId="21596"/>
    <cellStyle name="Note 2 13 4" xfId="20402"/>
    <cellStyle name="Note 2 13 4 2" xfId="21207"/>
    <cellStyle name="Note 2 13 4 2 2" xfId="22082"/>
    <cellStyle name="Note 2 13 4 3" xfId="21597"/>
    <cellStyle name="Note 2 13 5" xfId="20403"/>
    <cellStyle name="Note 2 13 5 2" xfId="21206"/>
    <cellStyle name="Note 2 13 5 2 2" xfId="22081"/>
    <cellStyle name="Note 2 13 5 3" xfId="21598"/>
    <cellStyle name="Note 2 14" xfId="20404"/>
    <cellStyle name="Note 2 14 2" xfId="20405"/>
    <cellStyle name="Note 2 14 2 2" xfId="21204"/>
    <cellStyle name="Note 2 14 2 2 2" xfId="22079"/>
    <cellStyle name="Note 2 14 2 3" xfId="21600"/>
    <cellStyle name="Note 2 14 3" xfId="21205"/>
    <cellStyle name="Note 2 14 3 2" xfId="22080"/>
    <cellStyle name="Note 2 14 4" xfId="21599"/>
    <cellStyle name="Note 2 15" xfId="20406"/>
    <cellStyle name="Note 2 15 2" xfId="20407"/>
    <cellStyle name="Note 2 15 2 2" xfId="21203"/>
    <cellStyle name="Note 2 15 2 2 2" xfId="22078"/>
    <cellStyle name="Note 2 15 2 3" xfId="21601"/>
    <cellStyle name="Note 2 16" xfId="20408"/>
    <cellStyle name="Note 2 16 2" xfId="21202"/>
    <cellStyle name="Note 2 16 2 2" xfId="22077"/>
    <cellStyle name="Note 2 16 3" xfId="21602"/>
    <cellStyle name="Note 2 17" xfId="20409"/>
    <cellStyle name="Note 2 17 2" xfId="21201"/>
    <cellStyle name="Note 2 17 2 2" xfId="22076"/>
    <cellStyle name="Note 2 17 3" xfId="21603"/>
    <cellStyle name="Note 2 18" xfId="21222"/>
    <cellStyle name="Note 2 18 2" xfId="22097"/>
    <cellStyle name="Note 2 19" xfId="21582"/>
    <cellStyle name="Note 2 2" xfId="20410"/>
    <cellStyle name="Note 2 2 10" xfId="20411"/>
    <cellStyle name="Note 2 2 10 2" xfId="21199"/>
    <cellStyle name="Note 2 2 10 2 2" xfId="22074"/>
    <cellStyle name="Note 2 2 10 3" xfId="21605"/>
    <cellStyle name="Note 2 2 11" xfId="21200"/>
    <cellStyle name="Note 2 2 11 2" xfId="22075"/>
    <cellStyle name="Note 2 2 12" xfId="21604"/>
    <cellStyle name="Note 2 2 2" xfId="20412"/>
    <cellStyle name="Note 2 2 2 2" xfId="20413"/>
    <cellStyle name="Note 2 2 2 2 2" xfId="21197"/>
    <cellStyle name="Note 2 2 2 2 2 2" xfId="22072"/>
    <cellStyle name="Note 2 2 2 2 3" xfId="21607"/>
    <cellStyle name="Note 2 2 2 3" xfId="20414"/>
    <cellStyle name="Note 2 2 2 3 2" xfId="21196"/>
    <cellStyle name="Note 2 2 2 3 2 2" xfId="22071"/>
    <cellStyle name="Note 2 2 2 3 3" xfId="21608"/>
    <cellStyle name="Note 2 2 2 4" xfId="20415"/>
    <cellStyle name="Note 2 2 2 4 2" xfId="21195"/>
    <cellStyle name="Note 2 2 2 4 2 2" xfId="22070"/>
    <cellStyle name="Note 2 2 2 4 3" xfId="21609"/>
    <cellStyle name="Note 2 2 2 5" xfId="20416"/>
    <cellStyle name="Note 2 2 2 5 2" xfId="21194"/>
    <cellStyle name="Note 2 2 2 5 2 2" xfId="22069"/>
    <cellStyle name="Note 2 2 2 5 3" xfId="21610"/>
    <cellStyle name="Note 2 2 2 6" xfId="21198"/>
    <cellStyle name="Note 2 2 2 6 2" xfId="22073"/>
    <cellStyle name="Note 2 2 2 7" xfId="21606"/>
    <cellStyle name="Note 2 2 3" xfId="20417"/>
    <cellStyle name="Note 2 2 3 2" xfId="20418"/>
    <cellStyle name="Note 2 2 3 2 2" xfId="21193"/>
    <cellStyle name="Note 2 2 3 2 2 2" xfId="22068"/>
    <cellStyle name="Note 2 2 3 2 3" xfId="21611"/>
    <cellStyle name="Note 2 2 3 3" xfId="20419"/>
    <cellStyle name="Note 2 2 3 3 2" xfId="21192"/>
    <cellStyle name="Note 2 2 3 3 2 2" xfId="22067"/>
    <cellStyle name="Note 2 2 3 3 3" xfId="21612"/>
    <cellStyle name="Note 2 2 3 4" xfId="20420"/>
    <cellStyle name="Note 2 2 3 4 2" xfId="21191"/>
    <cellStyle name="Note 2 2 3 4 2 2" xfId="22066"/>
    <cellStyle name="Note 2 2 3 4 3" xfId="21613"/>
    <cellStyle name="Note 2 2 3 5" xfId="20421"/>
    <cellStyle name="Note 2 2 3 5 2" xfId="21190"/>
    <cellStyle name="Note 2 2 3 5 2 2" xfId="22065"/>
    <cellStyle name="Note 2 2 3 5 3" xfId="21614"/>
    <cellStyle name="Note 2 2 4" xfId="20422"/>
    <cellStyle name="Note 2 2 4 2" xfId="20423"/>
    <cellStyle name="Note 2 2 4 2 2" xfId="21188"/>
    <cellStyle name="Note 2 2 4 2 2 2" xfId="22063"/>
    <cellStyle name="Note 2 2 4 2 3" xfId="21616"/>
    <cellStyle name="Note 2 2 4 3" xfId="20424"/>
    <cellStyle name="Note 2 2 4 3 2" xfId="21187"/>
    <cellStyle name="Note 2 2 4 3 2 2" xfId="22062"/>
    <cellStyle name="Note 2 2 4 3 3" xfId="21617"/>
    <cellStyle name="Note 2 2 4 4" xfId="20425"/>
    <cellStyle name="Note 2 2 4 4 2" xfId="21186"/>
    <cellStyle name="Note 2 2 4 4 2 2" xfId="22061"/>
    <cellStyle name="Note 2 2 4 4 3" xfId="21618"/>
    <cellStyle name="Note 2 2 4 5" xfId="21189"/>
    <cellStyle name="Note 2 2 4 5 2" xfId="22064"/>
    <cellStyle name="Note 2 2 4 6" xfId="21615"/>
    <cellStyle name="Note 2 2 5" xfId="20426"/>
    <cellStyle name="Note 2 2 5 2" xfId="20427"/>
    <cellStyle name="Note 2 2 5 2 2" xfId="21184"/>
    <cellStyle name="Note 2 2 5 2 2 2" xfId="22059"/>
    <cellStyle name="Note 2 2 5 2 3" xfId="21620"/>
    <cellStyle name="Note 2 2 5 3" xfId="20428"/>
    <cellStyle name="Note 2 2 5 3 2" xfId="21183"/>
    <cellStyle name="Note 2 2 5 3 2 2" xfId="22058"/>
    <cellStyle name="Note 2 2 5 3 3" xfId="21621"/>
    <cellStyle name="Note 2 2 5 4" xfId="20429"/>
    <cellStyle name="Note 2 2 5 4 2" xfId="21182"/>
    <cellStyle name="Note 2 2 5 4 2 2" xfId="22057"/>
    <cellStyle name="Note 2 2 5 4 3" xfId="21622"/>
    <cellStyle name="Note 2 2 5 5" xfId="21185"/>
    <cellStyle name="Note 2 2 5 5 2" xfId="22060"/>
    <cellStyle name="Note 2 2 5 6" xfId="21619"/>
    <cellStyle name="Note 2 2 6" xfId="20430"/>
    <cellStyle name="Note 2 2 6 2" xfId="21181"/>
    <cellStyle name="Note 2 2 6 2 2" xfId="22056"/>
    <cellStyle name="Note 2 2 6 3" xfId="21623"/>
    <cellStyle name="Note 2 2 7" xfId="20431"/>
    <cellStyle name="Note 2 2 7 2" xfId="21180"/>
    <cellStyle name="Note 2 2 7 2 2" xfId="22055"/>
    <cellStyle name="Note 2 2 7 3" xfId="21624"/>
    <cellStyle name="Note 2 2 8" xfId="20432"/>
    <cellStyle name="Note 2 2 8 2" xfId="21179"/>
    <cellStyle name="Note 2 2 8 2 2" xfId="22054"/>
    <cellStyle name="Note 2 2 8 3" xfId="21625"/>
    <cellStyle name="Note 2 2 9" xfId="20433"/>
    <cellStyle name="Note 2 2 9 2" xfId="21178"/>
    <cellStyle name="Note 2 2 9 2 2" xfId="22053"/>
    <cellStyle name="Note 2 2 9 3" xfId="21626"/>
    <cellStyle name="Note 2 3" xfId="20434"/>
    <cellStyle name="Note 2 3 2" xfId="20435"/>
    <cellStyle name="Note 2 3 2 2" xfId="21177"/>
    <cellStyle name="Note 2 3 2 2 2" xfId="22052"/>
    <cellStyle name="Note 2 3 2 3" xfId="21627"/>
    <cellStyle name="Note 2 3 3" xfId="20436"/>
    <cellStyle name="Note 2 3 3 2" xfId="21176"/>
    <cellStyle name="Note 2 3 3 2 2" xfId="22051"/>
    <cellStyle name="Note 2 3 3 3" xfId="21628"/>
    <cellStyle name="Note 2 3 4" xfId="20437"/>
    <cellStyle name="Note 2 3 4 2" xfId="21175"/>
    <cellStyle name="Note 2 3 4 2 2" xfId="22050"/>
    <cellStyle name="Note 2 3 4 3" xfId="21629"/>
    <cellStyle name="Note 2 3 5" xfId="20438"/>
    <cellStyle name="Note 2 3 5 2" xfId="21174"/>
    <cellStyle name="Note 2 3 5 2 2" xfId="22049"/>
    <cellStyle name="Note 2 3 5 3" xfId="21630"/>
    <cellStyle name="Note 2 4" xfId="20439"/>
    <cellStyle name="Note 2 4 2" xfId="20440"/>
    <cellStyle name="Note 2 4 2 2" xfId="20441"/>
    <cellStyle name="Note 2 4 2 2 2" xfId="21173"/>
    <cellStyle name="Note 2 4 2 2 2 2" xfId="22048"/>
    <cellStyle name="Note 2 4 2 2 3" xfId="21631"/>
    <cellStyle name="Note 2 4 3" xfId="20442"/>
    <cellStyle name="Note 2 4 3 2" xfId="20443"/>
    <cellStyle name="Note 2 4 3 2 2" xfId="21172"/>
    <cellStyle name="Note 2 4 3 2 2 2" xfId="22047"/>
    <cellStyle name="Note 2 4 3 2 3" xfId="21632"/>
    <cellStyle name="Note 2 4 4" xfId="20444"/>
    <cellStyle name="Note 2 4 4 2" xfId="20445"/>
    <cellStyle name="Note 2 4 4 2 2" xfId="21171"/>
    <cellStyle name="Note 2 4 4 2 2 2" xfId="22046"/>
    <cellStyle name="Note 2 4 4 2 3" xfId="21633"/>
    <cellStyle name="Note 2 4 5" xfId="20446"/>
    <cellStyle name="Note 2 4 6" xfId="20447"/>
    <cellStyle name="Note 2 4 7" xfId="20448"/>
    <cellStyle name="Note 2 4 7 2" xfId="21170"/>
    <cellStyle name="Note 2 4 7 2 2" xfId="22045"/>
    <cellStyle name="Note 2 4 7 3" xfId="21634"/>
    <cellStyle name="Note 2 5" xfId="20449"/>
    <cellStyle name="Note 2 5 2" xfId="20450"/>
    <cellStyle name="Note 2 5 2 2" xfId="20451"/>
    <cellStyle name="Note 2 5 2 2 2" xfId="21169"/>
    <cellStyle name="Note 2 5 2 2 2 2" xfId="22044"/>
    <cellStyle name="Note 2 5 2 2 3" xfId="21635"/>
    <cellStyle name="Note 2 5 3" xfId="20452"/>
    <cellStyle name="Note 2 5 3 2" xfId="20453"/>
    <cellStyle name="Note 2 5 3 2 2" xfId="21168"/>
    <cellStyle name="Note 2 5 3 2 2 2" xfId="22043"/>
    <cellStyle name="Note 2 5 3 2 3" xfId="21636"/>
    <cellStyle name="Note 2 5 4" xfId="20454"/>
    <cellStyle name="Note 2 5 4 2" xfId="20455"/>
    <cellStyle name="Note 2 5 4 2 2" xfId="21167"/>
    <cellStyle name="Note 2 5 4 2 2 2" xfId="22042"/>
    <cellStyle name="Note 2 5 4 2 3" xfId="21637"/>
    <cellStyle name="Note 2 5 5" xfId="20456"/>
    <cellStyle name="Note 2 5 6" xfId="20457"/>
    <cellStyle name="Note 2 5 7" xfId="20458"/>
    <cellStyle name="Note 2 5 7 2" xfId="21166"/>
    <cellStyle name="Note 2 5 7 2 2" xfId="22041"/>
    <cellStyle name="Note 2 5 7 3" xfId="21638"/>
    <cellStyle name="Note 2 6" xfId="20459"/>
    <cellStyle name="Note 2 6 2" xfId="20460"/>
    <cellStyle name="Note 2 6 2 2" xfId="20461"/>
    <cellStyle name="Note 2 6 2 2 2" xfId="21165"/>
    <cellStyle name="Note 2 6 2 2 2 2" xfId="22040"/>
    <cellStyle name="Note 2 6 2 2 3" xfId="21639"/>
    <cellStyle name="Note 2 6 3" xfId="20462"/>
    <cellStyle name="Note 2 6 3 2" xfId="20463"/>
    <cellStyle name="Note 2 6 3 2 2" xfId="21164"/>
    <cellStyle name="Note 2 6 3 2 2 2" xfId="22039"/>
    <cellStyle name="Note 2 6 3 2 3" xfId="21640"/>
    <cellStyle name="Note 2 6 4" xfId="20464"/>
    <cellStyle name="Note 2 6 4 2" xfId="20465"/>
    <cellStyle name="Note 2 6 4 2 2" xfId="21163"/>
    <cellStyle name="Note 2 6 4 2 2 2" xfId="22038"/>
    <cellStyle name="Note 2 6 4 2 3" xfId="21641"/>
    <cellStyle name="Note 2 6 5" xfId="20466"/>
    <cellStyle name="Note 2 6 6" xfId="20467"/>
    <cellStyle name="Note 2 6 7" xfId="20468"/>
    <cellStyle name="Note 2 6 7 2" xfId="21162"/>
    <cellStyle name="Note 2 6 7 2 2" xfId="22037"/>
    <cellStyle name="Note 2 6 7 3" xfId="21642"/>
    <cellStyle name="Note 2 7" xfId="20469"/>
    <cellStyle name="Note 2 7 2" xfId="20470"/>
    <cellStyle name="Note 2 7 2 2" xfId="20471"/>
    <cellStyle name="Note 2 7 2 2 2" xfId="21161"/>
    <cellStyle name="Note 2 7 2 2 2 2" xfId="22036"/>
    <cellStyle name="Note 2 7 2 2 3" xfId="21643"/>
    <cellStyle name="Note 2 7 3" xfId="20472"/>
    <cellStyle name="Note 2 7 3 2" xfId="20473"/>
    <cellStyle name="Note 2 7 3 2 2" xfId="21160"/>
    <cellStyle name="Note 2 7 3 2 2 2" xfId="22035"/>
    <cellStyle name="Note 2 7 3 2 3" xfId="21644"/>
    <cellStyle name="Note 2 7 4" xfId="20474"/>
    <cellStyle name="Note 2 7 4 2" xfId="20475"/>
    <cellStyle name="Note 2 7 4 2 2" xfId="21159"/>
    <cellStyle name="Note 2 7 4 2 2 2" xfId="22034"/>
    <cellStyle name="Note 2 7 4 2 3" xfId="21645"/>
    <cellStyle name="Note 2 7 5" xfId="20476"/>
    <cellStyle name="Note 2 7 6" xfId="20477"/>
    <cellStyle name="Note 2 7 7" xfId="20478"/>
    <cellStyle name="Note 2 7 7 2" xfId="21158"/>
    <cellStyle name="Note 2 7 7 2 2" xfId="22033"/>
    <cellStyle name="Note 2 7 7 3" xfId="21646"/>
    <cellStyle name="Note 2 8" xfId="20479"/>
    <cellStyle name="Note 2 8 2" xfId="20480"/>
    <cellStyle name="Note 2 8 2 2" xfId="21157"/>
    <cellStyle name="Note 2 8 2 2 2" xfId="22032"/>
    <cellStyle name="Note 2 8 2 3" xfId="21647"/>
    <cellStyle name="Note 2 8 3" xfId="20481"/>
    <cellStyle name="Note 2 8 3 2" xfId="21156"/>
    <cellStyle name="Note 2 8 3 2 2" xfId="22031"/>
    <cellStyle name="Note 2 8 3 3" xfId="21648"/>
    <cellStyle name="Note 2 8 4" xfId="20482"/>
    <cellStyle name="Note 2 8 4 2" xfId="21155"/>
    <cellStyle name="Note 2 8 4 2 2" xfId="22030"/>
    <cellStyle name="Note 2 8 4 3" xfId="21649"/>
    <cellStyle name="Note 2 8 5" xfId="20483"/>
    <cellStyle name="Note 2 8 5 2" xfId="21154"/>
    <cellStyle name="Note 2 8 5 2 2" xfId="22029"/>
    <cellStyle name="Note 2 8 5 3" xfId="21650"/>
    <cellStyle name="Note 2 9" xfId="20484"/>
    <cellStyle name="Note 2 9 2" xfId="20485"/>
    <cellStyle name="Note 2 9 2 2" xfId="21153"/>
    <cellStyle name="Note 2 9 2 2 2" xfId="22028"/>
    <cellStyle name="Note 2 9 2 3" xfId="21651"/>
    <cellStyle name="Note 2 9 3" xfId="20486"/>
    <cellStyle name="Note 2 9 3 2" xfId="21152"/>
    <cellStyle name="Note 2 9 3 2 2" xfId="22027"/>
    <cellStyle name="Note 2 9 3 3" xfId="21652"/>
    <cellStyle name="Note 2 9 4" xfId="20487"/>
    <cellStyle name="Note 2 9 4 2" xfId="21151"/>
    <cellStyle name="Note 2 9 4 2 2" xfId="22026"/>
    <cellStyle name="Note 2 9 4 3" xfId="21653"/>
    <cellStyle name="Note 2 9 5" xfId="20488"/>
    <cellStyle name="Note 2 9 5 2" xfId="21150"/>
    <cellStyle name="Note 2 9 5 2 2" xfId="22025"/>
    <cellStyle name="Note 2 9 5 3" xfId="21654"/>
    <cellStyle name="Note 3 2" xfId="20489"/>
    <cellStyle name="Note 3 2 2" xfId="20490"/>
    <cellStyle name="Note 3 2 2 2" xfId="21148"/>
    <cellStyle name="Note 3 2 2 2 2" xfId="22023"/>
    <cellStyle name="Note 3 2 2 3" xfId="21656"/>
    <cellStyle name="Note 3 2 3" xfId="20491"/>
    <cellStyle name="Note 3 2 4" xfId="21149"/>
    <cellStyle name="Note 3 2 4 2" xfId="22024"/>
    <cellStyle name="Note 3 2 5" xfId="21655"/>
    <cellStyle name="Note 3 3" xfId="20492"/>
    <cellStyle name="Note 3 3 2" xfId="20493"/>
    <cellStyle name="Note 3 3 3" xfId="21147"/>
    <cellStyle name="Note 3 3 3 2" xfId="22022"/>
    <cellStyle name="Note 3 3 4" xfId="21657"/>
    <cellStyle name="Note 3 4" xfId="20494"/>
    <cellStyle name="Note 3 4 2" xfId="21146"/>
    <cellStyle name="Note 3 4 2 2" xfId="22021"/>
    <cellStyle name="Note 3 4 3" xfId="21658"/>
    <cellStyle name="Note 3 5" xfId="20495"/>
    <cellStyle name="Note 4 2" xfId="20496"/>
    <cellStyle name="Note 4 2 2" xfId="20497"/>
    <cellStyle name="Note 4 2 2 2" xfId="21144"/>
    <cellStyle name="Note 4 2 2 2 2" xfId="22019"/>
    <cellStyle name="Note 4 2 2 3" xfId="21660"/>
    <cellStyle name="Note 4 2 3" xfId="20498"/>
    <cellStyle name="Note 4 2 4" xfId="21145"/>
    <cellStyle name="Note 4 2 4 2" xfId="22020"/>
    <cellStyle name="Note 4 2 5" xfId="21659"/>
    <cellStyle name="Note 4 3" xfId="20499"/>
    <cellStyle name="Note 4 4" xfId="20500"/>
    <cellStyle name="Note 4 4 2" xfId="21143"/>
    <cellStyle name="Note 4 4 2 2" xfId="22018"/>
    <cellStyle name="Note 4 4 3" xfId="21661"/>
    <cellStyle name="Note 4 5" xfId="20501"/>
    <cellStyle name="Note 5" xfId="20502"/>
    <cellStyle name="Note 5 2" xfId="20503"/>
    <cellStyle name="Note 5 2 2" xfId="20504"/>
    <cellStyle name="Note 5 2 3" xfId="21141"/>
    <cellStyle name="Note 5 2 3 2" xfId="22016"/>
    <cellStyle name="Note 5 2 4" xfId="21663"/>
    <cellStyle name="Note 5 3" xfId="20505"/>
    <cellStyle name="Note 5 3 2" xfId="20506"/>
    <cellStyle name="Note 5 3 3" xfId="21140"/>
    <cellStyle name="Note 5 3 3 2" xfId="22015"/>
    <cellStyle name="Note 5 3 4" xfId="21664"/>
    <cellStyle name="Note 5 4" xfId="20507"/>
    <cellStyle name="Note 5 4 2" xfId="21139"/>
    <cellStyle name="Note 5 4 2 2" xfId="22014"/>
    <cellStyle name="Note 5 4 3" xfId="21665"/>
    <cellStyle name="Note 5 5" xfId="20508"/>
    <cellStyle name="Note 5 6" xfId="21142"/>
    <cellStyle name="Note 5 6 2" xfId="22017"/>
    <cellStyle name="Note 5 7" xfId="21662"/>
    <cellStyle name="Note 6" xfId="20509"/>
    <cellStyle name="Note 6 2" xfId="20510"/>
    <cellStyle name="Note 6 2 2" xfId="20511"/>
    <cellStyle name="Note 6 2 3" xfId="21137"/>
    <cellStyle name="Note 6 2 3 2" xfId="22012"/>
    <cellStyle name="Note 6 2 4" xfId="21667"/>
    <cellStyle name="Note 6 3" xfId="20512"/>
    <cellStyle name="Note 6 4" xfId="20513"/>
    <cellStyle name="Note 6 5" xfId="21138"/>
    <cellStyle name="Note 6 5 2" xfId="22013"/>
    <cellStyle name="Note 6 6" xfId="21666"/>
    <cellStyle name="Note 7" xfId="20514"/>
    <cellStyle name="Note 7 2" xfId="21136"/>
    <cellStyle name="Note 7 2 2" xfId="22011"/>
    <cellStyle name="Note 7 3" xfId="21668"/>
    <cellStyle name="Note 8" xfId="20515"/>
    <cellStyle name="Note 8 2" xfId="20516"/>
    <cellStyle name="Note 8 2 2" xfId="21134"/>
    <cellStyle name="Note 8 2 2 2" xfId="22009"/>
    <cellStyle name="Note 8 2 3" xfId="21670"/>
    <cellStyle name="Note 8 3" xfId="21135"/>
    <cellStyle name="Note 8 3 2" xfId="22010"/>
    <cellStyle name="Note 8 4" xfId="21669"/>
    <cellStyle name="Note 9" xfId="20517"/>
    <cellStyle name="Note 9 2" xfId="21133"/>
    <cellStyle name="Note 9 2 2" xfId="22008"/>
    <cellStyle name="Note 9 3" xfId="21671"/>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006"/>
    <cellStyle name="Output 2 10 2 3" xfId="21673"/>
    <cellStyle name="Output 2 10 3" xfId="20531"/>
    <cellStyle name="Output 2 10 3 2" xfId="21129"/>
    <cellStyle name="Output 2 10 3 2 2" xfId="22005"/>
    <cellStyle name="Output 2 10 3 3" xfId="21674"/>
    <cellStyle name="Output 2 10 4" xfId="20532"/>
    <cellStyle name="Output 2 10 4 2" xfId="21128"/>
    <cellStyle name="Output 2 10 4 2 2" xfId="22004"/>
    <cellStyle name="Output 2 10 4 3" xfId="21675"/>
    <cellStyle name="Output 2 10 5" xfId="20533"/>
    <cellStyle name="Output 2 10 5 2" xfId="21127"/>
    <cellStyle name="Output 2 10 5 2 2" xfId="22003"/>
    <cellStyle name="Output 2 10 5 3" xfId="21676"/>
    <cellStyle name="Output 2 11" xfId="20534"/>
    <cellStyle name="Output 2 11 2" xfId="20535"/>
    <cellStyle name="Output 2 11 2 2" xfId="21125"/>
    <cellStyle name="Output 2 11 2 2 2" xfId="22001"/>
    <cellStyle name="Output 2 11 2 3" xfId="21678"/>
    <cellStyle name="Output 2 11 3" xfId="20536"/>
    <cellStyle name="Output 2 11 3 2" xfId="21124"/>
    <cellStyle name="Output 2 11 3 2 2" xfId="22000"/>
    <cellStyle name="Output 2 11 3 3" xfId="21679"/>
    <cellStyle name="Output 2 11 4" xfId="20537"/>
    <cellStyle name="Output 2 11 4 2" xfId="21123"/>
    <cellStyle name="Output 2 11 4 2 2" xfId="21999"/>
    <cellStyle name="Output 2 11 4 3" xfId="21680"/>
    <cellStyle name="Output 2 11 5" xfId="20538"/>
    <cellStyle name="Output 2 11 5 2" xfId="21122"/>
    <cellStyle name="Output 2 11 5 2 2" xfId="21998"/>
    <cellStyle name="Output 2 11 5 3" xfId="21681"/>
    <cellStyle name="Output 2 11 6" xfId="21126"/>
    <cellStyle name="Output 2 11 6 2" xfId="22002"/>
    <cellStyle name="Output 2 11 7" xfId="21677"/>
    <cellStyle name="Output 2 12" xfId="20539"/>
    <cellStyle name="Output 2 12 2" xfId="20540"/>
    <cellStyle name="Output 2 12 2 2" xfId="21120"/>
    <cellStyle name="Output 2 12 2 2 2" xfId="21996"/>
    <cellStyle name="Output 2 12 2 3" xfId="21683"/>
    <cellStyle name="Output 2 12 3" xfId="20541"/>
    <cellStyle name="Output 2 12 3 2" xfId="21119"/>
    <cellStyle name="Output 2 12 3 2 2" xfId="21995"/>
    <cellStyle name="Output 2 12 3 3" xfId="21684"/>
    <cellStyle name="Output 2 12 4" xfId="20542"/>
    <cellStyle name="Output 2 12 4 2" xfId="21118"/>
    <cellStyle name="Output 2 12 4 2 2" xfId="21994"/>
    <cellStyle name="Output 2 12 4 3" xfId="21685"/>
    <cellStyle name="Output 2 12 5" xfId="20543"/>
    <cellStyle name="Output 2 12 5 2" xfId="21117"/>
    <cellStyle name="Output 2 12 5 2 2" xfId="21993"/>
    <cellStyle name="Output 2 12 5 3" xfId="21686"/>
    <cellStyle name="Output 2 12 6" xfId="21121"/>
    <cellStyle name="Output 2 12 6 2" xfId="21997"/>
    <cellStyle name="Output 2 12 7" xfId="21682"/>
    <cellStyle name="Output 2 13" xfId="20544"/>
    <cellStyle name="Output 2 13 2" xfId="20545"/>
    <cellStyle name="Output 2 13 2 2" xfId="21115"/>
    <cellStyle name="Output 2 13 2 2 2" xfId="21991"/>
    <cellStyle name="Output 2 13 2 3" xfId="21688"/>
    <cellStyle name="Output 2 13 3" xfId="20546"/>
    <cellStyle name="Output 2 13 3 2" xfId="21114"/>
    <cellStyle name="Output 2 13 3 2 2" xfId="21990"/>
    <cellStyle name="Output 2 13 3 3" xfId="21689"/>
    <cellStyle name="Output 2 13 4" xfId="20547"/>
    <cellStyle name="Output 2 13 4 2" xfId="21113"/>
    <cellStyle name="Output 2 13 4 2 2" xfId="21989"/>
    <cellStyle name="Output 2 13 4 3" xfId="21690"/>
    <cellStyle name="Output 2 13 5" xfId="21116"/>
    <cellStyle name="Output 2 13 5 2" xfId="21992"/>
    <cellStyle name="Output 2 13 6" xfId="21687"/>
    <cellStyle name="Output 2 14" xfId="20548"/>
    <cellStyle name="Output 2 14 2" xfId="21112"/>
    <cellStyle name="Output 2 14 2 2" xfId="21988"/>
    <cellStyle name="Output 2 14 3" xfId="21691"/>
    <cellStyle name="Output 2 15" xfId="20549"/>
    <cellStyle name="Output 2 15 2" xfId="21111"/>
    <cellStyle name="Output 2 15 2 2" xfId="21987"/>
    <cellStyle name="Output 2 15 3" xfId="21692"/>
    <cellStyle name="Output 2 16" xfId="20550"/>
    <cellStyle name="Output 2 16 2" xfId="21110"/>
    <cellStyle name="Output 2 16 2 2" xfId="21986"/>
    <cellStyle name="Output 2 16 3" xfId="21693"/>
    <cellStyle name="Output 2 17" xfId="21131"/>
    <cellStyle name="Output 2 17 2" xfId="22007"/>
    <cellStyle name="Output 2 18" xfId="21672"/>
    <cellStyle name="Output 2 2" xfId="20551"/>
    <cellStyle name="Output 2 2 10" xfId="21109"/>
    <cellStyle name="Output 2 2 10 2" xfId="21985"/>
    <cellStyle name="Output 2 2 11" xfId="21694"/>
    <cellStyle name="Output 2 2 2" xfId="20552"/>
    <cellStyle name="Output 2 2 2 2" xfId="20553"/>
    <cellStyle name="Output 2 2 2 2 2" xfId="21107"/>
    <cellStyle name="Output 2 2 2 2 2 2" xfId="21983"/>
    <cellStyle name="Output 2 2 2 2 3" xfId="21696"/>
    <cellStyle name="Output 2 2 2 3" xfId="20554"/>
    <cellStyle name="Output 2 2 2 3 2" xfId="21106"/>
    <cellStyle name="Output 2 2 2 3 2 2" xfId="21982"/>
    <cellStyle name="Output 2 2 2 3 3" xfId="21697"/>
    <cellStyle name="Output 2 2 2 4" xfId="20555"/>
    <cellStyle name="Output 2 2 2 4 2" xfId="21105"/>
    <cellStyle name="Output 2 2 2 4 2 2" xfId="21981"/>
    <cellStyle name="Output 2 2 2 4 3" xfId="21698"/>
    <cellStyle name="Output 2 2 2 5" xfId="21108"/>
    <cellStyle name="Output 2 2 2 5 2" xfId="21984"/>
    <cellStyle name="Output 2 2 2 6" xfId="21695"/>
    <cellStyle name="Output 2 2 3" xfId="20556"/>
    <cellStyle name="Output 2 2 3 2" xfId="20557"/>
    <cellStyle name="Output 2 2 3 2 2" xfId="21103"/>
    <cellStyle name="Output 2 2 3 2 2 2" xfId="21979"/>
    <cellStyle name="Output 2 2 3 2 3" xfId="21700"/>
    <cellStyle name="Output 2 2 3 3" xfId="20558"/>
    <cellStyle name="Output 2 2 3 3 2" xfId="21102"/>
    <cellStyle name="Output 2 2 3 3 2 2" xfId="21978"/>
    <cellStyle name="Output 2 2 3 3 3" xfId="21701"/>
    <cellStyle name="Output 2 2 3 4" xfId="20559"/>
    <cellStyle name="Output 2 2 3 4 2" xfId="21101"/>
    <cellStyle name="Output 2 2 3 4 2 2" xfId="21977"/>
    <cellStyle name="Output 2 2 3 4 3" xfId="21702"/>
    <cellStyle name="Output 2 2 3 5" xfId="21104"/>
    <cellStyle name="Output 2 2 3 5 2" xfId="21980"/>
    <cellStyle name="Output 2 2 3 6" xfId="21699"/>
    <cellStyle name="Output 2 2 4" xfId="20560"/>
    <cellStyle name="Output 2 2 4 2" xfId="20561"/>
    <cellStyle name="Output 2 2 4 2 2" xfId="21099"/>
    <cellStyle name="Output 2 2 4 2 2 2" xfId="21975"/>
    <cellStyle name="Output 2 2 4 2 3" xfId="21704"/>
    <cellStyle name="Output 2 2 4 3" xfId="20562"/>
    <cellStyle name="Output 2 2 4 3 2" xfId="21098"/>
    <cellStyle name="Output 2 2 4 3 2 2" xfId="21974"/>
    <cellStyle name="Output 2 2 4 3 3" xfId="21705"/>
    <cellStyle name="Output 2 2 4 4" xfId="20563"/>
    <cellStyle name="Output 2 2 4 4 2" xfId="21097"/>
    <cellStyle name="Output 2 2 4 4 2 2" xfId="21973"/>
    <cellStyle name="Output 2 2 4 4 3" xfId="21706"/>
    <cellStyle name="Output 2 2 4 5" xfId="21100"/>
    <cellStyle name="Output 2 2 4 5 2" xfId="21976"/>
    <cellStyle name="Output 2 2 4 6" xfId="21703"/>
    <cellStyle name="Output 2 2 5" xfId="20564"/>
    <cellStyle name="Output 2 2 5 2" xfId="20565"/>
    <cellStyle name="Output 2 2 5 2 2" xfId="21095"/>
    <cellStyle name="Output 2 2 5 2 2 2" xfId="21971"/>
    <cellStyle name="Output 2 2 5 2 3" xfId="21708"/>
    <cellStyle name="Output 2 2 5 3" xfId="20566"/>
    <cellStyle name="Output 2 2 5 3 2" xfId="21094"/>
    <cellStyle name="Output 2 2 5 3 2 2" xfId="21970"/>
    <cellStyle name="Output 2 2 5 3 3" xfId="21709"/>
    <cellStyle name="Output 2 2 5 4" xfId="20567"/>
    <cellStyle name="Output 2 2 5 4 2" xfId="21093"/>
    <cellStyle name="Output 2 2 5 4 2 2" xfId="21969"/>
    <cellStyle name="Output 2 2 5 4 3" xfId="21710"/>
    <cellStyle name="Output 2 2 5 5" xfId="21096"/>
    <cellStyle name="Output 2 2 5 5 2" xfId="21972"/>
    <cellStyle name="Output 2 2 5 6" xfId="21707"/>
    <cellStyle name="Output 2 2 6" xfId="20568"/>
    <cellStyle name="Output 2 2 6 2" xfId="21092"/>
    <cellStyle name="Output 2 2 6 2 2" xfId="21968"/>
    <cellStyle name="Output 2 2 6 3" xfId="21711"/>
    <cellStyle name="Output 2 2 7" xfId="20569"/>
    <cellStyle name="Output 2 2 7 2" xfId="21091"/>
    <cellStyle name="Output 2 2 7 2 2" xfId="21967"/>
    <cellStyle name="Output 2 2 7 3" xfId="21712"/>
    <cellStyle name="Output 2 2 8" xfId="20570"/>
    <cellStyle name="Output 2 2 8 2" xfId="21090"/>
    <cellStyle name="Output 2 2 8 2 2" xfId="21966"/>
    <cellStyle name="Output 2 2 8 3" xfId="21713"/>
    <cellStyle name="Output 2 2 9" xfId="20571"/>
    <cellStyle name="Output 2 2 9 2" xfId="21089"/>
    <cellStyle name="Output 2 2 9 2 2" xfId="21965"/>
    <cellStyle name="Output 2 2 9 3" xfId="21714"/>
    <cellStyle name="Output 2 3" xfId="20572"/>
    <cellStyle name="Output 2 3 2" xfId="20573"/>
    <cellStyle name="Output 2 3 2 2" xfId="21088"/>
    <cellStyle name="Output 2 3 2 2 2" xfId="21964"/>
    <cellStyle name="Output 2 3 2 3" xfId="21715"/>
    <cellStyle name="Output 2 3 3" xfId="20574"/>
    <cellStyle name="Output 2 3 3 2" xfId="21087"/>
    <cellStyle name="Output 2 3 3 2 2" xfId="21963"/>
    <cellStyle name="Output 2 3 3 3" xfId="21716"/>
    <cellStyle name="Output 2 3 4" xfId="20575"/>
    <cellStyle name="Output 2 3 4 2" xfId="21086"/>
    <cellStyle name="Output 2 3 4 2 2" xfId="21962"/>
    <cellStyle name="Output 2 3 4 3" xfId="21717"/>
    <cellStyle name="Output 2 3 5" xfId="20576"/>
    <cellStyle name="Output 2 3 5 2" xfId="21085"/>
    <cellStyle name="Output 2 3 5 2 2" xfId="21961"/>
    <cellStyle name="Output 2 3 5 3" xfId="21718"/>
    <cellStyle name="Output 2 4" xfId="20577"/>
    <cellStyle name="Output 2 4 2" xfId="20578"/>
    <cellStyle name="Output 2 4 2 2" xfId="21084"/>
    <cellStyle name="Output 2 4 2 2 2" xfId="21960"/>
    <cellStyle name="Output 2 4 2 3" xfId="21719"/>
    <cellStyle name="Output 2 4 3" xfId="20579"/>
    <cellStyle name="Output 2 4 3 2" xfId="21083"/>
    <cellStyle name="Output 2 4 3 2 2" xfId="21959"/>
    <cellStyle name="Output 2 4 3 3" xfId="21720"/>
    <cellStyle name="Output 2 4 4" xfId="20580"/>
    <cellStyle name="Output 2 4 4 2" xfId="21082"/>
    <cellStyle name="Output 2 4 4 2 2" xfId="21958"/>
    <cellStyle name="Output 2 4 4 3" xfId="21721"/>
    <cellStyle name="Output 2 4 5" xfId="20581"/>
    <cellStyle name="Output 2 4 5 2" xfId="21081"/>
    <cellStyle name="Output 2 4 5 2 2" xfId="21957"/>
    <cellStyle name="Output 2 4 5 3" xfId="21722"/>
    <cellStyle name="Output 2 5" xfId="20582"/>
    <cellStyle name="Output 2 5 2" xfId="20583"/>
    <cellStyle name="Output 2 5 2 2" xfId="21080"/>
    <cellStyle name="Output 2 5 2 2 2" xfId="21956"/>
    <cellStyle name="Output 2 5 2 3" xfId="21723"/>
    <cellStyle name="Output 2 5 3" xfId="20584"/>
    <cellStyle name="Output 2 5 3 2" xfId="21079"/>
    <cellStyle name="Output 2 5 3 2 2" xfId="21955"/>
    <cellStyle name="Output 2 5 3 3" xfId="21724"/>
    <cellStyle name="Output 2 5 4" xfId="20585"/>
    <cellStyle name="Output 2 5 4 2" xfId="21078"/>
    <cellStyle name="Output 2 5 4 2 2" xfId="21954"/>
    <cellStyle name="Output 2 5 4 3" xfId="21725"/>
    <cellStyle name="Output 2 5 5" xfId="20586"/>
    <cellStyle name="Output 2 5 5 2" xfId="21077"/>
    <cellStyle name="Output 2 5 5 2 2" xfId="21953"/>
    <cellStyle name="Output 2 5 5 3" xfId="21726"/>
    <cellStyle name="Output 2 6" xfId="20587"/>
    <cellStyle name="Output 2 6 2" xfId="20588"/>
    <cellStyle name="Output 2 6 2 2" xfId="21076"/>
    <cellStyle name="Output 2 6 2 2 2" xfId="21952"/>
    <cellStyle name="Output 2 6 2 3" xfId="21727"/>
    <cellStyle name="Output 2 6 3" xfId="20589"/>
    <cellStyle name="Output 2 6 3 2" xfId="21075"/>
    <cellStyle name="Output 2 6 3 2 2" xfId="21951"/>
    <cellStyle name="Output 2 6 3 3" xfId="21728"/>
    <cellStyle name="Output 2 6 4" xfId="20590"/>
    <cellStyle name="Output 2 6 4 2" xfId="21074"/>
    <cellStyle name="Output 2 6 4 2 2" xfId="21950"/>
    <cellStyle name="Output 2 6 4 3" xfId="21729"/>
    <cellStyle name="Output 2 6 5" xfId="20591"/>
    <cellStyle name="Output 2 6 5 2" xfId="21073"/>
    <cellStyle name="Output 2 6 5 2 2" xfId="21949"/>
    <cellStyle name="Output 2 6 5 3" xfId="21730"/>
    <cellStyle name="Output 2 7" xfId="20592"/>
    <cellStyle name="Output 2 7 2" xfId="20593"/>
    <cellStyle name="Output 2 7 2 2" xfId="21072"/>
    <cellStyle name="Output 2 7 2 2 2" xfId="21948"/>
    <cellStyle name="Output 2 7 2 3" xfId="21731"/>
    <cellStyle name="Output 2 7 3" xfId="20594"/>
    <cellStyle name="Output 2 7 3 2" xfId="21071"/>
    <cellStyle name="Output 2 7 3 2 2" xfId="21947"/>
    <cellStyle name="Output 2 7 3 3" xfId="21732"/>
    <cellStyle name="Output 2 7 4" xfId="20595"/>
    <cellStyle name="Output 2 7 4 2" xfId="21070"/>
    <cellStyle name="Output 2 7 4 2 2" xfId="21946"/>
    <cellStyle name="Output 2 7 4 3" xfId="21733"/>
    <cellStyle name="Output 2 7 5" xfId="20596"/>
    <cellStyle name="Output 2 7 5 2" xfId="21069"/>
    <cellStyle name="Output 2 7 5 2 2" xfId="21945"/>
    <cellStyle name="Output 2 7 5 3" xfId="21734"/>
    <cellStyle name="Output 2 8" xfId="20597"/>
    <cellStyle name="Output 2 8 2" xfId="20598"/>
    <cellStyle name="Output 2 8 2 2" xfId="21068"/>
    <cellStyle name="Output 2 8 2 2 2" xfId="21944"/>
    <cellStyle name="Output 2 8 2 3" xfId="21735"/>
    <cellStyle name="Output 2 8 3" xfId="20599"/>
    <cellStyle name="Output 2 8 3 2" xfId="21067"/>
    <cellStyle name="Output 2 8 3 2 2" xfId="21943"/>
    <cellStyle name="Output 2 8 3 3" xfId="21736"/>
    <cellStyle name="Output 2 8 4" xfId="20600"/>
    <cellStyle name="Output 2 8 4 2" xfId="21066"/>
    <cellStyle name="Output 2 8 4 2 2" xfId="21942"/>
    <cellStyle name="Output 2 8 4 3" xfId="21737"/>
    <cellStyle name="Output 2 8 5" xfId="20601"/>
    <cellStyle name="Output 2 8 5 2" xfId="21065"/>
    <cellStyle name="Output 2 8 5 2 2" xfId="21941"/>
    <cellStyle name="Output 2 8 5 3" xfId="21738"/>
    <cellStyle name="Output 2 9" xfId="20602"/>
    <cellStyle name="Output 2 9 2" xfId="20603"/>
    <cellStyle name="Output 2 9 2 2" xfId="21064"/>
    <cellStyle name="Output 2 9 2 2 2" xfId="21940"/>
    <cellStyle name="Output 2 9 2 3" xfId="21739"/>
    <cellStyle name="Output 2 9 3" xfId="20604"/>
    <cellStyle name="Output 2 9 3 2" xfId="21063"/>
    <cellStyle name="Output 2 9 3 2 2" xfId="21939"/>
    <cellStyle name="Output 2 9 3 3" xfId="21740"/>
    <cellStyle name="Output 2 9 4" xfId="20605"/>
    <cellStyle name="Output 2 9 4 2" xfId="21062"/>
    <cellStyle name="Output 2 9 4 2 2" xfId="21938"/>
    <cellStyle name="Output 2 9 4 3" xfId="21741"/>
    <cellStyle name="Output 2 9 5" xfId="20606"/>
    <cellStyle name="Output 2 9 5 2" xfId="21061"/>
    <cellStyle name="Output 2 9 5 2 2" xfId="21937"/>
    <cellStyle name="Output 2 9 5 3" xfId="21742"/>
    <cellStyle name="Output 3" xfId="20607"/>
    <cellStyle name="Output 3 2" xfId="20608"/>
    <cellStyle name="Output 3 2 2" xfId="21059"/>
    <cellStyle name="Output 3 2 2 2" xfId="21935"/>
    <cellStyle name="Output 3 2 3" xfId="21744"/>
    <cellStyle name="Output 3 3" xfId="20609"/>
    <cellStyle name="Output 3 3 2" xfId="21058"/>
    <cellStyle name="Output 3 3 2 2" xfId="21934"/>
    <cellStyle name="Output 3 3 3" xfId="21745"/>
    <cellStyle name="Output 3 4" xfId="21060"/>
    <cellStyle name="Output 3 4 2" xfId="21936"/>
    <cellStyle name="Output 3 5" xfId="21743"/>
    <cellStyle name="Output 4" xfId="20610"/>
    <cellStyle name="Output 4 2" xfId="20611"/>
    <cellStyle name="Output 4 2 2" xfId="21056"/>
    <cellStyle name="Output 4 2 2 2" xfId="21932"/>
    <cellStyle name="Output 4 2 3" xfId="21747"/>
    <cellStyle name="Output 4 3" xfId="20612"/>
    <cellStyle name="Output 4 3 2" xfId="21055"/>
    <cellStyle name="Output 4 3 2 2" xfId="21931"/>
    <cellStyle name="Output 4 3 3" xfId="21748"/>
    <cellStyle name="Output 4 4" xfId="21057"/>
    <cellStyle name="Output 4 4 2" xfId="21933"/>
    <cellStyle name="Output 4 5" xfId="21746"/>
    <cellStyle name="Output 5" xfId="20613"/>
    <cellStyle name="Output 5 2" xfId="20614"/>
    <cellStyle name="Output 5 2 2" xfId="21053"/>
    <cellStyle name="Output 5 2 2 2" xfId="21929"/>
    <cellStyle name="Output 5 2 3" xfId="21750"/>
    <cellStyle name="Output 5 3" xfId="20615"/>
    <cellStyle name="Output 5 3 2" xfId="21052"/>
    <cellStyle name="Output 5 3 2 2" xfId="21928"/>
    <cellStyle name="Output 5 3 3" xfId="21751"/>
    <cellStyle name="Output 5 4" xfId="21054"/>
    <cellStyle name="Output 5 4 2" xfId="21930"/>
    <cellStyle name="Output 5 5" xfId="21749"/>
    <cellStyle name="Output 6" xfId="20616"/>
    <cellStyle name="Output 6 2" xfId="20617"/>
    <cellStyle name="Output 6 2 2" xfId="21050"/>
    <cellStyle name="Output 6 2 2 2" xfId="21926"/>
    <cellStyle name="Output 6 2 3" xfId="21753"/>
    <cellStyle name="Output 6 3" xfId="20618"/>
    <cellStyle name="Output 6 3 2" xfId="21049"/>
    <cellStyle name="Output 6 3 2 2" xfId="21925"/>
    <cellStyle name="Output 6 3 3" xfId="21754"/>
    <cellStyle name="Output 6 4" xfId="21051"/>
    <cellStyle name="Output 6 4 2" xfId="21927"/>
    <cellStyle name="Output 6 5" xfId="21752"/>
    <cellStyle name="Output 7" xfId="20619"/>
    <cellStyle name="Output 7 2" xfId="21048"/>
    <cellStyle name="Output 7 2 2" xfId="21924"/>
    <cellStyle name="Output 7 3" xfId="21755"/>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922"/>
    <cellStyle name="Total 2 10 2 3" xfId="21757"/>
    <cellStyle name="Total 2 10 3" xfId="20826"/>
    <cellStyle name="Total 2 10 3 2" xfId="21043"/>
    <cellStyle name="Total 2 10 3 2 2" xfId="21921"/>
    <cellStyle name="Total 2 10 3 3" xfId="21758"/>
    <cellStyle name="Total 2 10 4" xfId="20827"/>
    <cellStyle name="Total 2 10 4 2" xfId="21042"/>
    <cellStyle name="Total 2 10 4 2 2" xfId="21920"/>
    <cellStyle name="Total 2 10 4 3" xfId="21759"/>
    <cellStyle name="Total 2 10 5" xfId="20828"/>
    <cellStyle name="Total 2 10 5 2" xfId="21041"/>
    <cellStyle name="Total 2 10 5 2 2" xfId="21919"/>
    <cellStyle name="Total 2 10 5 3" xfId="21760"/>
    <cellStyle name="Total 2 11" xfId="20829"/>
    <cellStyle name="Total 2 11 2" xfId="20830"/>
    <cellStyle name="Total 2 11 2 2" xfId="21039"/>
    <cellStyle name="Total 2 11 2 2 2" xfId="21917"/>
    <cellStyle name="Total 2 11 2 3" xfId="21762"/>
    <cellStyle name="Total 2 11 3" xfId="20831"/>
    <cellStyle name="Total 2 11 3 2" xfId="21038"/>
    <cellStyle name="Total 2 11 3 2 2" xfId="21916"/>
    <cellStyle name="Total 2 11 3 3" xfId="21763"/>
    <cellStyle name="Total 2 11 4" xfId="20832"/>
    <cellStyle name="Total 2 11 4 2" xfId="21037"/>
    <cellStyle name="Total 2 11 4 2 2" xfId="21915"/>
    <cellStyle name="Total 2 11 4 3" xfId="21764"/>
    <cellStyle name="Total 2 11 5" xfId="20833"/>
    <cellStyle name="Total 2 11 5 2" xfId="21036"/>
    <cellStyle name="Total 2 11 5 2 2" xfId="21914"/>
    <cellStyle name="Total 2 11 5 3" xfId="21765"/>
    <cellStyle name="Total 2 11 6" xfId="21040"/>
    <cellStyle name="Total 2 11 6 2" xfId="21918"/>
    <cellStyle name="Total 2 11 7" xfId="21761"/>
    <cellStyle name="Total 2 12" xfId="20834"/>
    <cellStyle name="Total 2 12 2" xfId="20835"/>
    <cellStyle name="Total 2 12 2 2" xfId="21034"/>
    <cellStyle name="Total 2 12 2 2 2" xfId="21912"/>
    <cellStyle name="Total 2 12 2 3" xfId="21767"/>
    <cellStyle name="Total 2 12 3" xfId="20836"/>
    <cellStyle name="Total 2 12 3 2" xfId="21033"/>
    <cellStyle name="Total 2 12 3 2 2" xfId="21911"/>
    <cellStyle name="Total 2 12 3 3" xfId="21768"/>
    <cellStyle name="Total 2 12 4" xfId="20837"/>
    <cellStyle name="Total 2 12 4 2" xfId="21032"/>
    <cellStyle name="Total 2 12 4 2 2" xfId="21910"/>
    <cellStyle name="Total 2 12 4 3" xfId="21769"/>
    <cellStyle name="Total 2 12 5" xfId="20838"/>
    <cellStyle name="Total 2 12 5 2" xfId="21031"/>
    <cellStyle name="Total 2 12 5 2 2" xfId="21909"/>
    <cellStyle name="Total 2 12 5 3" xfId="21770"/>
    <cellStyle name="Total 2 12 6" xfId="21035"/>
    <cellStyle name="Total 2 12 6 2" xfId="21913"/>
    <cellStyle name="Total 2 12 7" xfId="21766"/>
    <cellStyle name="Total 2 13" xfId="20839"/>
    <cellStyle name="Total 2 13 2" xfId="20840"/>
    <cellStyle name="Total 2 13 2 2" xfId="21029"/>
    <cellStyle name="Total 2 13 2 2 2" xfId="21907"/>
    <cellStyle name="Total 2 13 2 3" xfId="21772"/>
    <cellStyle name="Total 2 13 3" xfId="20841"/>
    <cellStyle name="Total 2 13 3 2" xfId="21028"/>
    <cellStyle name="Total 2 13 3 2 2" xfId="21906"/>
    <cellStyle name="Total 2 13 3 3" xfId="21773"/>
    <cellStyle name="Total 2 13 4" xfId="20842"/>
    <cellStyle name="Total 2 13 4 2" xfId="21027"/>
    <cellStyle name="Total 2 13 4 2 2" xfId="21905"/>
    <cellStyle name="Total 2 13 4 3" xfId="21774"/>
    <cellStyle name="Total 2 13 5" xfId="21030"/>
    <cellStyle name="Total 2 13 5 2" xfId="21908"/>
    <cellStyle name="Total 2 13 6" xfId="21771"/>
    <cellStyle name="Total 2 14" xfId="20843"/>
    <cellStyle name="Total 2 14 2" xfId="21026"/>
    <cellStyle name="Total 2 14 2 2" xfId="21904"/>
    <cellStyle name="Total 2 14 3" xfId="21775"/>
    <cellStyle name="Total 2 15" xfId="20844"/>
    <cellStyle name="Total 2 15 2" xfId="21025"/>
    <cellStyle name="Total 2 15 2 2" xfId="21903"/>
    <cellStyle name="Total 2 15 3" xfId="21776"/>
    <cellStyle name="Total 2 16" xfId="20845"/>
    <cellStyle name="Total 2 16 2" xfId="21024"/>
    <cellStyle name="Total 2 16 2 2" xfId="21902"/>
    <cellStyle name="Total 2 16 3" xfId="21777"/>
    <cellStyle name="Total 2 17" xfId="21045"/>
    <cellStyle name="Total 2 17 2" xfId="21923"/>
    <cellStyle name="Total 2 18" xfId="21756"/>
    <cellStyle name="Total 2 2" xfId="20846"/>
    <cellStyle name="Total 2 2 10" xfId="21023"/>
    <cellStyle name="Total 2 2 10 2" xfId="21901"/>
    <cellStyle name="Total 2 2 11" xfId="21778"/>
    <cellStyle name="Total 2 2 2" xfId="20847"/>
    <cellStyle name="Total 2 2 2 2" xfId="20848"/>
    <cellStyle name="Total 2 2 2 2 2" xfId="21021"/>
    <cellStyle name="Total 2 2 2 2 2 2" xfId="21899"/>
    <cellStyle name="Total 2 2 2 2 3" xfId="21780"/>
    <cellStyle name="Total 2 2 2 3" xfId="20849"/>
    <cellStyle name="Total 2 2 2 3 2" xfId="21020"/>
    <cellStyle name="Total 2 2 2 3 2 2" xfId="21898"/>
    <cellStyle name="Total 2 2 2 3 3" xfId="21781"/>
    <cellStyle name="Total 2 2 2 4" xfId="20850"/>
    <cellStyle name="Total 2 2 2 4 2" xfId="21019"/>
    <cellStyle name="Total 2 2 2 4 2 2" xfId="21897"/>
    <cellStyle name="Total 2 2 2 4 3" xfId="21782"/>
    <cellStyle name="Total 2 2 2 5" xfId="21022"/>
    <cellStyle name="Total 2 2 2 5 2" xfId="21900"/>
    <cellStyle name="Total 2 2 2 6" xfId="21779"/>
    <cellStyle name="Total 2 2 3" xfId="20851"/>
    <cellStyle name="Total 2 2 3 2" xfId="20852"/>
    <cellStyle name="Total 2 2 3 2 2" xfId="21017"/>
    <cellStyle name="Total 2 2 3 2 2 2" xfId="21895"/>
    <cellStyle name="Total 2 2 3 2 3" xfId="21784"/>
    <cellStyle name="Total 2 2 3 3" xfId="20853"/>
    <cellStyle name="Total 2 2 3 3 2" xfId="21016"/>
    <cellStyle name="Total 2 2 3 3 2 2" xfId="21894"/>
    <cellStyle name="Total 2 2 3 3 3" xfId="21785"/>
    <cellStyle name="Total 2 2 3 4" xfId="20854"/>
    <cellStyle name="Total 2 2 3 4 2" xfId="21015"/>
    <cellStyle name="Total 2 2 3 4 2 2" xfId="21893"/>
    <cellStyle name="Total 2 2 3 4 3" xfId="21786"/>
    <cellStyle name="Total 2 2 3 5" xfId="21018"/>
    <cellStyle name="Total 2 2 3 5 2" xfId="21896"/>
    <cellStyle name="Total 2 2 3 6" xfId="21783"/>
    <cellStyle name="Total 2 2 4" xfId="20855"/>
    <cellStyle name="Total 2 2 4 2" xfId="20856"/>
    <cellStyle name="Total 2 2 4 2 2" xfId="21013"/>
    <cellStyle name="Total 2 2 4 2 2 2" xfId="21891"/>
    <cellStyle name="Total 2 2 4 2 3" xfId="21788"/>
    <cellStyle name="Total 2 2 4 3" xfId="20857"/>
    <cellStyle name="Total 2 2 4 3 2" xfId="21012"/>
    <cellStyle name="Total 2 2 4 3 2 2" xfId="21890"/>
    <cellStyle name="Total 2 2 4 3 3" xfId="21789"/>
    <cellStyle name="Total 2 2 4 4" xfId="20858"/>
    <cellStyle name="Total 2 2 4 4 2" xfId="21011"/>
    <cellStyle name="Total 2 2 4 4 2 2" xfId="21889"/>
    <cellStyle name="Total 2 2 4 4 3" xfId="21790"/>
    <cellStyle name="Total 2 2 4 5" xfId="21014"/>
    <cellStyle name="Total 2 2 4 5 2" xfId="21892"/>
    <cellStyle name="Total 2 2 4 6" xfId="21787"/>
    <cellStyle name="Total 2 2 5" xfId="20859"/>
    <cellStyle name="Total 2 2 5 2" xfId="20860"/>
    <cellStyle name="Total 2 2 5 2 2" xfId="21009"/>
    <cellStyle name="Total 2 2 5 2 2 2" xfId="21887"/>
    <cellStyle name="Total 2 2 5 2 3" xfId="21792"/>
    <cellStyle name="Total 2 2 5 3" xfId="20861"/>
    <cellStyle name="Total 2 2 5 3 2" xfId="21008"/>
    <cellStyle name="Total 2 2 5 3 2 2" xfId="21886"/>
    <cellStyle name="Total 2 2 5 3 3" xfId="21793"/>
    <cellStyle name="Total 2 2 5 4" xfId="20862"/>
    <cellStyle name="Total 2 2 5 4 2" xfId="21007"/>
    <cellStyle name="Total 2 2 5 4 2 2" xfId="21885"/>
    <cellStyle name="Total 2 2 5 4 3" xfId="21794"/>
    <cellStyle name="Total 2 2 5 5" xfId="21010"/>
    <cellStyle name="Total 2 2 5 5 2" xfId="21888"/>
    <cellStyle name="Total 2 2 5 6" xfId="21791"/>
    <cellStyle name="Total 2 2 6" xfId="20863"/>
    <cellStyle name="Total 2 2 6 2" xfId="21006"/>
    <cellStyle name="Total 2 2 6 2 2" xfId="21884"/>
    <cellStyle name="Total 2 2 6 3" xfId="21795"/>
    <cellStyle name="Total 2 2 7" xfId="20864"/>
    <cellStyle name="Total 2 2 7 2" xfId="21005"/>
    <cellStyle name="Total 2 2 7 2 2" xfId="21883"/>
    <cellStyle name="Total 2 2 7 3" xfId="21796"/>
    <cellStyle name="Total 2 2 8" xfId="20865"/>
    <cellStyle name="Total 2 2 8 2" xfId="21004"/>
    <cellStyle name="Total 2 2 8 2 2" xfId="21882"/>
    <cellStyle name="Total 2 2 8 3" xfId="21797"/>
    <cellStyle name="Total 2 2 9" xfId="20866"/>
    <cellStyle name="Total 2 2 9 2" xfId="21003"/>
    <cellStyle name="Total 2 2 9 2 2" xfId="21881"/>
    <cellStyle name="Total 2 2 9 3" xfId="21798"/>
    <cellStyle name="Total 2 3" xfId="20867"/>
    <cellStyle name="Total 2 3 2" xfId="20868"/>
    <cellStyle name="Total 2 3 2 2" xfId="21002"/>
    <cellStyle name="Total 2 3 2 2 2" xfId="21880"/>
    <cellStyle name="Total 2 3 2 3" xfId="21799"/>
    <cellStyle name="Total 2 3 3" xfId="20869"/>
    <cellStyle name="Total 2 3 3 2" xfId="21001"/>
    <cellStyle name="Total 2 3 3 2 2" xfId="21879"/>
    <cellStyle name="Total 2 3 3 3" xfId="21800"/>
    <cellStyle name="Total 2 3 4" xfId="20870"/>
    <cellStyle name="Total 2 3 4 2" xfId="21000"/>
    <cellStyle name="Total 2 3 4 2 2" xfId="21878"/>
    <cellStyle name="Total 2 3 4 3" xfId="21801"/>
    <cellStyle name="Total 2 3 5" xfId="20871"/>
    <cellStyle name="Total 2 3 5 2" xfId="20999"/>
    <cellStyle name="Total 2 3 5 2 2" xfId="21877"/>
    <cellStyle name="Total 2 3 5 3" xfId="21802"/>
    <cellStyle name="Total 2 4" xfId="20872"/>
    <cellStyle name="Total 2 4 2" xfId="20873"/>
    <cellStyle name="Total 2 4 2 2" xfId="20998"/>
    <cellStyle name="Total 2 4 2 2 2" xfId="21876"/>
    <cellStyle name="Total 2 4 2 3" xfId="21803"/>
    <cellStyle name="Total 2 4 3" xfId="20874"/>
    <cellStyle name="Total 2 4 3 2" xfId="20997"/>
    <cellStyle name="Total 2 4 3 2 2" xfId="21875"/>
    <cellStyle name="Total 2 4 3 3" xfId="21804"/>
    <cellStyle name="Total 2 4 4" xfId="20875"/>
    <cellStyle name="Total 2 4 4 2" xfId="20996"/>
    <cellStyle name="Total 2 4 4 2 2" xfId="21874"/>
    <cellStyle name="Total 2 4 4 3" xfId="21805"/>
    <cellStyle name="Total 2 4 5" xfId="20876"/>
    <cellStyle name="Total 2 4 5 2" xfId="20995"/>
    <cellStyle name="Total 2 4 5 2 2" xfId="21873"/>
    <cellStyle name="Total 2 4 5 3" xfId="21806"/>
    <cellStyle name="Total 2 5" xfId="20877"/>
    <cellStyle name="Total 2 5 2" xfId="20878"/>
    <cellStyle name="Total 2 5 2 2" xfId="20994"/>
    <cellStyle name="Total 2 5 2 2 2" xfId="21872"/>
    <cellStyle name="Total 2 5 2 3" xfId="21807"/>
    <cellStyle name="Total 2 5 3" xfId="20879"/>
    <cellStyle name="Total 2 5 3 2" xfId="20993"/>
    <cellStyle name="Total 2 5 3 2 2" xfId="21871"/>
    <cellStyle name="Total 2 5 3 3" xfId="21808"/>
    <cellStyle name="Total 2 5 4" xfId="20880"/>
    <cellStyle name="Total 2 5 4 2" xfId="20992"/>
    <cellStyle name="Total 2 5 4 2 2" xfId="21870"/>
    <cellStyle name="Total 2 5 4 3" xfId="21809"/>
    <cellStyle name="Total 2 5 5" xfId="20881"/>
    <cellStyle name="Total 2 5 5 2" xfId="20991"/>
    <cellStyle name="Total 2 5 5 2 2" xfId="21869"/>
    <cellStyle name="Total 2 5 5 3" xfId="21810"/>
    <cellStyle name="Total 2 6" xfId="20882"/>
    <cellStyle name="Total 2 6 2" xfId="20883"/>
    <cellStyle name="Total 2 6 2 2" xfId="20990"/>
    <cellStyle name="Total 2 6 2 2 2" xfId="21868"/>
    <cellStyle name="Total 2 6 2 3" xfId="21811"/>
    <cellStyle name="Total 2 6 3" xfId="20884"/>
    <cellStyle name="Total 2 6 3 2" xfId="20989"/>
    <cellStyle name="Total 2 6 3 2 2" xfId="21867"/>
    <cellStyle name="Total 2 6 3 3" xfId="21812"/>
    <cellStyle name="Total 2 6 4" xfId="20885"/>
    <cellStyle name="Total 2 6 4 2" xfId="20988"/>
    <cellStyle name="Total 2 6 4 2 2" xfId="21866"/>
    <cellStyle name="Total 2 6 4 3" xfId="21813"/>
    <cellStyle name="Total 2 6 5" xfId="20886"/>
    <cellStyle name="Total 2 6 5 2" xfId="20987"/>
    <cellStyle name="Total 2 6 5 2 2" xfId="21865"/>
    <cellStyle name="Total 2 6 5 3" xfId="21814"/>
    <cellStyle name="Total 2 7" xfId="20887"/>
    <cellStyle name="Total 2 7 2" xfId="20888"/>
    <cellStyle name="Total 2 7 2 2" xfId="20986"/>
    <cellStyle name="Total 2 7 2 2 2" xfId="21864"/>
    <cellStyle name="Total 2 7 2 3" xfId="21815"/>
    <cellStyle name="Total 2 7 3" xfId="20889"/>
    <cellStyle name="Total 2 7 3 2" xfId="20985"/>
    <cellStyle name="Total 2 7 3 2 2" xfId="21863"/>
    <cellStyle name="Total 2 7 3 3" xfId="21816"/>
    <cellStyle name="Total 2 7 4" xfId="20890"/>
    <cellStyle name="Total 2 7 4 2" xfId="20984"/>
    <cellStyle name="Total 2 7 4 2 2" xfId="21862"/>
    <cellStyle name="Total 2 7 4 3" xfId="21817"/>
    <cellStyle name="Total 2 7 5" xfId="20891"/>
    <cellStyle name="Total 2 7 5 2" xfId="20983"/>
    <cellStyle name="Total 2 7 5 2 2" xfId="21861"/>
    <cellStyle name="Total 2 7 5 3" xfId="21818"/>
    <cellStyle name="Total 2 8" xfId="20892"/>
    <cellStyle name="Total 2 8 2" xfId="20893"/>
    <cellStyle name="Total 2 8 2 2" xfId="20982"/>
    <cellStyle name="Total 2 8 2 2 2" xfId="21860"/>
    <cellStyle name="Total 2 8 2 3" xfId="21819"/>
    <cellStyle name="Total 2 8 3" xfId="20894"/>
    <cellStyle name="Total 2 8 3 2" xfId="20981"/>
    <cellStyle name="Total 2 8 3 2 2" xfId="21859"/>
    <cellStyle name="Total 2 8 3 3" xfId="21820"/>
    <cellStyle name="Total 2 8 4" xfId="20895"/>
    <cellStyle name="Total 2 8 4 2" xfId="20980"/>
    <cellStyle name="Total 2 8 4 2 2" xfId="21858"/>
    <cellStyle name="Total 2 8 4 3" xfId="21821"/>
    <cellStyle name="Total 2 8 5" xfId="20896"/>
    <cellStyle name="Total 2 8 5 2" xfId="20979"/>
    <cellStyle name="Total 2 8 5 2 2" xfId="21857"/>
    <cellStyle name="Total 2 8 5 3" xfId="21822"/>
    <cellStyle name="Total 2 9" xfId="20897"/>
    <cellStyle name="Total 2 9 2" xfId="20898"/>
    <cellStyle name="Total 2 9 2 2" xfId="20978"/>
    <cellStyle name="Total 2 9 2 2 2" xfId="21856"/>
    <cellStyle name="Total 2 9 2 3" xfId="21823"/>
    <cellStyle name="Total 2 9 3" xfId="20899"/>
    <cellStyle name="Total 2 9 3 2" xfId="20977"/>
    <cellStyle name="Total 2 9 3 2 2" xfId="21855"/>
    <cellStyle name="Total 2 9 3 3" xfId="21824"/>
    <cellStyle name="Total 2 9 4" xfId="20900"/>
    <cellStyle name="Total 2 9 4 2" xfId="20976"/>
    <cellStyle name="Total 2 9 4 2 2" xfId="21854"/>
    <cellStyle name="Total 2 9 4 3" xfId="21825"/>
    <cellStyle name="Total 2 9 5" xfId="20901"/>
    <cellStyle name="Total 2 9 5 2" xfId="20975"/>
    <cellStyle name="Total 2 9 5 2 2" xfId="21853"/>
    <cellStyle name="Total 2 9 5 3" xfId="21826"/>
    <cellStyle name="Total 3" xfId="20902"/>
    <cellStyle name="Total 3 2" xfId="20903"/>
    <cellStyle name="Total 3 2 2" xfId="20973"/>
    <cellStyle name="Total 3 2 2 2" xfId="21851"/>
    <cellStyle name="Total 3 2 3" xfId="21828"/>
    <cellStyle name="Total 3 3" xfId="20904"/>
    <cellStyle name="Total 3 3 2" xfId="20972"/>
    <cellStyle name="Total 3 3 2 2" xfId="21850"/>
    <cellStyle name="Total 3 3 3" xfId="21829"/>
    <cellStyle name="Total 3 4" xfId="20974"/>
    <cellStyle name="Total 3 4 2" xfId="21852"/>
    <cellStyle name="Total 3 5" xfId="21827"/>
    <cellStyle name="Total 4" xfId="20905"/>
    <cellStyle name="Total 4 2" xfId="20906"/>
    <cellStyle name="Total 4 2 2" xfId="20970"/>
    <cellStyle name="Total 4 2 2 2" xfId="21848"/>
    <cellStyle name="Total 4 2 3" xfId="21831"/>
    <cellStyle name="Total 4 3" xfId="20907"/>
    <cellStyle name="Total 4 3 2" xfId="20969"/>
    <cellStyle name="Total 4 3 2 2" xfId="21847"/>
    <cellStyle name="Total 4 3 3" xfId="21832"/>
    <cellStyle name="Total 4 4" xfId="20971"/>
    <cellStyle name="Total 4 4 2" xfId="21849"/>
    <cellStyle name="Total 4 5" xfId="21830"/>
    <cellStyle name="Total 5" xfId="20908"/>
    <cellStyle name="Total 5 2" xfId="20909"/>
    <cellStyle name="Total 5 2 2" xfId="20967"/>
    <cellStyle name="Total 5 2 2 2" xfId="21845"/>
    <cellStyle name="Total 5 2 3" xfId="21834"/>
    <cellStyle name="Total 5 3" xfId="20910"/>
    <cellStyle name="Total 5 3 2" xfId="20966"/>
    <cellStyle name="Total 5 3 2 2" xfId="21844"/>
    <cellStyle name="Total 5 3 3" xfId="21835"/>
    <cellStyle name="Total 5 4" xfId="20968"/>
    <cellStyle name="Total 5 4 2" xfId="21846"/>
    <cellStyle name="Total 5 5" xfId="21833"/>
    <cellStyle name="Total 6" xfId="20911"/>
    <cellStyle name="Total 6 2" xfId="20912"/>
    <cellStyle name="Total 6 2 2" xfId="20964"/>
    <cellStyle name="Total 6 2 2 2" xfId="21842"/>
    <cellStyle name="Total 6 2 3" xfId="21837"/>
    <cellStyle name="Total 6 3" xfId="20913"/>
    <cellStyle name="Total 6 3 2" xfId="20963"/>
    <cellStyle name="Total 6 3 2 2" xfId="21841"/>
    <cellStyle name="Total 6 3 3" xfId="21838"/>
    <cellStyle name="Total 6 4" xfId="20965"/>
    <cellStyle name="Total 6 4 2" xfId="21843"/>
    <cellStyle name="Total 6 5" xfId="21836"/>
    <cellStyle name="Total 7" xfId="20914"/>
    <cellStyle name="Total 7 2" xfId="20962"/>
    <cellStyle name="Total 7 2 2" xfId="21840"/>
    <cellStyle name="Total 7 3" xfId="21839"/>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4"/>
  <sheetViews>
    <sheetView showGridLines="0" tabSelected="1" workbookViewId="0">
      <pane xSplit="1" ySplit="7" topLeftCell="B8" activePane="bottomRight" state="frozen"/>
      <selection activeCell="B3" sqref="B3"/>
      <selection pane="topRight" activeCell="B3" sqref="B3"/>
      <selection pane="bottomLeft" activeCell="B3" sqref="B3"/>
      <selection pane="bottomRight" activeCell="B33" sqref="B33"/>
    </sheetView>
  </sheetViews>
  <sheetFormatPr defaultRowHeight="15"/>
  <cols>
    <col min="1" max="1" width="10.28515625" style="1" customWidth="1"/>
    <col min="2" max="2" width="153" bestFit="1" customWidth="1"/>
    <col min="3" max="3" width="39.42578125" customWidth="1"/>
    <col min="7" max="7" width="25" customWidth="1"/>
  </cols>
  <sheetData>
    <row r="1" spans="1:3" ht="15.75">
      <c r="A1" s="6"/>
      <c r="B1" s="156" t="s">
        <v>254</v>
      </c>
      <c r="C1" s="74"/>
    </row>
    <row r="2" spans="1:3" s="153" customFormat="1" ht="15.75">
      <c r="A2" s="181">
        <v>1</v>
      </c>
      <c r="B2" s="154" t="s">
        <v>255</v>
      </c>
      <c r="C2" s="516" t="s">
        <v>755</v>
      </c>
    </row>
    <row r="3" spans="1:3" s="153" customFormat="1" ht="15.75">
      <c r="A3" s="181">
        <v>2</v>
      </c>
      <c r="B3" s="155" t="s">
        <v>256</v>
      </c>
      <c r="C3" s="516" t="s">
        <v>723</v>
      </c>
    </row>
    <row r="4" spans="1:3" s="153" customFormat="1" ht="15.75">
      <c r="A4" s="181">
        <v>3</v>
      </c>
      <c r="B4" s="155" t="s">
        <v>257</v>
      </c>
      <c r="C4" s="516" t="s">
        <v>756</v>
      </c>
    </row>
    <row r="5" spans="1:3" s="153" customFormat="1" ht="15.75">
      <c r="A5" s="182">
        <v>4</v>
      </c>
      <c r="B5" s="158" t="s">
        <v>258</v>
      </c>
      <c r="C5" s="516" t="s">
        <v>757</v>
      </c>
    </row>
    <row r="6" spans="1:3" s="157" customFormat="1" ht="65.25" customHeight="1">
      <c r="A6" s="704" t="s">
        <v>372</v>
      </c>
      <c r="B6" s="705"/>
      <c r="C6" s="705"/>
    </row>
    <row r="7" spans="1:3">
      <c r="A7" s="278" t="s">
        <v>326</v>
      </c>
      <c r="B7" s="279" t="s">
        <v>259</v>
      </c>
    </row>
    <row r="8" spans="1:3">
      <c r="A8" s="280">
        <v>1</v>
      </c>
      <c r="B8" s="276" t="s">
        <v>223</v>
      </c>
    </row>
    <row r="9" spans="1:3">
      <c r="A9" s="280">
        <v>2</v>
      </c>
      <c r="B9" s="276" t="s">
        <v>260</v>
      </c>
    </row>
    <row r="10" spans="1:3">
      <c r="A10" s="280">
        <v>3</v>
      </c>
      <c r="B10" s="276" t="s">
        <v>261</v>
      </c>
    </row>
    <row r="11" spans="1:3">
      <c r="A11" s="280">
        <v>4</v>
      </c>
      <c r="B11" s="276" t="s">
        <v>262</v>
      </c>
      <c r="C11" s="152"/>
    </row>
    <row r="12" spans="1:3">
      <c r="A12" s="280">
        <v>5</v>
      </c>
      <c r="B12" s="276" t="s">
        <v>187</v>
      </c>
    </row>
    <row r="13" spans="1:3">
      <c r="A13" s="280">
        <v>6</v>
      </c>
      <c r="B13" s="281" t="s">
        <v>149</v>
      </c>
    </row>
    <row r="14" spans="1:3">
      <c r="A14" s="280">
        <v>7</v>
      </c>
      <c r="B14" s="276" t="s">
        <v>263</v>
      </c>
    </row>
    <row r="15" spans="1:3">
      <c r="A15" s="280">
        <v>8</v>
      </c>
      <c r="B15" s="276" t="s">
        <v>266</v>
      </c>
    </row>
    <row r="16" spans="1:3">
      <c r="A16" s="280">
        <v>9</v>
      </c>
      <c r="B16" s="276" t="s">
        <v>88</v>
      </c>
    </row>
    <row r="17" spans="1:9">
      <c r="A17" s="282" t="s">
        <v>419</v>
      </c>
      <c r="B17" s="276" t="s">
        <v>399</v>
      </c>
      <c r="I17">
        <v>13045669.195599999</v>
      </c>
    </row>
    <row r="18" spans="1:9">
      <c r="A18" s="280">
        <v>10</v>
      </c>
      <c r="B18" s="276" t="s">
        <v>269</v>
      </c>
    </row>
    <row r="19" spans="1:9">
      <c r="A19" s="280">
        <v>11</v>
      </c>
      <c r="B19" s="281" t="s">
        <v>250</v>
      </c>
    </row>
    <row r="20" spans="1:9">
      <c r="A20" s="280">
        <v>12</v>
      </c>
      <c r="B20" s="281" t="s">
        <v>247</v>
      </c>
    </row>
    <row r="21" spans="1:9">
      <c r="A21" s="280">
        <v>13</v>
      </c>
      <c r="B21" s="283" t="s">
        <v>362</v>
      </c>
    </row>
    <row r="22" spans="1:9">
      <c r="A22" s="280">
        <v>14</v>
      </c>
      <c r="B22" s="284" t="s">
        <v>393</v>
      </c>
    </row>
    <row r="23" spans="1:9">
      <c r="A23" s="285">
        <v>15</v>
      </c>
      <c r="B23" s="281" t="s">
        <v>77</v>
      </c>
    </row>
    <row r="24" spans="1:9">
      <c r="A24" s="285">
        <v>15.1</v>
      </c>
      <c r="B24" s="276" t="s">
        <v>428</v>
      </c>
    </row>
    <row r="25" spans="1:9">
      <c r="A25" s="285">
        <v>16</v>
      </c>
      <c r="B25" s="276" t="s">
        <v>496</v>
      </c>
    </row>
    <row r="26" spans="1:9">
      <c r="A26" s="285">
        <v>17</v>
      </c>
      <c r="B26" s="276" t="s">
        <v>705</v>
      </c>
    </row>
    <row r="27" spans="1:9">
      <c r="A27" s="285">
        <v>18</v>
      </c>
      <c r="B27" s="276" t="s">
        <v>714</v>
      </c>
    </row>
    <row r="28" spans="1:9">
      <c r="A28" s="285">
        <v>19</v>
      </c>
      <c r="B28" s="276" t="s">
        <v>715</v>
      </c>
    </row>
    <row r="29" spans="1:9">
      <c r="A29" s="285">
        <v>20</v>
      </c>
      <c r="B29" s="284" t="s">
        <v>591</v>
      </c>
    </row>
    <row r="30" spans="1:9">
      <c r="A30" s="285">
        <v>21</v>
      </c>
      <c r="B30" s="276" t="s">
        <v>609</v>
      </c>
    </row>
    <row r="31" spans="1:9">
      <c r="A31" s="285">
        <v>22</v>
      </c>
      <c r="B31" s="407" t="s">
        <v>626</v>
      </c>
    </row>
    <row r="32" spans="1:9" ht="26.25">
      <c r="A32" s="285">
        <v>23</v>
      </c>
      <c r="B32" s="407" t="s">
        <v>706</v>
      </c>
    </row>
    <row r="33" spans="1:2">
      <c r="A33" s="285">
        <v>24</v>
      </c>
      <c r="B33" s="276" t="s">
        <v>707</v>
      </c>
    </row>
    <row r="34" spans="1:2">
      <c r="A34" s="285">
        <v>25</v>
      </c>
      <c r="B34" s="276" t="s">
        <v>708</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55"/>
  <sheetViews>
    <sheetView showGridLines="0" zoomScaleNormal="100" workbookViewId="0">
      <pane xSplit="1" ySplit="5" topLeftCell="B30" activePane="bottomRight" state="frozen"/>
      <selection activeCell="B33" sqref="B33"/>
      <selection pane="topRight" activeCell="B33" sqref="B33"/>
      <selection pane="bottomLeft" activeCell="B33" sqref="B33"/>
      <selection pane="bottomRight" activeCell="B33" sqref="B33"/>
    </sheetView>
  </sheetViews>
  <sheetFormatPr defaultRowHeight="15"/>
  <cols>
    <col min="1" max="1" width="9.5703125" style="4" bestFit="1" customWidth="1"/>
    <col min="2" max="2" width="132.42578125" style="1" customWidth="1"/>
    <col min="3" max="3" width="18.42578125" style="1" customWidth="1"/>
    <col min="4" max="4" width="14.140625" customWidth="1"/>
  </cols>
  <sheetData>
    <row r="1" spans="1:4" ht="15.75">
      <c r="A1" s="11" t="s">
        <v>188</v>
      </c>
      <c r="B1" s="10" t="str">
        <f>Info!C2</f>
        <v>სს ”საქართველოს ბანკი”</v>
      </c>
      <c r="D1" s="1"/>
    </row>
    <row r="2" spans="1:4" s="15" customFormat="1" ht="15.75" customHeight="1">
      <c r="A2" s="15" t="s">
        <v>189</v>
      </c>
      <c r="B2" s="332">
        <v>44469</v>
      </c>
    </row>
    <row r="3" spans="1:4" s="15" customFormat="1" ht="15.75" customHeight="1"/>
    <row r="4" spans="1:4" ht="15.75" thickBot="1">
      <c r="A4" s="4" t="s">
        <v>335</v>
      </c>
      <c r="B4" s="52" t="s">
        <v>88</v>
      </c>
    </row>
    <row r="5" spans="1:4">
      <c r="A5" s="111" t="s">
        <v>26</v>
      </c>
      <c r="B5" s="112"/>
      <c r="C5" s="113" t="s">
        <v>27</v>
      </c>
    </row>
    <row r="6" spans="1:4">
      <c r="A6" s="114">
        <v>1</v>
      </c>
      <c r="B6" s="70" t="s">
        <v>28</v>
      </c>
      <c r="C6" s="431">
        <f>SUM(C7:C11)</f>
        <v>2361616702.9116063</v>
      </c>
      <c r="D6" s="432"/>
    </row>
    <row r="7" spans="1:4">
      <c r="A7" s="114">
        <v>2</v>
      </c>
      <c r="B7" s="67" t="s">
        <v>29</v>
      </c>
      <c r="C7" s="433">
        <f>'2. RC'!E33</f>
        <v>27993660.18</v>
      </c>
    </row>
    <row r="8" spans="1:4">
      <c r="A8" s="114">
        <v>3</v>
      </c>
      <c r="B8" s="61" t="s">
        <v>30</v>
      </c>
      <c r="C8" s="433">
        <f>'2. RC'!E36</f>
        <v>198124943.63999999</v>
      </c>
    </row>
    <row r="9" spans="1:4">
      <c r="A9" s="114">
        <v>4</v>
      </c>
      <c r="B9" s="61" t="s">
        <v>31</v>
      </c>
      <c r="C9" s="433">
        <v>549024</v>
      </c>
    </row>
    <row r="10" spans="1:4">
      <c r="A10" s="114">
        <v>5</v>
      </c>
      <c r="B10" s="61" t="s">
        <v>32</v>
      </c>
      <c r="C10" s="433"/>
    </row>
    <row r="11" spans="1:4">
      <c r="A11" s="114">
        <v>6</v>
      </c>
      <c r="B11" s="68" t="s">
        <v>33</v>
      </c>
      <c r="C11" s="433">
        <v>2134949075.0916061</v>
      </c>
    </row>
    <row r="12" spans="1:4" s="3" customFormat="1">
      <c r="A12" s="114">
        <v>7</v>
      </c>
      <c r="B12" s="70" t="s">
        <v>34</v>
      </c>
      <c r="C12" s="434">
        <f>SUM(C13:C27)</f>
        <v>150591554.50000003</v>
      </c>
      <c r="D12" s="435"/>
    </row>
    <row r="13" spans="1:4" s="3" customFormat="1">
      <c r="A13" s="114">
        <v>8</v>
      </c>
      <c r="B13" s="69" t="s">
        <v>35</v>
      </c>
      <c r="C13" s="436">
        <v>549024</v>
      </c>
    </row>
    <row r="14" spans="1:4" s="3" customFormat="1" ht="25.5">
      <c r="A14" s="114">
        <v>9</v>
      </c>
      <c r="B14" s="62" t="s">
        <v>36</v>
      </c>
      <c r="C14" s="436">
        <v>0</v>
      </c>
    </row>
    <row r="15" spans="1:4" s="3" customFormat="1">
      <c r="A15" s="114">
        <v>10</v>
      </c>
      <c r="B15" s="63" t="s">
        <v>37</v>
      </c>
      <c r="C15" s="436">
        <v>137186382.77000001</v>
      </c>
    </row>
    <row r="16" spans="1:4" s="3" customFormat="1">
      <c r="A16" s="114">
        <v>11</v>
      </c>
      <c r="B16" s="64" t="s">
        <v>38</v>
      </c>
      <c r="C16" s="436">
        <v>0</v>
      </c>
    </row>
    <row r="17" spans="1:4" s="3" customFormat="1">
      <c r="A17" s="114">
        <v>12</v>
      </c>
      <c r="B17" s="63" t="s">
        <v>39</v>
      </c>
      <c r="C17" s="436">
        <v>3586898.59</v>
      </c>
    </row>
    <row r="18" spans="1:4" s="3" customFormat="1">
      <c r="A18" s="114">
        <v>13</v>
      </c>
      <c r="B18" s="63" t="s">
        <v>40</v>
      </c>
      <c r="C18" s="436">
        <v>3948884.96</v>
      </c>
    </row>
    <row r="19" spans="1:4" s="3" customFormat="1">
      <c r="A19" s="114">
        <v>14</v>
      </c>
      <c r="B19" s="63" t="s">
        <v>41</v>
      </c>
      <c r="C19" s="436">
        <v>0</v>
      </c>
    </row>
    <row r="20" spans="1:4" s="3" customFormat="1" ht="25.5">
      <c r="A20" s="114">
        <v>15</v>
      </c>
      <c r="B20" s="63" t="s">
        <v>42</v>
      </c>
      <c r="C20" s="436">
        <v>0</v>
      </c>
    </row>
    <row r="21" spans="1:4" s="3" customFormat="1" ht="25.5">
      <c r="A21" s="114">
        <v>16</v>
      </c>
      <c r="B21" s="62" t="s">
        <v>43</v>
      </c>
      <c r="C21" s="436">
        <v>0</v>
      </c>
    </row>
    <row r="22" spans="1:4" s="3" customFormat="1">
      <c r="A22" s="114">
        <v>17</v>
      </c>
      <c r="B22" s="115" t="s">
        <v>44</v>
      </c>
      <c r="C22" s="436">
        <v>5320364.18</v>
      </c>
    </row>
    <row r="23" spans="1:4" s="3" customFormat="1" ht="25.5">
      <c r="A23" s="114">
        <v>18</v>
      </c>
      <c r="B23" s="62" t="s">
        <v>45</v>
      </c>
      <c r="C23" s="436">
        <v>0</v>
      </c>
    </row>
    <row r="24" spans="1:4" s="3" customFormat="1" ht="25.5">
      <c r="A24" s="114">
        <v>19</v>
      </c>
      <c r="B24" s="62" t="s">
        <v>46</v>
      </c>
      <c r="C24" s="436">
        <v>0</v>
      </c>
    </row>
    <row r="25" spans="1:4" s="3" customFormat="1" ht="25.5">
      <c r="A25" s="114">
        <v>20</v>
      </c>
      <c r="B25" s="65" t="s">
        <v>47</v>
      </c>
      <c r="C25" s="436">
        <v>0</v>
      </c>
    </row>
    <row r="26" spans="1:4" s="3" customFormat="1">
      <c r="A26" s="114">
        <v>21</v>
      </c>
      <c r="B26" s="65" t="s">
        <v>48</v>
      </c>
      <c r="C26" s="436">
        <v>0</v>
      </c>
    </row>
    <row r="27" spans="1:4" s="3" customFormat="1" ht="25.5">
      <c r="A27" s="114">
        <v>22</v>
      </c>
      <c r="B27" s="65" t="s">
        <v>49</v>
      </c>
      <c r="C27" s="436">
        <v>0</v>
      </c>
    </row>
    <row r="28" spans="1:4" s="3" customFormat="1">
      <c r="A28" s="114">
        <v>23</v>
      </c>
      <c r="B28" s="71" t="s">
        <v>23</v>
      </c>
      <c r="C28" s="434">
        <f>C6-C12</f>
        <v>2211025148.4116063</v>
      </c>
      <c r="D28" s="437"/>
    </row>
    <row r="29" spans="1:4" s="3" customFormat="1">
      <c r="A29" s="116"/>
      <c r="B29" s="66"/>
      <c r="C29" s="436"/>
    </row>
    <row r="30" spans="1:4" s="3" customFormat="1">
      <c r="A30" s="116">
        <v>24</v>
      </c>
      <c r="B30" s="71" t="s">
        <v>50</v>
      </c>
      <c r="C30" s="434">
        <f>C31+C34</f>
        <v>312280000</v>
      </c>
      <c r="D30" s="437"/>
    </row>
    <row r="31" spans="1:4" s="3" customFormat="1">
      <c r="A31" s="116">
        <v>25</v>
      </c>
      <c r="B31" s="61" t="s">
        <v>51</v>
      </c>
      <c r="C31" s="438">
        <f>C32+C33</f>
        <v>0</v>
      </c>
    </row>
    <row r="32" spans="1:4" s="3" customFormat="1">
      <c r="A32" s="116">
        <v>26</v>
      </c>
      <c r="B32" s="150" t="s">
        <v>52</v>
      </c>
      <c r="C32" s="436"/>
    </row>
    <row r="33" spans="1:3" s="3" customFormat="1">
      <c r="A33" s="116">
        <v>27</v>
      </c>
      <c r="B33" s="150" t="s">
        <v>53</v>
      </c>
      <c r="C33" s="436"/>
    </row>
    <row r="34" spans="1:3" s="3" customFormat="1">
      <c r="A34" s="116">
        <v>28</v>
      </c>
      <c r="B34" s="61" t="s">
        <v>54</v>
      </c>
      <c r="C34" s="436">
        <v>312280000</v>
      </c>
    </row>
    <row r="35" spans="1:3" s="3" customFormat="1">
      <c r="A35" s="116">
        <v>29</v>
      </c>
      <c r="B35" s="71" t="s">
        <v>55</v>
      </c>
      <c r="C35" s="434">
        <f>SUM(C36:C40)</f>
        <v>0</v>
      </c>
    </row>
    <row r="36" spans="1:3" s="3" customFormat="1">
      <c r="A36" s="116">
        <v>30</v>
      </c>
      <c r="B36" s="62" t="s">
        <v>56</v>
      </c>
      <c r="C36" s="436"/>
    </row>
    <row r="37" spans="1:3" s="3" customFormat="1">
      <c r="A37" s="116">
        <v>31</v>
      </c>
      <c r="B37" s="63" t="s">
        <v>57</v>
      </c>
      <c r="C37" s="436"/>
    </row>
    <row r="38" spans="1:3" s="3" customFormat="1" ht="25.5">
      <c r="A38" s="116">
        <v>32</v>
      </c>
      <c r="B38" s="62" t="s">
        <v>58</v>
      </c>
      <c r="C38" s="436"/>
    </row>
    <row r="39" spans="1:3" s="3" customFormat="1" ht="25.5">
      <c r="A39" s="116">
        <v>33</v>
      </c>
      <c r="B39" s="62" t="s">
        <v>46</v>
      </c>
      <c r="C39" s="436"/>
    </row>
    <row r="40" spans="1:3" s="3" customFormat="1" ht="25.5">
      <c r="A40" s="116">
        <v>34</v>
      </c>
      <c r="B40" s="65" t="s">
        <v>59</v>
      </c>
      <c r="C40" s="436"/>
    </row>
    <row r="41" spans="1:3" s="3" customFormat="1">
      <c r="A41" s="116">
        <v>35</v>
      </c>
      <c r="B41" s="71" t="s">
        <v>24</v>
      </c>
      <c r="C41" s="434">
        <f>C30-C35</f>
        <v>312280000</v>
      </c>
    </row>
    <row r="42" spans="1:3" s="3" customFormat="1">
      <c r="A42" s="116"/>
      <c r="B42" s="66"/>
      <c r="C42" s="436"/>
    </row>
    <row r="43" spans="1:3" s="3" customFormat="1">
      <c r="A43" s="116">
        <v>36</v>
      </c>
      <c r="B43" s="72" t="s">
        <v>60</v>
      </c>
      <c r="C43" s="434">
        <f>SUM(C44:C46)</f>
        <v>782927141.55453277</v>
      </c>
    </row>
    <row r="44" spans="1:3" s="3" customFormat="1">
      <c r="A44" s="116">
        <v>37</v>
      </c>
      <c r="B44" s="61" t="s">
        <v>61</v>
      </c>
      <c r="C44" s="436">
        <v>590209200</v>
      </c>
    </row>
    <row r="45" spans="1:3" s="3" customFormat="1">
      <c r="A45" s="116">
        <v>38</v>
      </c>
      <c r="B45" s="61" t="s">
        <v>62</v>
      </c>
      <c r="C45" s="436">
        <v>0</v>
      </c>
    </row>
    <row r="46" spans="1:3" s="3" customFormat="1">
      <c r="A46" s="116">
        <v>39</v>
      </c>
      <c r="B46" s="61" t="s">
        <v>63</v>
      </c>
      <c r="C46" s="436">
        <v>192717941.55453271</v>
      </c>
    </row>
    <row r="47" spans="1:3" s="3" customFormat="1">
      <c r="A47" s="116">
        <v>40</v>
      </c>
      <c r="B47" s="72" t="s">
        <v>64</v>
      </c>
      <c r="C47" s="434">
        <f>SUM(C48:C51)</f>
        <v>0</v>
      </c>
    </row>
    <row r="48" spans="1:3" s="3" customFormat="1">
      <c r="A48" s="116">
        <v>41</v>
      </c>
      <c r="B48" s="62" t="s">
        <v>65</v>
      </c>
      <c r="C48" s="436"/>
    </row>
    <row r="49" spans="1:4" s="3" customFormat="1">
      <c r="A49" s="116">
        <v>42</v>
      </c>
      <c r="B49" s="63" t="s">
        <v>66</v>
      </c>
      <c r="C49" s="436"/>
    </row>
    <row r="50" spans="1:4" s="3" customFormat="1" ht="25.5">
      <c r="A50" s="116">
        <v>43</v>
      </c>
      <c r="B50" s="62" t="s">
        <v>67</v>
      </c>
      <c r="C50" s="436"/>
    </row>
    <row r="51" spans="1:4" s="3" customFormat="1" ht="25.5">
      <c r="A51" s="116">
        <v>44</v>
      </c>
      <c r="B51" s="62" t="s">
        <v>46</v>
      </c>
      <c r="C51" s="436"/>
    </row>
    <row r="52" spans="1:4" s="3" customFormat="1" ht="15.75" thickBot="1">
      <c r="A52" s="117">
        <v>45</v>
      </c>
      <c r="B52" s="118" t="s">
        <v>25</v>
      </c>
      <c r="C52" s="197">
        <f>C43-C47</f>
        <v>782927141.55453277</v>
      </c>
      <c r="D52" s="437"/>
    </row>
    <row r="55" spans="1:4">
      <c r="B55" s="1" t="s">
        <v>225</v>
      </c>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33" sqref="B33"/>
    </sheetView>
  </sheetViews>
  <sheetFormatPr defaultColWidth="9.140625" defaultRowHeight="12.75"/>
  <cols>
    <col min="1" max="1" width="10.85546875" style="238" bestFit="1" customWidth="1"/>
    <col min="2" max="2" width="59" style="238" customWidth="1"/>
    <col min="3" max="3" width="16.7109375" style="238" bestFit="1" customWidth="1"/>
    <col min="4" max="4" width="22.140625" style="501" customWidth="1"/>
    <col min="5" max="16384" width="9.140625" style="238"/>
  </cols>
  <sheetData>
    <row r="1" spans="1:4" ht="15">
      <c r="A1" s="11" t="s">
        <v>188</v>
      </c>
      <c r="B1" s="10" t="str">
        <f>Info!C2</f>
        <v>სს ”საქართველოს ბანკი”</v>
      </c>
    </row>
    <row r="2" spans="1:4" s="15" customFormat="1" ht="15.75" customHeight="1">
      <c r="A2" s="15" t="s">
        <v>189</v>
      </c>
      <c r="B2" s="332">
        <v>44469</v>
      </c>
      <c r="D2" s="500"/>
    </row>
    <row r="3" spans="1:4" s="15" customFormat="1" ht="15.75" customHeight="1">
      <c r="D3" s="500"/>
    </row>
    <row r="4" spans="1:4" ht="13.5" thickBot="1">
      <c r="A4" s="239" t="s">
        <v>398</v>
      </c>
      <c r="B4" s="264" t="s">
        <v>399</v>
      </c>
    </row>
    <row r="5" spans="1:4" s="265" customFormat="1">
      <c r="A5" s="725" t="s">
        <v>400</v>
      </c>
      <c r="B5" s="726"/>
      <c r="C5" s="256" t="s">
        <v>401</v>
      </c>
      <c r="D5" s="499" t="s">
        <v>402</v>
      </c>
    </row>
    <row r="6" spans="1:4" s="266" customFormat="1">
      <c r="A6" s="257">
        <v>1</v>
      </c>
      <c r="B6" s="258" t="s">
        <v>403</v>
      </c>
      <c r="C6" s="258"/>
      <c r="D6" s="498"/>
    </row>
    <row r="7" spans="1:4" s="266" customFormat="1">
      <c r="A7" s="259" t="s">
        <v>404</v>
      </c>
      <c r="B7" s="260" t="s">
        <v>405</v>
      </c>
      <c r="C7" s="312">
        <v>4.4999999999999998E-2</v>
      </c>
      <c r="D7" s="497">
        <f>C7*'5. RWA'!$C$13</f>
        <v>776167337.81517398</v>
      </c>
    </row>
    <row r="8" spans="1:4" s="266" customFormat="1">
      <c r="A8" s="259" t="s">
        <v>406</v>
      </c>
      <c r="B8" s="260" t="s">
        <v>407</v>
      </c>
      <c r="C8" s="313">
        <v>0.06</v>
      </c>
      <c r="D8" s="497">
        <f>C8*'5. RWA'!$C$13</f>
        <v>1034889783.7535653</v>
      </c>
    </row>
    <row r="9" spans="1:4" s="266" customFormat="1">
      <c r="A9" s="259" t="s">
        <v>408</v>
      </c>
      <c r="B9" s="260" t="s">
        <v>409</v>
      </c>
      <c r="C9" s="313">
        <v>0.08</v>
      </c>
      <c r="D9" s="497">
        <f>C9*'5. RWA'!$C$13</f>
        <v>1379853045.0047538</v>
      </c>
    </row>
    <row r="10" spans="1:4" s="266" customFormat="1">
      <c r="A10" s="257" t="s">
        <v>410</v>
      </c>
      <c r="B10" s="258" t="s">
        <v>411</v>
      </c>
      <c r="C10" s="314"/>
      <c r="D10" s="496"/>
    </row>
    <row r="11" spans="1:4" s="267" customFormat="1">
      <c r="A11" s="261" t="s">
        <v>412</v>
      </c>
      <c r="B11" s="262" t="s">
        <v>474</v>
      </c>
      <c r="C11" s="521">
        <v>2.5000000000000001E-2</v>
      </c>
      <c r="D11" s="495">
        <f>C11*'5. RWA'!$C$13</f>
        <v>431204076.56398559</v>
      </c>
    </row>
    <row r="12" spans="1:4" s="267" customFormat="1">
      <c r="A12" s="261" t="s">
        <v>413</v>
      </c>
      <c r="B12" s="262" t="s">
        <v>414</v>
      </c>
      <c r="C12" s="315">
        <v>0</v>
      </c>
      <c r="D12" s="495">
        <f>C12*'5. RWA'!$C$13</f>
        <v>0</v>
      </c>
    </row>
    <row r="13" spans="1:4" s="267" customFormat="1">
      <c r="A13" s="261" t="s">
        <v>415</v>
      </c>
      <c r="B13" s="262" t="s">
        <v>416</v>
      </c>
      <c r="C13" s="315">
        <v>0.02</v>
      </c>
      <c r="D13" s="495">
        <f>C13*'5. RWA'!$C$13</f>
        <v>344963261.25118846</v>
      </c>
    </row>
    <row r="14" spans="1:4" s="266" customFormat="1">
      <c r="A14" s="257" t="s">
        <v>417</v>
      </c>
      <c r="B14" s="258" t="s">
        <v>472</v>
      </c>
      <c r="C14" s="316"/>
      <c r="D14" s="496"/>
    </row>
    <row r="15" spans="1:4" s="266" customFormat="1">
      <c r="A15" s="277" t="s">
        <v>420</v>
      </c>
      <c r="B15" s="262" t="s">
        <v>473</v>
      </c>
      <c r="C15" s="315">
        <v>2.0059031422964925E-2</v>
      </c>
      <c r="D15" s="495">
        <f>C15*'5. RWA'!$C$13</f>
        <v>345981444.86030239</v>
      </c>
    </row>
    <row r="16" spans="1:4" s="266" customFormat="1">
      <c r="A16" s="277" t="s">
        <v>421</v>
      </c>
      <c r="B16" s="262" t="s">
        <v>423</v>
      </c>
      <c r="C16" s="315">
        <v>2.6819160660519994E-2</v>
      </c>
      <c r="D16" s="495">
        <f>C16*'5. RWA'!$C$13</f>
        <v>462581256.2736277</v>
      </c>
    </row>
    <row r="17" spans="1:6" s="266" customFormat="1">
      <c r="A17" s="277" t="s">
        <v>422</v>
      </c>
      <c r="B17" s="262" t="s">
        <v>470</v>
      </c>
      <c r="C17" s="315">
        <v>4.7679226302525357E-2</v>
      </c>
      <c r="D17" s="495">
        <f>C17*'5. RWA'!$C$13</f>
        <v>822379069.96262944</v>
      </c>
    </row>
    <row r="18" spans="1:6" s="265" customFormat="1">
      <c r="A18" s="727" t="s">
        <v>471</v>
      </c>
      <c r="B18" s="728"/>
      <c r="C18" s="317" t="s">
        <v>401</v>
      </c>
      <c r="D18" s="494" t="s">
        <v>402</v>
      </c>
    </row>
    <row r="19" spans="1:6" s="266" customFormat="1">
      <c r="A19" s="263">
        <v>4</v>
      </c>
      <c r="B19" s="262" t="s">
        <v>23</v>
      </c>
      <c r="C19" s="315">
        <f>C7+C11+C12+C13+C15</f>
        <v>0.11005903142296494</v>
      </c>
      <c r="D19" s="497">
        <f>C19*'5. RWA'!$C$13</f>
        <v>1898316120.4906507</v>
      </c>
      <c r="E19" s="439"/>
      <c r="F19" s="440"/>
    </row>
    <row r="20" spans="1:6" s="266" customFormat="1">
      <c r="A20" s="263">
        <v>5</v>
      </c>
      <c r="B20" s="262" t="s">
        <v>89</v>
      </c>
      <c r="C20" s="315">
        <f>C8+C11+C12+C13+C16</f>
        <v>0.13181916066051999</v>
      </c>
      <c r="D20" s="497">
        <f>C20*'5. RWA'!$C$13</f>
        <v>2273638377.8423667</v>
      </c>
      <c r="E20" s="439"/>
      <c r="F20" s="440"/>
    </row>
    <row r="21" spans="1:6" s="266" customFormat="1" ht="13.5" thickBot="1">
      <c r="A21" s="268" t="s">
        <v>418</v>
      </c>
      <c r="B21" s="269" t="s">
        <v>88</v>
      </c>
      <c r="C21" s="318">
        <f>C9+C11+C12+C13+C17</f>
        <v>0.17267922630252536</v>
      </c>
      <c r="D21" s="493">
        <f>C21*'5. RWA'!$C$13</f>
        <v>2978399452.782557</v>
      </c>
      <c r="E21" s="439"/>
      <c r="F21" s="440"/>
    </row>
    <row r="22" spans="1:6">
      <c r="F22" s="239"/>
    </row>
    <row r="23" spans="1:6">
      <c r="B23" s="17"/>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8"/>
  <sheetViews>
    <sheetView showGridLines="0" zoomScaleNormal="100" workbookViewId="0">
      <pane xSplit="1" ySplit="5" topLeftCell="B23" activePane="bottomRight" state="frozen"/>
      <selection activeCell="B33" sqref="B33"/>
      <selection pane="topRight" activeCell="B33" sqref="B33"/>
      <selection pane="bottomLeft" activeCell="B33" sqref="B33"/>
      <selection pane="bottomRight" activeCell="B33" sqref="B33"/>
    </sheetView>
  </sheetViews>
  <sheetFormatPr defaultRowHeight="15.75"/>
  <cols>
    <col min="1" max="1" width="10.7109375" style="58" customWidth="1"/>
    <col min="2" max="2" width="91.85546875" style="459" customWidth="1"/>
    <col min="3" max="3" width="53.140625" style="58" customWidth="1"/>
    <col min="4" max="4" width="32.28515625" style="58" customWidth="1"/>
  </cols>
  <sheetData>
    <row r="1" spans="1:8" ht="17.25" customHeight="1">
      <c r="A1" s="11" t="s">
        <v>188</v>
      </c>
      <c r="B1" s="441" t="str">
        <f>Info!C2</f>
        <v>სს ”საქართველოს ბანკი”</v>
      </c>
    </row>
    <row r="2" spans="1:8" s="15" customFormat="1" ht="17.25" customHeight="1">
      <c r="A2" s="15" t="s">
        <v>189</v>
      </c>
      <c r="B2" s="442">
        <v>44469</v>
      </c>
    </row>
    <row r="3" spans="1:8" s="15" customFormat="1" ht="17.25" customHeight="1">
      <c r="A3" s="20"/>
      <c r="B3" s="160"/>
      <c r="H3" s="15">
        <v>0</v>
      </c>
    </row>
    <row r="4" spans="1:8" s="15" customFormat="1" ht="17.25" customHeight="1" thickBot="1">
      <c r="A4" s="15" t="s">
        <v>336</v>
      </c>
      <c r="B4" s="443" t="s">
        <v>269</v>
      </c>
      <c r="D4" s="174" t="s">
        <v>93</v>
      </c>
    </row>
    <row r="5" spans="1:8" ht="17.25" customHeight="1">
      <c r="A5" s="126" t="s">
        <v>26</v>
      </c>
      <c r="B5" s="444" t="s">
        <v>231</v>
      </c>
      <c r="C5" s="410" t="s">
        <v>237</v>
      </c>
      <c r="D5" s="173" t="s">
        <v>270</v>
      </c>
    </row>
    <row r="6" spans="1:8" ht="17.25" customHeight="1">
      <c r="A6" s="445">
        <v>1</v>
      </c>
      <c r="B6" s="446" t="s">
        <v>154</v>
      </c>
      <c r="C6" s="447">
        <f>'2. RC'!E7</f>
        <v>664063975.91000009</v>
      </c>
      <c r="D6" s="448"/>
    </row>
    <row r="7" spans="1:8" ht="17.25" customHeight="1">
      <c r="A7" s="445">
        <v>2</v>
      </c>
      <c r="B7" s="449" t="s">
        <v>155</v>
      </c>
      <c r="C7" s="447">
        <f>'2. RC'!E8</f>
        <v>1906348172.7900002</v>
      </c>
      <c r="D7" s="119"/>
    </row>
    <row r="8" spans="1:8" ht="17.25" customHeight="1">
      <c r="A8" s="445">
        <v>3</v>
      </c>
      <c r="B8" s="449" t="s">
        <v>156</v>
      </c>
      <c r="C8" s="447">
        <f>'2. RC'!E9</f>
        <v>606733332.89999998</v>
      </c>
      <c r="D8" s="119"/>
    </row>
    <row r="9" spans="1:8" ht="17.25" customHeight="1">
      <c r="A9" s="445">
        <v>4</v>
      </c>
      <c r="B9" s="449" t="s">
        <v>185</v>
      </c>
      <c r="C9" s="447">
        <f>'2. RC'!E10</f>
        <v>303.24</v>
      </c>
      <c r="D9" s="119"/>
    </row>
    <row r="10" spans="1:8" ht="17.25" customHeight="1">
      <c r="A10" s="445">
        <v>5</v>
      </c>
      <c r="B10" s="449" t="s">
        <v>157</v>
      </c>
      <c r="C10" s="447">
        <f>'2. RC'!E11</f>
        <v>2115513585.7435</v>
      </c>
      <c r="D10" s="119"/>
    </row>
    <row r="11" spans="1:8" ht="17.25" customHeight="1">
      <c r="A11" s="445"/>
      <c r="B11" s="450" t="s">
        <v>786</v>
      </c>
      <c r="C11" s="447">
        <v>-314253.14399999997</v>
      </c>
      <c r="D11" s="183" t="s">
        <v>716</v>
      </c>
    </row>
    <row r="12" spans="1:8" ht="17.25" customHeight="1">
      <c r="A12" s="445">
        <v>6.1</v>
      </c>
      <c r="B12" s="449" t="s">
        <v>158</v>
      </c>
      <c r="C12" s="447">
        <f>'2. RC'!E12</f>
        <v>14770249339.7369</v>
      </c>
      <c r="D12" s="183"/>
    </row>
    <row r="13" spans="1:8" ht="17.25" customHeight="1">
      <c r="A13" s="445">
        <v>6.2</v>
      </c>
      <c r="B13" s="450" t="s">
        <v>159</v>
      </c>
      <c r="C13" s="199">
        <f>'2. RC'!E13</f>
        <v>-607770363.14359999</v>
      </c>
      <c r="D13" s="183"/>
    </row>
    <row r="14" spans="1:8" ht="17.25" customHeight="1">
      <c r="A14" s="445" t="s">
        <v>370</v>
      </c>
      <c r="B14" s="450" t="s">
        <v>371</v>
      </c>
      <c r="C14" s="199">
        <v>-261792429.58720005</v>
      </c>
      <c r="D14" s="183" t="s">
        <v>716</v>
      </c>
    </row>
    <row r="15" spans="1:8" ht="17.25" customHeight="1">
      <c r="A15" s="445" t="s">
        <v>494</v>
      </c>
      <c r="B15" s="450" t="s">
        <v>483</v>
      </c>
      <c r="C15" s="199">
        <v>-5000000</v>
      </c>
      <c r="D15" s="183"/>
    </row>
    <row r="16" spans="1:8" ht="17.25" customHeight="1">
      <c r="A16" s="445">
        <v>6</v>
      </c>
      <c r="B16" s="449" t="s">
        <v>160</v>
      </c>
      <c r="C16" s="702">
        <f>C12+C13</f>
        <v>14162478976.5933</v>
      </c>
      <c r="D16" s="183"/>
    </row>
    <row r="17" spans="1:4" ht="17.25" customHeight="1">
      <c r="A17" s="445">
        <v>7</v>
      </c>
      <c r="B17" s="449" t="s">
        <v>161</v>
      </c>
      <c r="C17" s="198">
        <f>'2. RC'!E15</f>
        <v>203187335.4903</v>
      </c>
      <c r="D17" s="183"/>
    </row>
    <row r="18" spans="1:4" ht="17.25" customHeight="1">
      <c r="A18" s="445">
        <v>8</v>
      </c>
      <c r="B18" s="449" t="s">
        <v>162</v>
      </c>
      <c r="C18" s="198">
        <f>'2. RC'!E16</f>
        <v>98780734.459000006</v>
      </c>
      <c r="D18" s="183"/>
    </row>
    <row r="19" spans="1:4" ht="17.25" customHeight="1">
      <c r="A19" s="445">
        <v>9</v>
      </c>
      <c r="B19" s="449" t="s">
        <v>163</v>
      </c>
      <c r="C19" s="198">
        <f>'2. RC'!E17</f>
        <v>148662961.15000001</v>
      </c>
      <c r="D19" s="183" t="s">
        <v>717</v>
      </c>
    </row>
    <row r="20" spans="1:4" ht="17.25" customHeight="1">
      <c r="A20" s="445">
        <v>9.1</v>
      </c>
      <c r="B20" s="450" t="s">
        <v>246</v>
      </c>
      <c r="C20" s="199">
        <v>5320364.18</v>
      </c>
      <c r="D20" s="183" t="s">
        <v>718</v>
      </c>
    </row>
    <row r="21" spans="1:4" ht="17.25" customHeight="1">
      <c r="A21" s="445">
        <v>9.1999999999999993</v>
      </c>
      <c r="B21" s="450" t="s">
        <v>236</v>
      </c>
      <c r="C21" s="199">
        <v>3948884.96</v>
      </c>
      <c r="D21" s="183" t="s">
        <v>719</v>
      </c>
    </row>
    <row r="22" spans="1:4" ht="17.25" customHeight="1">
      <c r="A22" s="445">
        <v>9.3000000000000007</v>
      </c>
      <c r="B22" s="450" t="s">
        <v>235</v>
      </c>
      <c r="C22" s="199">
        <f>'9. Capital'!C24</f>
        <v>0</v>
      </c>
      <c r="D22" s="119"/>
    </row>
    <row r="23" spans="1:4" ht="17.25" customHeight="1">
      <c r="A23" s="445">
        <v>10</v>
      </c>
      <c r="B23" s="449" t="s">
        <v>164</v>
      </c>
      <c r="C23" s="198">
        <f>'2. RC'!E18</f>
        <v>513119142.51999998</v>
      </c>
      <c r="D23" s="183" t="s">
        <v>343</v>
      </c>
    </row>
    <row r="24" spans="1:4" ht="17.25" customHeight="1">
      <c r="A24" s="445">
        <v>10.1</v>
      </c>
      <c r="B24" s="450" t="s">
        <v>234</v>
      </c>
      <c r="C24" s="198">
        <f>'9. Capital'!C16</f>
        <v>0</v>
      </c>
      <c r="D24" s="120"/>
    </row>
    <row r="25" spans="1:4" ht="17.25" customHeight="1">
      <c r="A25" s="445">
        <v>11</v>
      </c>
      <c r="B25" s="451" t="s">
        <v>165</v>
      </c>
      <c r="C25" s="200">
        <f>'2. RC'!E19</f>
        <v>248310807.66560003</v>
      </c>
      <c r="D25" s="183" t="s">
        <v>720</v>
      </c>
    </row>
    <row r="26" spans="1:4" ht="17.25" customHeight="1">
      <c r="A26" s="445"/>
      <c r="B26" s="452"/>
      <c r="C26" s="453">
        <f>'9. Capital'!C21</f>
        <v>0</v>
      </c>
      <c r="D26" s="123"/>
    </row>
    <row r="27" spans="1:4" ht="17.25" customHeight="1">
      <c r="A27" s="445">
        <v>12</v>
      </c>
      <c r="B27" s="454" t="s">
        <v>166</v>
      </c>
      <c r="C27" s="201">
        <f>SUM(C6:C10,C16:C19,C23,C25)</f>
        <v>20667199328.4617</v>
      </c>
      <c r="D27" s="121"/>
    </row>
    <row r="28" spans="1:4" ht="17.25" customHeight="1">
      <c r="A28" s="445">
        <v>13</v>
      </c>
      <c r="B28" s="449" t="s">
        <v>167</v>
      </c>
      <c r="C28" s="202">
        <f>'2. RC'!E22</f>
        <v>307291190.75999999</v>
      </c>
      <c r="D28" s="122"/>
    </row>
    <row r="29" spans="1:4" ht="17.25" customHeight="1">
      <c r="A29" s="445">
        <v>14</v>
      </c>
      <c r="B29" s="449" t="s">
        <v>168</v>
      </c>
      <c r="C29" s="202">
        <f>'2. RC'!E23</f>
        <v>3376781271.7265</v>
      </c>
      <c r="D29" s="119"/>
    </row>
    <row r="30" spans="1:4" ht="17.25" customHeight="1">
      <c r="A30" s="445">
        <v>15</v>
      </c>
      <c r="B30" s="449" t="s">
        <v>169</v>
      </c>
      <c r="C30" s="202">
        <f>'2. RC'!E24</f>
        <v>3154818670.7200003</v>
      </c>
      <c r="D30" s="119"/>
    </row>
    <row r="31" spans="1:4" ht="17.25" customHeight="1">
      <c r="A31" s="445">
        <v>16</v>
      </c>
      <c r="B31" s="449" t="s">
        <v>170</v>
      </c>
      <c r="C31" s="202">
        <f>'2. RC'!E25</f>
        <v>6421603457.3299999</v>
      </c>
      <c r="D31" s="119"/>
    </row>
    <row r="32" spans="1:4" ht="17.25" customHeight="1">
      <c r="A32" s="445">
        <v>17</v>
      </c>
      <c r="B32" s="449" t="s">
        <v>171</v>
      </c>
      <c r="C32" s="202">
        <f>'2. RC'!E26</f>
        <v>1021814595.74</v>
      </c>
      <c r="D32" s="119"/>
    </row>
    <row r="33" spans="1:4" ht="17.25" customHeight="1">
      <c r="A33" s="445">
        <v>18</v>
      </c>
      <c r="B33" s="449" t="s">
        <v>172</v>
      </c>
      <c r="C33" s="202">
        <f>'2. RC'!E27</f>
        <v>2496093398.98</v>
      </c>
      <c r="D33" s="119"/>
    </row>
    <row r="34" spans="1:4" ht="17.25" customHeight="1">
      <c r="A34" s="445">
        <v>19</v>
      </c>
      <c r="B34" s="449" t="s">
        <v>173</v>
      </c>
      <c r="C34" s="202">
        <f>'2. RC'!E28</f>
        <v>98624069.609999985</v>
      </c>
      <c r="D34" s="119"/>
    </row>
    <row r="35" spans="1:4" ht="17.25" customHeight="1">
      <c r="A35" s="445">
        <v>20</v>
      </c>
      <c r="B35" s="449" t="s">
        <v>95</v>
      </c>
      <c r="C35" s="202">
        <f>'2. RC'!E29</f>
        <v>442215285.41359997</v>
      </c>
      <c r="D35" s="119"/>
    </row>
    <row r="36" spans="1:4" ht="17.25" customHeight="1">
      <c r="A36" s="445">
        <v>20.100000000000001</v>
      </c>
      <c r="B36" s="455" t="s">
        <v>369</v>
      </c>
      <c r="C36" s="200">
        <v>30659683.504600003</v>
      </c>
      <c r="D36" s="120"/>
    </row>
    <row r="37" spans="1:4" ht="17.25" customHeight="1">
      <c r="A37" s="445">
        <v>21</v>
      </c>
      <c r="B37" s="451" t="s">
        <v>174</v>
      </c>
      <c r="C37" s="200" t="s">
        <v>721</v>
      </c>
      <c r="D37" s="120"/>
    </row>
    <row r="38" spans="1:4" ht="17.25" customHeight="1">
      <c r="A38" s="445">
        <v>21.1</v>
      </c>
      <c r="B38" s="455" t="s">
        <v>233</v>
      </c>
      <c r="C38" s="203">
        <v>590209200</v>
      </c>
      <c r="D38" s="123"/>
    </row>
    <row r="39" spans="1:4" ht="17.25" customHeight="1">
      <c r="A39" s="445"/>
      <c r="B39" s="456"/>
      <c r="C39" s="457">
        <f>'9. Capital'!C34</f>
        <v>312280000</v>
      </c>
      <c r="D39" s="123"/>
    </row>
    <row r="40" spans="1:4" ht="17.25" customHeight="1">
      <c r="A40" s="445">
        <v>22</v>
      </c>
      <c r="B40" s="454" t="s">
        <v>175</v>
      </c>
      <c r="C40" s="201">
        <f>SUM(C28:C37)</f>
        <v>17349901623.784698</v>
      </c>
      <c r="D40" s="121"/>
    </row>
    <row r="41" spans="1:4" ht="17.25" customHeight="1">
      <c r="A41" s="445">
        <v>23</v>
      </c>
      <c r="B41" s="451" t="s">
        <v>176</v>
      </c>
      <c r="C41" s="198">
        <f>'2. RC'!E33</f>
        <v>27993660.18</v>
      </c>
      <c r="D41" s="119"/>
    </row>
    <row r="42" spans="1:4" ht="17.25" customHeight="1">
      <c r="A42" s="445">
        <v>24</v>
      </c>
      <c r="B42" s="451" t="s">
        <v>177</v>
      </c>
      <c r="C42" s="198">
        <f>'2. RC'!E34</f>
        <v>0</v>
      </c>
      <c r="D42" s="119"/>
    </row>
    <row r="43" spans="1:4" ht="17.25" customHeight="1">
      <c r="A43" s="445">
        <v>25</v>
      </c>
      <c r="B43" s="451" t="s">
        <v>232</v>
      </c>
      <c r="C43" s="198">
        <f>'2. RC'!E35</f>
        <v>-3586898.59</v>
      </c>
      <c r="D43" s="119"/>
    </row>
    <row r="44" spans="1:4" ht="17.25" customHeight="1">
      <c r="A44" s="445">
        <v>26</v>
      </c>
      <c r="B44" s="451" t="s">
        <v>179</v>
      </c>
      <c r="C44" s="198">
        <f>'2. RC'!E36</f>
        <v>198124943.63999999</v>
      </c>
      <c r="D44" s="119"/>
    </row>
    <row r="45" spans="1:4" ht="17.25" customHeight="1">
      <c r="A45" s="445">
        <v>27</v>
      </c>
      <c r="B45" s="451" t="s">
        <v>180</v>
      </c>
      <c r="C45" s="198">
        <f>'2. RC'!E37</f>
        <v>0</v>
      </c>
      <c r="D45" s="119"/>
    </row>
    <row r="46" spans="1:4" ht="17.25" customHeight="1">
      <c r="A46" s="445">
        <v>28</v>
      </c>
      <c r="B46" s="451" t="s">
        <v>181</v>
      </c>
      <c r="C46" s="198">
        <f>'2. RC'!E38</f>
        <v>2134949075.0916061</v>
      </c>
      <c r="D46" s="119"/>
    </row>
    <row r="47" spans="1:4" ht="17.25" customHeight="1">
      <c r="A47" s="445">
        <v>29</v>
      </c>
      <c r="B47" s="451" t="s">
        <v>35</v>
      </c>
      <c r="C47" s="198">
        <f>'2. RC'!E39</f>
        <v>549007.8599999994</v>
      </c>
      <c r="D47" s="119"/>
    </row>
    <row r="48" spans="1:4" ht="17.25" customHeight="1" thickBot="1">
      <c r="A48" s="124">
        <v>30</v>
      </c>
      <c r="B48" s="458" t="s">
        <v>182</v>
      </c>
      <c r="C48" s="204">
        <f>SUM(C41:C47)</f>
        <v>2358029788.1816063</v>
      </c>
      <c r="D48" s="12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37"/>
  <sheetViews>
    <sheetView showGridLines="0" zoomScale="90" zoomScaleNormal="90" workbookViewId="0">
      <pane xSplit="2" ySplit="7" topLeftCell="G8" activePane="bottomRight" state="frozen"/>
      <selection activeCell="B33" sqref="B33"/>
      <selection pane="topRight" activeCell="B33" sqref="B33"/>
      <selection pane="bottomLeft" activeCell="B33" sqref="B33"/>
      <selection pane="bottomRight" activeCell="B33" sqref="B33"/>
    </sheetView>
  </sheetViews>
  <sheetFormatPr defaultColWidth="9.140625" defaultRowHeight="12.75"/>
  <cols>
    <col min="1" max="1" width="10.5703125" style="1" bestFit="1" customWidth="1"/>
    <col min="2" max="2" width="105.140625" style="1" bestFit="1" customWidth="1"/>
    <col min="3" max="3" width="12.7109375" style="530" bestFit="1" customWidth="1"/>
    <col min="4" max="4" width="13.28515625" style="530" bestFit="1" customWidth="1"/>
    <col min="5" max="5" width="12.28515625" style="530" bestFit="1" customWidth="1"/>
    <col min="6" max="6" width="13.28515625" style="530" bestFit="1" customWidth="1"/>
    <col min="7" max="7" width="12.7109375" style="530" bestFit="1" customWidth="1"/>
    <col min="8" max="8" width="13.28515625" style="530" bestFit="1" customWidth="1"/>
    <col min="9" max="9" width="11.28515625" style="530" bestFit="1" customWidth="1"/>
    <col min="10" max="10" width="13.28515625" style="530" bestFit="1" customWidth="1"/>
    <col min="11" max="11" width="12.7109375" style="530" bestFit="1" customWidth="1"/>
    <col min="12" max="12" width="13.28515625" style="530" bestFit="1" customWidth="1"/>
    <col min="13" max="13" width="12.7109375" style="530" bestFit="1" customWidth="1"/>
    <col min="14" max="14" width="13.28515625" style="530" bestFit="1" customWidth="1"/>
    <col min="15" max="15" width="11.28515625" style="530" bestFit="1" customWidth="1"/>
    <col min="16" max="16" width="13.28515625" style="530" bestFit="1" customWidth="1"/>
    <col min="17" max="17" width="11.28515625" style="530" bestFit="1" customWidth="1"/>
    <col min="18" max="18" width="13.28515625" style="530" bestFit="1" customWidth="1"/>
    <col min="19" max="19" width="29.140625" style="530" bestFit="1" customWidth="1"/>
    <col min="20" max="16384" width="9.140625" style="8"/>
  </cols>
  <sheetData>
    <row r="1" spans="1:19">
      <c r="A1" s="1" t="s">
        <v>188</v>
      </c>
      <c r="B1" s="238" t="str">
        <f>Info!C2</f>
        <v>სს ”საქართველოს ბანკი”</v>
      </c>
    </row>
    <row r="2" spans="1:19">
      <c r="A2" s="1" t="s">
        <v>189</v>
      </c>
      <c r="B2" s="332">
        <v>44469</v>
      </c>
    </row>
    <row r="3" spans="1:19">
      <c r="H3" s="530">
        <v>0</v>
      </c>
    </row>
    <row r="4" spans="1:19" ht="26.25" thickBot="1">
      <c r="A4" s="57" t="s">
        <v>337</v>
      </c>
      <c r="B4" s="219" t="s">
        <v>359</v>
      </c>
    </row>
    <row r="5" spans="1:19">
      <c r="A5" s="108"/>
      <c r="B5" s="110"/>
      <c r="C5" s="492" t="s">
        <v>0</v>
      </c>
      <c r="D5" s="492" t="s">
        <v>1</v>
      </c>
      <c r="E5" s="492" t="s">
        <v>2</v>
      </c>
      <c r="F5" s="492" t="s">
        <v>3</v>
      </c>
      <c r="G5" s="492" t="s">
        <v>4</v>
      </c>
      <c r="H5" s="492" t="s">
        <v>5</v>
      </c>
      <c r="I5" s="492" t="s">
        <v>238</v>
      </c>
      <c r="J5" s="492" t="s">
        <v>239</v>
      </c>
      <c r="K5" s="492" t="s">
        <v>240</v>
      </c>
      <c r="L5" s="492" t="s">
        <v>241</v>
      </c>
      <c r="M5" s="492" t="s">
        <v>242</v>
      </c>
      <c r="N5" s="492" t="s">
        <v>243</v>
      </c>
      <c r="O5" s="492" t="s">
        <v>346</v>
      </c>
      <c r="P5" s="492" t="s">
        <v>347</v>
      </c>
      <c r="Q5" s="492" t="s">
        <v>348</v>
      </c>
      <c r="R5" s="491" t="s">
        <v>349</v>
      </c>
      <c r="S5" s="490" t="s">
        <v>350</v>
      </c>
    </row>
    <row r="6" spans="1:19">
      <c r="A6" s="128"/>
      <c r="B6" s="733" t="s">
        <v>351</v>
      </c>
      <c r="C6" s="731">
        <v>0</v>
      </c>
      <c r="D6" s="732"/>
      <c r="E6" s="731">
        <v>0.2</v>
      </c>
      <c r="F6" s="732"/>
      <c r="G6" s="731">
        <v>0.35</v>
      </c>
      <c r="H6" s="732"/>
      <c r="I6" s="731">
        <v>0.5</v>
      </c>
      <c r="J6" s="732"/>
      <c r="K6" s="731">
        <v>0.75</v>
      </c>
      <c r="L6" s="732"/>
      <c r="M6" s="731">
        <v>1</v>
      </c>
      <c r="N6" s="732"/>
      <c r="O6" s="731">
        <v>1.5</v>
      </c>
      <c r="P6" s="732"/>
      <c r="Q6" s="731">
        <v>2.5</v>
      </c>
      <c r="R6" s="732"/>
      <c r="S6" s="729" t="s">
        <v>251</v>
      </c>
    </row>
    <row r="7" spans="1:19">
      <c r="A7" s="128"/>
      <c r="B7" s="734"/>
      <c r="C7" s="489" t="s">
        <v>344</v>
      </c>
      <c r="D7" s="489" t="s">
        <v>345</v>
      </c>
      <c r="E7" s="489" t="s">
        <v>344</v>
      </c>
      <c r="F7" s="489" t="s">
        <v>345</v>
      </c>
      <c r="G7" s="489" t="s">
        <v>344</v>
      </c>
      <c r="H7" s="489" t="s">
        <v>345</v>
      </c>
      <c r="I7" s="489" t="s">
        <v>344</v>
      </c>
      <c r="J7" s="489" t="s">
        <v>345</v>
      </c>
      <c r="K7" s="489" t="s">
        <v>344</v>
      </c>
      <c r="L7" s="489" t="s">
        <v>345</v>
      </c>
      <c r="M7" s="489" t="s">
        <v>344</v>
      </c>
      <c r="N7" s="489" t="s">
        <v>345</v>
      </c>
      <c r="O7" s="489" t="s">
        <v>344</v>
      </c>
      <c r="P7" s="489" t="s">
        <v>345</v>
      </c>
      <c r="Q7" s="489" t="s">
        <v>344</v>
      </c>
      <c r="R7" s="489" t="s">
        <v>345</v>
      </c>
      <c r="S7" s="730"/>
    </row>
    <row r="8" spans="1:19" s="132" customFormat="1">
      <c r="A8" s="98">
        <v>1</v>
      </c>
      <c r="B8" s="149" t="s">
        <v>216</v>
      </c>
      <c r="C8" s="488">
        <v>1326525701.1099999</v>
      </c>
      <c r="D8" s="488"/>
      <c r="E8" s="488">
        <v>16105866.450800002</v>
      </c>
      <c r="F8" s="487"/>
      <c r="G8" s="488">
        <v>0</v>
      </c>
      <c r="H8" s="488"/>
      <c r="I8" s="488">
        <v>0</v>
      </c>
      <c r="J8" s="488"/>
      <c r="K8" s="488">
        <v>0</v>
      </c>
      <c r="L8" s="488"/>
      <c r="M8" s="488">
        <v>1883801973.5799999</v>
      </c>
      <c r="N8" s="488"/>
      <c r="O8" s="488">
        <v>0</v>
      </c>
      <c r="P8" s="488"/>
      <c r="Q8" s="488">
        <v>0</v>
      </c>
      <c r="R8" s="487"/>
      <c r="S8" s="486">
        <f>$C$6*SUM(C8:D8)+$E$6*SUM(E8:F8)+$G$6*SUM(G8:H8)+$I$6*SUM(I8:J8)+$K$6*SUM(K8:L8)+$M$6*SUM(M8:N8)+$O$6*SUM(O8:P8)+$Q$6*SUM(Q8:R8)</f>
        <v>1887023146.8701599</v>
      </c>
    </row>
    <row r="9" spans="1:19" s="132" customFormat="1">
      <c r="A9" s="98">
        <v>2</v>
      </c>
      <c r="B9" s="149" t="s">
        <v>217</v>
      </c>
      <c r="C9" s="488">
        <v>0</v>
      </c>
      <c r="D9" s="488"/>
      <c r="E9" s="488">
        <v>0</v>
      </c>
      <c r="F9" s="488"/>
      <c r="G9" s="488">
        <v>0</v>
      </c>
      <c r="H9" s="488"/>
      <c r="I9" s="488">
        <v>0</v>
      </c>
      <c r="J9" s="488"/>
      <c r="K9" s="488">
        <v>0</v>
      </c>
      <c r="L9" s="488"/>
      <c r="M9" s="488">
        <v>0</v>
      </c>
      <c r="N9" s="488"/>
      <c r="O9" s="488">
        <v>0</v>
      </c>
      <c r="P9" s="488"/>
      <c r="Q9" s="488">
        <v>0</v>
      </c>
      <c r="R9" s="487"/>
      <c r="S9" s="486">
        <f t="shared" ref="S9:S21" si="0">$C$6*SUM(C9:D9)+$E$6*SUM(E9:F9)+$G$6*SUM(G9:H9)+$I$6*SUM(I9:J9)+$K$6*SUM(K9:L9)+$M$6*SUM(M9:N9)+$O$6*SUM(O9:P9)+$Q$6*SUM(Q9:R9)</f>
        <v>0</v>
      </c>
    </row>
    <row r="10" spans="1:19" s="132" customFormat="1">
      <c r="A10" s="98">
        <v>3</v>
      </c>
      <c r="B10" s="149" t="s">
        <v>218</v>
      </c>
      <c r="C10" s="488"/>
      <c r="D10" s="488"/>
      <c r="E10" s="488">
        <v>0</v>
      </c>
      <c r="F10" s="488"/>
      <c r="G10" s="488">
        <v>0</v>
      </c>
      <c r="H10" s="488"/>
      <c r="I10" s="488">
        <v>0</v>
      </c>
      <c r="J10" s="488"/>
      <c r="K10" s="488">
        <v>0</v>
      </c>
      <c r="L10" s="488"/>
      <c r="M10" s="488">
        <v>0</v>
      </c>
      <c r="N10" s="488"/>
      <c r="O10" s="488">
        <v>0</v>
      </c>
      <c r="P10" s="488"/>
      <c r="Q10" s="488">
        <v>0</v>
      </c>
      <c r="R10" s="487"/>
      <c r="S10" s="486">
        <f t="shared" si="0"/>
        <v>0</v>
      </c>
    </row>
    <row r="11" spans="1:19" s="132" customFormat="1">
      <c r="A11" s="98">
        <v>4</v>
      </c>
      <c r="B11" s="149" t="s">
        <v>219</v>
      </c>
      <c r="C11" s="488">
        <v>728214109.95000005</v>
      </c>
      <c r="D11" s="488"/>
      <c r="E11" s="488">
        <v>0</v>
      </c>
      <c r="F11" s="488"/>
      <c r="G11" s="488">
        <v>0</v>
      </c>
      <c r="H11" s="488"/>
      <c r="I11" s="488">
        <v>65369480.759999998</v>
      </c>
      <c r="J11" s="488"/>
      <c r="K11" s="488">
        <v>0</v>
      </c>
      <c r="L11" s="488"/>
      <c r="M11" s="488">
        <v>0</v>
      </c>
      <c r="N11" s="488"/>
      <c r="O11" s="488">
        <v>0</v>
      </c>
      <c r="P11" s="488"/>
      <c r="Q11" s="488">
        <v>0</v>
      </c>
      <c r="R11" s="487"/>
      <c r="S11" s="486">
        <f t="shared" si="0"/>
        <v>32684740.379999999</v>
      </c>
    </row>
    <row r="12" spans="1:19" s="132" customFormat="1">
      <c r="A12" s="98">
        <v>5</v>
      </c>
      <c r="B12" s="149" t="s">
        <v>220</v>
      </c>
      <c r="C12" s="488">
        <v>0</v>
      </c>
      <c r="D12" s="488"/>
      <c r="E12" s="488">
        <v>0</v>
      </c>
      <c r="F12" s="488"/>
      <c r="G12" s="488">
        <v>0</v>
      </c>
      <c r="H12" s="488"/>
      <c r="I12" s="488">
        <v>0</v>
      </c>
      <c r="J12" s="488"/>
      <c r="K12" s="488">
        <v>0</v>
      </c>
      <c r="L12" s="488"/>
      <c r="M12" s="488">
        <v>0</v>
      </c>
      <c r="N12" s="488"/>
      <c r="O12" s="488">
        <v>0</v>
      </c>
      <c r="P12" s="488"/>
      <c r="Q12" s="488">
        <v>0</v>
      </c>
      <c r="R12" s="487"/>
      <c r="S12" s="486">
        <f t="shared" si="0"/>
        <v>0</v>
      </c>
    </row>
    <row r="13" spans="1:19" s="132" customFormat="1">
      <c r="A13" s="98">
        <v>6</v>
      </c>
      <c r="B13" s="149" t="s">
        <v>221</v>
      </c>
      <c r="C13" s="488"/>
      <c r="D13" s="488"/>
      <c r="E13" s="488">
        <v>591015099.18000007</v>
      </c>
      <c r="F13" s="488"/>
      <c r="G13" s="488">
        <v>0</v>
      </c>
      <c r="H13" s="488"/>
      <c r="I13" s="488">
        <v>86384661.239999995</v>
      </c>
      <c r="J13" s="488"/>
      <c r="K13" s="488">
        <v>0</v>
      </c>
      <c r="L13" s="488"/>
      <c r="M13" s="488">
        <v>204684.79999999999</v>
      </c>
      <c r="N13" s="488"/>
      <c r="O13" s="488">
        <v>61217.13</v>
      </c>
      <c r="P13" s="488"/>
      <c r="Q13" s="488">
        <v>0</v>
      </c>
      <c r="R13" s="487"/>
      <c r="S13" s="486">
        <f t="shared" si="0"/>
        <v>161691860.95100003</v>
      </c>
    </row>
    <row r="14" spans="1:19" s="132" customFormat="1">
      <c r="A14" s="98">
        <v>7</v>
      </c>
      <c r="B14" s="149" t="s">
        <v>73</v>
      </c>
      <c r="C14" s="488"/>
      <c r="D14" s="488"/>
      <c r="E14" s="488">
        <v>0</v>
      </c>
      <c r="F14" s="488"/>
      <c r="G14" s="488">
        <v>0</v>
      </c>
      <c r="H14" s="488"/>
      <c r="I14" s="488">
        <v>0</v>
      </c>
      <c r="J14" s="488"/>
      <c r="K14" s="488">
        <v>0</v>
      </c>
      <c r="L14" s="488"/>
      <c r="M14" s="488">
        <v>5599421597.6191998</v>
      </c>
      <c r="N14" s="488">
        <v>863551344.43620002</v>
      </c>
      <c r="O14" s="488">
        <v>106663454.00220001</v>
      </c>
      <c r="P14" s="488"/>
      <c r="Q14" s="488">
        <v>0</v>
      </c>
      <c r="R14" s="487"/>
      <c r="S14" s="486">
        <f t="shared" si="0"/>
        <v>6622968123.0586996</v>
      </c>
    </row>
    <row r="15" spans="1:19" s="132" customFormat="1">
      <c r="A15" s="98">
        <v>8</v>
      </c>
      <c r="B15" s="149" t="s">
        <v>74</v>
      </c>
      <c r="C15" s="488"/>
      <c r="D15" s="488"/>
      <c r="E15" s="488">
        <v>0</v>
      </c>
      <c r="F15" s="488"/>
      <c r="G15" s="488">
        <v>0</v>
      </c>
      <c r="H15" s="488"/>
      <c r="I15" s="488">
        <v>0</v>
      </c>
      <c r="J15" s="488"/>
      <c r="K15" s="488">
        <v>4000111431.6666002</v>
      </c>
      <c r="L15" s="488">
        <v>114612016.2298</v>
      </c>
      <c r="M15" s="488">
        <v>0</v>
      </c>
      <c r="N15" s="488">
        <v>0</v>
      </c>
      <c r="O15" s="488"/>
      <c r="P15" s="488"/>
      <c r="Q15" s="488">
        <v>0</v>
      </c>
      <c r="R15" s="487"/>
      <c r="S15" s="486">
        <f t="shared" si="0"/>
        <v>3086042585.9223003</v>
      </c>
    </row>
    <row r="16" spans="1:19" s="132" customFormat="1">
      <c r="A16" s="98">
        <v>9</v>
      </c>
      <c r="B16" s="149" t="s">
        <v>75</v>
      </c>
      <c r="C16" s="488"/>
      <c r="D16" s="488"/>
      <c r="E16" s="488">
        <v>0</v>
      </c>
      <c r="F16" s="488"/>
      <c r="G16" s="488">
        <v>3323506455.8698001</v>
      </c>
      <c r="H16" s="488"/>
      <c r="I16" s="488">
        <v>0</v>
      </c>
      <c r="J16" s="488"/>
      <c r="K16" s="488">
        <v>0</v>
      </c>
      <c r="L16" s="488"/>
      <c r="M16" s="488">
        <v>0</v>
      </c>
      <c r="N16" s="488"/>
      <c r="O16" s="488">
        <v>0</v>
      </c>
      <c r="P16" s="488"/>
      <c r="Q16" s="488">
        <v>0</v>
      </c>
      <c r="R16" s="487"/>
      <c r="S16" s="486">
        <f t="shared" si="0"/>
        <v>1163227259.55443</v>
      </c>
    </row>
    <row r="17" spans="1:19" s="132" customFormat="1">
      <c r="A17" s="98">
        <v>10</v>
      </c>
      <c r="B17" s="149" t="s">
        <v>69</v>
      </c>
      <c r="C17" s="488"/>
      <c r="D17" s="488"/>
      <c r="E17" s="488">
        <v>0</v>
      </c>
      <c r="F17" s="488"/>
      <c r="G17" s="488">
        <v>0</v>
      </c>
      <c r="H17" s="488"/>
      <c r="I17" s="488">
        <v>13045669.195599999</v>
      </c>
      <c r="J17" s="488"/>
      <c r="K17" s="488">
        <v>0</v>
      </c>
      <c r="L17" s="488"/>
      <c r="M17" s="488">
        <v>114412943.88950001</v>
      </c>
      <c r="N17" s="488"/>
      <c r="O17" s="488">
        <v>1866554.4913999999</v>
      </c>
      <c r="P17" s="488"/>
      <c r="Q17" s="488">
        <v>0</v>
      </c>
      <c r="R17" s="487"/>
      <c r="S17" s="486">
        <f t="shared" si="0"/>
        <v>123735610.22440001</v>
      </c>
    </row>
    <row r="18" spans="1:19" s="132" customFormat="1">
      <c r="A18" s="98">
        <v>11</v>
      </c>
      <c r="B18" s="149" t="s">
        <v>70</v>
      </c>
      <c r="C18" s="488"/>
      <c r="D18" s="488"/>
      <c r="E18" s="488">
        <v>0</v>
      </c>
      <c r="F18" s="488"/>
      <c r="G18" s="488">
        <v>0</v>
      </c>
      <c r="H18" s="488"/>
      <c r="I18" s="488">
        <v>0</v>
      </c>
      <c r="J18" s="488"/>
      <c r="K18" s="488">
        <v>0</v>
      </c>
      <c r="L18" s="488"/>
      <c r="M18" s="488">
        <v>1001915300.6387</v>
      </c>
      <c r="N18" s="488"/>
      <c r="O18" s="488">
        <v>456555062.46509999</v>
      </c>
      <c r="P18" s="488"/>
      <c r="Q18" s="488">
        <v>31806893</v>
      </c>
      <c r="R18" s="487"/>
      <c r="S18" s="486">
        <f t="shared" si="0"/>
        <v>1766265126.83635</v>
      </c>
    </row>
    <row r="19" spans="1:19" s="132" customFormat="1">
      <c r="A19" s="98">
        <v>12</v>
      </c>
      <c r="B19" s="149" t="s">
        <v>71</v>
      </c>
      <c r="C19" s="488"/>
      <c r="D19" s="488"/>
      <c r="E19" s="488">
        <v>0</v>
      </c>
      <c r="F19" s="488"/>
      <c r="G19" s="488">
        <v>0</v>
      </c>
      <c r="H19" s="488"/>
      <c r="I19" s="488">
        <v>0</v>
      </c>
      <c r="J19" s="488"/>
      <c r="K19" s="488">
        <v>0</v>
      </c>
      <c r="L19" s="488"/>
      <c r="M19" s="488">
        <v>0</v>
      </c>
      <c r="N19" s="488"/>
      <c r="O19" s="488">
        <v>0</v>
      </c>
      <c r="P19" s="488"/>
      <c r="Q19" s="488">
        <v>0</v>
      </c>
      <c r="R19" s="487"/>
      <c r="S19" s="486">
        <f t="shared" si="0"/>
        <v>0</v>
      </c>
    </row>
    <row r="20" spans="1:19" s="132" customFormat="1">
      <c r="A20" s="98">
        <v>13</v>
      </c>
      <c r="B20" s="149" t="s">
        <v>72</v>
      </c>
      <c r="C20" s="488"/>
      <c r="D20" s="488"/>
      <c r="E20" s="488">
        <v>0</v>
      </c>
      <c r="F20" s="488"/>
      <c r="G20" s="488">
        <v>0</v>
      </c>
      <c r="H20" s="488"/>
      <c r="I20" s="488">
        <v>0</v>
      </c>
      <c r="J20" s="488"/>
      <c r="K20" s="488">
        <v>0</v>
      </c>
      <c r="L20" s="488"/>
      <c r="M20" s="488">
        <v>0</v>
      </c>
      <c r="N20" s="488"/>
      <c r="O20" s="488">
        <v>0</v>
      </c>
      <c r="P20" s="488"/>
      <c r="Q20" s="488">
        <v>0</v>
      </c>
      <c r="R20" s="487"/>
      <c r="S20" s="486">
        <f t="shared" si="0"/>
        <v>0</v>
      </c>
    </row>
    <row r="21" spans="1:19" s="132" customFormat="1">
      <c r="A21" s="98">
        <v>14</v>
      </c>
      <c r="B21" s="149" t="s">
        <v>249</v>
      </c>
      <c r="C21" s="488">
        <v>664063975.91000009</v>
      </c>
      <c r="D21" s="488"/>
      <c r="E21" s="488">
        <v>0</v>
      </c>
      <c r="F21" s="488"/>
      <c r="G21" s="488">
        <v>0</v>
      </c>
      <c r="H21" s="488"/>
      <c r="I21" s="488">
        <v>0</v>
      </c>
      <c r="J21" s="488"/>
      <c r="K21" s="488">
        <v>0</v>
      </c>
      <c r="L21" s="488"/>
      <c r="M21" s="488">
        <v>606457110.02900004</v>
      </c>
      <c r="N21" s="488"/>
      <c r="O21" s="488">
        <v>0</v>
      </c>
      <c r="P21" s="488"/>
      <c r="Q21" s="488">
        <v>139393712.01000002</v>
      </c>
      <c r="R21" s="487"/>
      <c r="S21" s="486">
        <f t="shared" si="0"/>
        <v>954941390.05400014</v>
      </c>
    </row>
    <row r="22" spans="1:19" ht="13.5" thickBot="1">
      <c r="A22" s="84"/>
      <c r="B22" s="134" t="s">
        <v>68</v>
      </c>
      <c r="C22" s="485">
        <f>SUM(C8:C21)</f>
        <v>2718803786.9700003</v>
      </c>
      <c r="D22" s="485">
        <f t="shared" ref="D22:S22" si="1">SUM(D8:D21)</f>
        <v>0</v>
      </c>
      <c r="E22" s="485">
        <f t="shared" si="1"/>
        <v>607120965.63080001</v>
      </c>
      <c r="F22" s="485">
        <f t="shared" si="1"/>
        <v>0</v>
      </c>
      <c r="G22" s="485">
        <f t="shared" si="1"/>
        <v>3323506455.8698001</v>
      </c>
      <c r="H22" s="485">
        <f t="shared" si="1"/>
        <v>0</v>
      </c>
      <c r="I22" s="485">
        <f t="shared" si="1"/>
        <v>164799811.1956</v>
      </c>
      <c r="J22" s="485">
        <f t="shared" si="1"/>
        <v>0</v>
      </c>
      <c r="K22" s="485">
        <f t="shared" si="1"/>
        <v>4000111431.6666002</v>
      </c>
      <c r="L22" s="485">
        <f t="shared" si="1"/>
        <v>114612016.2298</v>
      </c>
      <c r="M22" s="485">
        <f t="shared" si="1"/>
        <v>9206213610.5563984</v>
      </c>
      <c r="N22" s="485">
        <f t="shared" si="1"/>
        <v>863551344.43620002</v>
      </c>
      <c r="O22" s="485">
        <f t="shared" si="1"/>
        <v>565146288.08870006</v>
      </c>
      <c r="P22" s="485">
        <f t="shared" si="1"/>
        <v>0</v>
      </c>
      <c r="Q22" s="485">
        <f t="shared" si="1"/>
        <v>171200605.01000002</v>
      </c>
      <c r="R22" s="485">
        <f t="shared" si="1"/>
        <v>0</v>
      </c>
      <c r="S22" s="484">
        <f t="shared" si="1"/>
        <v>15798579843.851339</v>
      </c>
    </row>
    <row r="37" spans="10:10">
      <c r="J37" s="530">
        <v>0</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P7" activePane="bottomRight" state="frozen"/>
      <selection activeCell="B33" sqref="B33"/>
      <selection pane="topRight" activeCell="B33" sqref="B33"/>
      <selection pane="bottomLeft" activeCell="B33" sqref="B33"/>
      <selection pane="bottomRight" activeCell="B33" sqref="B33"/>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8"/>
  </cols>
  <sheetData>
    <row r="1" spans="1:22">
      <c r="A1" s="1" t="s">
        <v>188</v>
      </c>
      <c r="B1" s="238" t="str">
        <f>Info!C2</f>
        <v>სს ”საქართველოს ბანკი”</v>
      </c>
    </row>
    <row r="2" spans="1:22">
      <c r="A2" s="1" t="s">
        <v>189</v>
      </c>
      <c r="B2" s="332">
        <v>44469</v>
      </c>
    </row>
    <row r="3" spans="1:22">
      <c r="H3" s="1">
        <v>0</v>
      </c>
    </row>
    <row r="4" spans="1:22" ht="27.75" thickBot="1">
      <c r="A4" s="1" t="s">
        <v>338</v>
      </c>
      <c r="B4" s="220" t="s">
        <v>360</v>
      </c>
      <c r="V4" s="174" t="s">
        <v>93</v>
      </c>
    </row>
    <row r="5" spans="1:22">
      <c r="A5" s="82"/>
      <c r="B5" s="83"/>
      <c r="C5" s="735" t="s">
        <v>198</v>
      </c>
      <c r="D5" s="736"/>
      <c r="E5" s="736"/>
      <c r="F5" s="736"/>
      <c r="G5" s="736"/>
      <c r="H5" s="736"/>
      <c r="I5" s="736"/>
      <c r="J5" s="736"/>
      <c r="K5" s="736"/>
      <c r="L5" s="737"/>
      <c r="M5" s="735" t="s">
        <v>199</v>
      </c>
      <c r="N5" s="736"/>
      <c r="O5" s="736"/>
      <c r="P5" s="736"/>
      <c r="Q5" s="736"/>
      <c r="R5" s="736"/>
      <c r="S5" s="737"/>
      <c r="T5" s="740" t="s">
        <v>358</v>
      </c>
      <c r="U5" s="740" t="s">
        <v>357</v>
      </c>
      <c r="V5" s="738" t="s">
        <v>200</v>
      </c>
    </row>
    <row r="6" spans="1:22" s="57" customFormat="1" ht="140.25">
      <c r="A6" s="96"/>
      <c r="B6" s="151"/>
      <c r="C6" s="80" t="s">
        <v>201</v>
      </c>
      <c r="D6" s="79" t="s">
        <v>202</v>
      </c>
      <c r="E6" s="76" t="s">
        <v>203</v>
      </c>
      <c r="F6" s="221" t="s">
        <v>352</v>
      </c>
      <c r="G6" s="79" t="s">
        <v>204</v>
      </c>
      <c r="H6" s="79" t="s">
        <v>205</v>
      </c>
      <c r="I6" s="79" t="s">
        <v>206</v>
      </c>
      <c r="J6" s="79" t="s">
        <v>248</v>
      </c>
      <c r="K6" s="79" t="s">
        <v>207</v>
      </c>
      <c r="L6" s="81" t="s">
        <v>208</v>
      </c>
      <c r="M6" s="80" t="s">
        <v>209</v>
      </c>
      <c r="N6" s="79" t="s">
        <v>210</v>
      </c>
      <c r="O6" s="79" t="s">
        <v>211</v>
      </c>
      <c r="P6" s="79" t="s">
        <v>212</v>
      </c>
      <c r="Q6" s="79" t="s">
        <v>213</v>
      </c>
      <c r="R6" s="79" t="s">
        <v>214</v>
      </c>
      <c r="S6" s="81" t="s">
        <v>215</v>
      </c>
      <c r="T6" s="741"/>
      <c r="U6" s="741"/>
      <c r="V6" s="739"/>
    </row>
    <row r="7" spans="1:22" s="132" customFormat="1">
      <c r="A7" s="133">
        <v>1</v>
      </c>
      <c r="B7" s="131" t="s">
        <v>216</v>
      </c>
      <c r="C7" s="461"/>
      <c r="D7" s="460">
        <v>0</v>
      </c>
      <c r="E7" s="460"/>
      <c r="F7" s="460"/>
      <c r="G7" s="460"/>
      <c r="H7" s="460"/>
      <c r="I7" s="460"/>
      <c r="J7" s="460"/>
      <c r="K7" s="460"/>
      <c r="L7" s="460"/>
      <c r="M7" s="460">
        <v>0</v>
      </c>
      <c r="N7" s="460"/>
      <c r="O7" s="460"/>
      <c r="P7" s="460"/>
      <c r="Q7" s="460"/>
      <c r="R7" s="460">
        <v>0</v>
      </c>
      <c r="S7" s="460"/>
      <c r="T7" s="216"/>
      <c r="U7" s="215"/>
      <c r="V7" s="206">
        <f>SUM(C7:S7)</f>
        <v>0</v>
      </c>
    </row>
    <row r="8" spans="1:22" s="132" customFormat="1">
      <c r="A8" s="133">
        <v>2</v>
      </c>
      <c r="B8" s="131" t="s">
        <v>217</v>
      </c>
      <c r="C8" s="461">
        <v>0</v>
      </c>
      <c r="D8" s="460">
        <v>0</v>
      </c>
      <c r="E8" s="460"/>
      <c r="F8" s="460"/>
      <c r="G8" s="460"/>
      <c r="H8" s="460"/>
      <c r="I8" s="460"/>
      <c r="J8" s="460"/>
      <c r="K8" s="460"/>
      <c r="L8" s="460"/>
      <c r="M8" s="460"/>
      <c r="N8" s="460"/>
      <c r="O8" s="460"/>
      <c r="P8" s="460"/>
      <c r="Q8" s="460"/>
      <c r="R8" s="460">
        <v>0</v>
      </c>
      <c r="S8" s="460"/>
      <c r="T8" s="215"/>
      <c r="U8" s="215"/>
      <c r="V8" s="206">
        <f t="shared" ref="V8:V20" si="0">SUM(C8:S8)</f>
        <v>0</v>
      </c>
    </row>
    <row r="9" spans="1:22" s="132" customFormat="1">
      <c r="A9" s="133">
        <v>3</v>
      </c>
      <c r="B9" s="131" t="s">
        <v>218</v>
      </c>
      <c r="C9" s="461"/>
      <c r="D9" s="460">
        <v>0</v>
      </c>
      <c r="E9" s="460"/>
      <c r="F9" s="460"/>
      <c r="G9" s="460"/>
      <c r="H9" s="460"/>
      <c r="I9" s="460"/>
      <c r="J9" s="460"/>
      <c r="K9" s="460"/>
      <c r="L9" s="460"/>
      <c r="M9" s="460"/>
      <c r="N9" s="460"/>
      <c r="O9" s="460"/>
      <c r="P9" s="460"/>
      <c r="Q9" s="460"/>
      <c r="R9" s="460">
        <v>0</v>
      </c>
      <c r="S9" s="460"/>
      <c r="T9" s="215"/>
      <c r="U9" s="215"/>
      <c r="V9" s="206">
        <f>SUM(C9:S9)</f>
        <v>0</v>
      </c>
    </row>
    <row r="10" spans="1:22" s="132" customFormat="1">
      <c r="A10" s="133">
        <v>4</v>
      </c>
      <c r="B10" s="131" t="s">
        <v>219</v>
      </c>
      <c r="C10" s="461"/>
      <c r="D10" s="460">
        <v>0</v>
      </c>
      <c r="E10" s="460"/>
      <c r="F10" s="460"/>
      <c r="G10" s="460"/>
      <c r="H10" s="460"/>
      <c r="I10" s="460"/>
      <c r="J10" s="460"/>
      <c r="K10" s="460"/>
      <c r="L10" s="460"/>
      <c r="M10" s="460"/>
      <c r="N10" s="460"/>
      <c r="O10" s="460"/>
      <c r="P10" s="460"/>
      <c r="Q10" s="460"/>
      <c r="R10" s="460">
        <v>0</v>
      </c>
      <c r="S10" s="460"/>
      <c r="T10" s="215"/>
      <c r="U10" s="215"/>
      <c r="V10" s="206">
        <f t="shared" si="0"/>
        <v>0</v>
      </c>
    </row>
    <row r="11" spans="1:22" s="132" customFormat="1">
      <c r="A11" s="133">
        <v>5</v>
      </c>
      <c r="B11" s="131" t="s">
        <v>220</v>
      </c>
      <c r="C11" s="461" t="s">
        <v>722</v>
      </c>
      <c r="D11" s="460">
        <v>0</v>
      </c>
      <c r="E11" s="460"/>
      <c r="F11" s="460"/>
      <c r="G11" s="460"/>
      <c r="H11" s="460"/>
      <c r="I11" s="460"/>
      <c r="J11" s="460"/>
      <c r="K11" s="460"/>
      <c r="L11" s="460"/>
      <c r="M11" s="460"/>
      <c r="N11" s="460"/>
      <c r="O11" s="460"/>
      <c r="P11" s="460"/>
      <c r="Q11" s="460"/>
      <c r="R11" s="460">
        <v>0</v>
      </c>
      <c r="S11" s="460"/>
      <c r="T11" s="215"/>
      <c r="U11" s="215"/>
      <c r="V11" s="206">
        <f t="shared" si="0"/>
        <v>0</v>
      </c>
    </row>
    <row r="12" spans="1:22" s="132" customFormat="1">
      <c r="A12" s="133">
        <v>6</v>
      </c>
      <c r="B12" s="131" t="s">
        <v>221</v>
      </c>
      <c r="C12" s="461"/>
      <c r="D12" s="460">
        <v>0</v>
      </c>
      <c r="E12" s="460"/>
      <c r="F12" s="460"/>
      <c r="G12" s="460"/>
      <c r="H12" s="460"/>
      <c r="I12" s="460"/>
      <c r="J12" s="460"/>
      <c r="K12" s="460"/>
      <c r="L12" s="460"/>
      <c r="M12" s="460"/>
      <c r="N12" s="460"/>
      <c r="O12" s="460"/>
      <c r="P12" s="460"/>
      <c r="Q12" s="460"/>
      <c r="R12" s="460">
        <v>0</v>
      </c>
      <c r="S12" s="460"/>
      <c r="T12" s="215"/>
      <c r="U12" s="215"/>
      <c r="V12" s="206">
        <f t="shared" si="0"/>
        <v>0</v>
      </c>
    </row>
    <row r="13" spans="1:22" s="132" customFormat="1">
      <c r="A13" s="133">
        <v>7</v>
      </c>
      <c r="B13" s="131" t="s">
        <v>73</v>
      </c>
      <c r="C13" s="461"/>
      <c r="D13" s="460">
        <v>114046640.57049999</v>
      </c>
      <c r="E13" s="460"/>
      <c r="F13" s="460"/>
      <c r="G13" s="460"/>
      <c r="H13" s="460"/>
      <c r="I13" s="460"/>
      <c r="J13" s="460"/>
      <c r="K13" s="460"/>
      <c r="L13" s="460"/>
      <c r="M13" s="460">
        <v>8255921.6112000002</v>
      </c>
      <c r="N13" s="460"/>
      <c r="O13" s="460">
        <v>43941195.017999999</v>
      </c>
      <c r="P13" s="460"/>
      <c r="Q13" s="460"/>
      <c r="R13" s="460">
        <v>187488910.96540001</v>
      </c>
      <c r="S13" s="460"/>
      <c r="T13" s="215"/>
      <c r="U13" s="215"/>
      <c r="V13" s="206">
        <f t="shared" si="0"/>
        <v>353732668.16509998</v>
      </c>
    </row>
    <row r="14" spans="1:22" s="132" customFormat="1">
      <c r="A14" s="133">
        <v>8</v>
      </c>
      <c r="B14" s="131" t="s">
        <v>74</v>
      </c>
      <c r="C14" s="461"/>
      <c r="D14" s="460">
        <v>0</v>
      </c>
      <c r="E14" s="460"/>
      <c r="F14" s="460"/>
      <c r="G14" s="460"/>
      <c r="H14" s="460"/>
      <c r="I14" s="460"/>
      <c r="J14" s="460">
        <v>0</v>
      </c>
      <c r="K14" s="460"/>
      <c r="L14" s="460"/>
      <c r="M14" s="460">
        <v>1419399.1753</v>
      </c>
      <c r="N14" s="460"/>
      <c r="O14" s="460">
        <v>3567406.7226</v>
      </c>
      <c r="P14" s="460"/>
      <c r="Q14" s="460"/>
      <c r="R14" s="460">
        <v>0</v>
      </c>
      <c r="S14" s="460"/>
      <c r="T14" s="215"/>
      <c r="U14" s="215"/>
      <c r="V14" s="206">
        <f t="shared" si="0"/>
        <v>4986805.8979000002</v>
      </c>
    </row>
    <row r="15" spans="1:22" s="132" customFormat="1">
      <c r="A15" s="133">
        <v>9</v>
      </c>
      <c r="B15" s="131" t="s">
        <v>75</v>
      </c>
      <c r="C15" s="461"/>
      <c r="D15" s="460">
        <v>43102524.606200002</v>
      </c>
      <c r="E15" s="460"/>
      <c r="F15" s="460"/>
      <c r="G15" s="460"/>
      <c r="H15" s="460"/>
      <c r="I15" s="460"/>
      <c r="J15" s="460"/>
      <c r="K15" s="460"/>
      <c r="L15" s="460"/>
      <c r="M15" s="460">
        <v>707610.78209999995</v>
      </c>
      <c r="N15" s="460"/>
      <c r="O15" s="460">
        <v>412975.30949999997</v>
      </c>
      <c r="P15" s="460"/>
      <c r="Q15" s="460"/>
      <c r="R15" s="460">
        <v>0</v>
      </c>
      <c r="S15" s="460"/>
      <c r="T15" s="215"/>
      <c r="U15" s="215"/>
      <c r="V15" s="206">
        <f t="shared" si="0"/>
        <v>44223110.697800003</v>
      </c>
    </row>
    <row r="16" spans="1:22" s="132" customFormat="1">
      <c r="A16" s="133">
        <v>10</v>
      </c>
      <c r="B16" s="131" t="s">
        <v>69</v>
      </c>
      <c r="C16" s="461"/>
      <c r="D16" s="460">
        <v>0</v>
      </c>
      <c r="E16" s="460"/>
      <c r="F16" s="460"/>
      <c r="G16" s="460"/>
      <c r="H16" s="460"/>
      <c r="I16" s="460"/>
      <c r="J16" s="460"/>
      <c r="K16" s="460"/>
      <c r="L16" s="460"/>
      <c r="M16" s="460"/>
      <c r="N16" s="460"/>
      <c r="O16" s="460"/>
      <c r="P16" s="460"/>
      <c r="Q16" s="460"/>
      <c r="R16" s="460">
        <v>0</v>
      </c>
      <c r="S16" s="460"/>
      <c r="T16" s="215"/>
      <c r="U16" s="215"/>
      <c r="V16" s="206">
        <f t="shared" si="0"/>
        <v>0</v>
      </c>
    </row>
    <row r="17" spans="1:22" s="132" customFormat="1">
      <c r="A17" s="133">
        <v>11</v>
      </c>
      <c r="B17" s="131" t="s">
        <v>70</v>
      </c>
      <c r="C17" s="461"/>
      <c r="D17" s="460">
        <v>101991.1243</v>
      </c>
      <c r="E17" s="460"/>
      <c r="F17" s="460"/>
      <c r="G17" s="460"/>
      <c r="H17" s="460"/>
      <c r="I17" s="460">
        <v>0</v>
      </c>
      <c r="J17" s="460"/>
      <c r="K17" s="460"/>
      <c r="L17" s="460"/>
      <c r="M17" s="460">
        <v>1873727.4811</v>
      </c>
      <c r="N17" s="460"/>
      <c r="O17" s="460">
        <v>0</v>
      </c>
      <c r="P17" s="460"/>
      <c r="Q17" s="460"/>
      <c r="R17" s="460">
        <v>0</v>
      </c>
      <c r="S17" s="460"/>
      <c r="T17" s="215"/>
      <c r="U17" s="215"/>
      <c r="V17" s="206">
        <f t="shared" si="0"/>
        <v>1975718.6054</v>
      </c>
    </row>
    <row r="18" spans="1:22" s="132" customFormat="1">
      <c r="A18" s="133">
        <v>12</v>
      </c>
      <c r="B18" s="131" t="s">
        <v>71</v>
      </c>
      <c r="C18" s="461"/>
      <c r="D18" s="460">
        <v>84385.370699999999</v>
      </c>
      <c r="E18" s="460"/>
      <c r="F18" s="460"/>
      <c r="G18" s="460"/>
      <c r="H18" s="460"/>
      <c r="I18" s="460"/>
      <c r="J18" s="460"/>
      <c r="K18" s="460"/>
      <c r="L18" s="460"/>
      <c r="M18" s="460"/>
      <c r="N18" s="460"/>
      <c r="O18" s="460"/>
      <c r="P18" s="460"/>
      <c r="Q18" s="460"/>
      <c r="R18" s="460">
        <v>0</v>
      </c>
      <c r="S18" s="460"/>
      <c r="T18" s="215"/>
      <c r="U18" s="215"/>
      <c r="V18" s="206">
        <f t="shared" si="0"/>
        <v>84385.370699999999</v>
      </c>
    </row>
    <row r="19" spans="1:22" s="132" customFormat="1">
      <c r="A19" s="133">
        <v>13</v>
      </c>
      <c r="B19" s="131" t="s">
        <v>72</v>
      </c>
      <c r="C19" s="461"/>
      <c r="D19" s="460">
        <v>0</v>
      </c>
      <c r="E19" s="460"/>
      <c r="F19" s="460"/>
      <c r="G19" s="460"/>
      <c r="H19" s="460"/>
      <c r="I19" s="460"/>
      <c r="J19" s="460"/>
      <c r="K19" s="460"/>
      <c r="L19" s="460"/>
      <c r="M19" s="460"/>
      <c r="N19" s="460"/>
      <c r="O19" s="460"/>
      <c r="P19" s="460"/>
      <c r="Q19" s="460"/>
      <c r="R19" s="460">
        <v>0</v>
      </c>
      <c r="S19" s="460"/>
      <c r="T19" s="215"/>
      <c r="U19" s="215"/>
      <c r="V19" s="206">
        <f t="shared" si="0"/>
        <v>0</v>
      </c>
    </row>
    <row r="20" spans="1:22" s="132" customFormat="1">
      <c r="A20" s="133">
        <v>14</v>
      </c>
      <c r="B20" s="131" t="s">
        <v>249</v>
      </c>
      <c r="C20" s="461"/>
      <c r="D20" s="460">
        <v>0</v>
      </c>
      <c r="E20" s="460"/>
      <c r="F20" s="460"/>
      <c r="G20" s="460"/>
      <c r="H20" s="460"/>
      <c r="I20" s="460"/>
      <c r="J20" s="460"/>
      <c r="K20" s="460"/>
      <c r="L20" s="460"/>
      <c r="M20" s="460"/>
      <c r="N20" s="460"/>
      <c r="O20" s="460"/>
      <c r="P20" s="460"/>
      <c r="Q20" s="460"/>
      <c r="R20" s="460">
        <v>0</v>
      </c>
      <c r="S20" s="460"/>
      <c r="T20" s="215"/>
      <c r="U20" s="215"/>
      <c r="V20" s="206">
        <f t="shared" si="0"/>
        <v>0</v>
      </c>
    </row>
    <row r="21" spans="1:22" ht="13.5" thickBot="1">
      <c r="A21" s="84"/>
      <c r="B21" s="85" t="s">
        <v>68</v>
      </c>
      <c r="C21" s="207">
        <f>SUM(C7:C20)</f>
        <v>0</v>
      </c>
      <c r="D21" s="205">
        <f t="shared" ref="D21:V21" si="1">SUM(D7:D20)</f>
        <v>157335541.6717</v>
      </c>
      <c r="E21" s="205">
        <f t="shared" si="1"/>
        <v>0</v>
      </c>
      <c r="F21" s="205">
        <f t="shared" si="1"/>
        <v>0</v>
      </c>
      <c r="G21" s="205">
        <f t="shared" si="1"/>
        <v>0</v>
      </c>
      <c r="H21" s="205">
        <f t="shared" si="1"/>
        <v>0</v>
      </c>
      <c r="I21" s="205">
        <f t="shared" si="1"/>
        <v>0</v>
      </c>
      <c r="J21" s="205">
        <f t="shared" si="1"/>
        <v>0</v>
      </c>
      <c r="K21" s="205">
        <f t="shared" si="1"/>
        <v>0</v>
      </c>
      <c r="L21" s="208">
        <f t="shared" si="1"/>
        <v>0</v>
      </c>
      <c r="M21" s="207">
        <f t="shared" si="1"/>
        <v>12256659.049699999</v>
      </c>
      <c r="N21" s="205">
        <f t="shared" si="1"/>
        <v>0</v>
      </c>
      <c r="O21" s="205">
        <f t="shared" si="1"/>
        <v>47921577.050099999</v>
      </c>
      <c r="P21" s="205">
        <f t="shared" si="1"/>
        <v>0</v>
      </c>
      <c r="Q21" s="205">
        <f t="shared" si="1"/>
        <v>0</v>
      </c>
      <c r="R21" s="205">
        <f t="shared" si="1"/>
        <v>187488910.96540001</v>
      </c>
      <c r="S21" s="208">
        <f t="shared" si="1"/>
        <v>0</v>
      </c>
      <c r="T21" s="208">
        <f>SUM(T7:T20)</f>
        <v>0</v>
      </c>
      <c r="U21" s="208">
        <f t="shared" si="1"/>
        <v>0</v>
      </c>
      <c r="V21" s="209">
        <f t="shared" si="1"/>
        <v>405002688.73689997</v>
      </c>
    </row>
    <row r="24" spans="1:22">
      <c r="A24" s="12"/>
      <c r="B24" s="12"/>
      <c r="C24" s="60"/>
      <c r="D24" s="60"/>
      <c r="E24" s="60"/>
    </row>
    <row r="25" spans="1:22">
      <c r="A25" s="77"/>
      <c r="B25" s="77"/>
      <c r="C25" s="12"/>
      <c r="D25" s="60"/>
      <c r="E25" s="60"/>
      <c r="M25" s="656">
        <v>0</v>
      </c>
      <c r="O25" s="656">
        <v>0</v>
      </c>
      <c r="R25" s="656">
        <v>0</v>
      </c>
      <c r="V25" s="656">
        <v>0</v>
      </c>
    </row>
    <row r="26" spans="1:22">
      <c r="A26" s="77"/>
      <c r="B26" s="78"/>
      <c r="C26" s="12"/>
      <c r="D26" s="655"/>
      <c r="E26" s="60"/>
    </row>
    <row r="27" spans="1:22">
      <c r="A27" s="77"/>
      <c r="B27" s="77"/>
      <c r="C27" s="12"/>
      <c r="D27" s="60"/>
      <c r="E27" s="60"/>
    </row>
    <row r="28" spans="1:22">
      <c r="A28" s="77"/>
      <c r="B28" s="78"/>
      <c r="C28" s="12"/>
      <c r="D28" s="60"/>
      <c r="E28" s="6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B33" sqref="B33"/>
      <selection pane="topRight" activeCell="B33" sqref="B33"/>
      <selection pane="bottomLeft" activeCell="B33" sqref="B33"/>
      <selection pane="bottomRight" activeCell="B33" sqref="B33"/>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8"/>
  </cols>
  <sheetData>
    <row r="1" spans="1:9">
      <c r="A1" s="1" t="s">
        <v>188</v>
      </c>
      <c r="B1" s="238" t="str">
        <f>Info!C2</f>
        <v>სს ”საქართველოს ბანკი”</v>
      </c>
    </row>
    <row r="2" spans="1:9">
      <c r="A2" s="1" t="s">
        <v>189</v>
      </c>
      <c r="B2" s="332">
        <v>44469</v>
      </c>
    </row>
    <row r="3" spans="1:9">
      <c r="H3" s="1">
        <v>0</v>
      </c>
    </row>
    <row r="4" spans="1:9" ht="13.5" thickBot="1">
      <c r="A4" s="1" t="s">
        <v>339</v>
      </c>
      <c r="B4" s="218" t="s">
        <v>361</v>
      </c>
    </row>
    <row r="5" spans="1:9">
      <c r="A5" s="82"/>
      <c r="B5" s="129"/>
      <c r="C5" s="135" t="s">
        <v>0</v>
      </c>
      <c r="D5" s="135" t="s">
        <v>1</v>
      </c>
      <c r="E5" s="135" t="s">
        <v>2</v>
      </c>
      <c r="F5" s="135" t="s">
        <v>3</v>
      </c>
      <c r="G5" s="214" t="s">
        <v>4</v>
      </c>
      <c r="H5" s="136" t="s">
        <v>5</v>
      </c>
      <c r="I5" s="18"/>
    </row>
    <row r="6" spans="1:9" ht="15" customHeight="1">
      <c r="A6" s="128"/>
      <c r="B6" s="16"/>
      <c r="C6" s="742" t="s">
        <v>353</v>
      </c>
      <c r="D6" s="746" t="s">
        <v>363</v>
      </c>
      <c r="E6" s="747"/>
      <c r="F6" s="742" t="s">
        <v>364</v>
      </c>
      <c r="G6" s="742" t="s">
        <v>365</v>
      </c>
      <c r="H6" s="744" t="s">
        <v>355</v>
      </c>
      <c r="I6" s="18"/>
    </row>
    <row r="7" spans="1:9" ht="76.5">
      <c r="A7" s="128"/>
      <c r="B7" s="16"/>
      <c r="C7" s="743"/>
      <c r="D7" s="217" t="s">
        <v>356</v>
      </c>
      <c r="E7" s="217" t="s">
        <v>354</v>
      </c>
      <c r="F7" s="743"/>
      <c r="G7" s="743"/>
      <c r="H7" s="745"/>
      <c r="I7" s="18"/>
    </row>
    <row r="8" spans="1:9">
      <c r="A8" s="73">
        <v>1</v>
      </c>
      <c r="B8" s="62" t="s">
        <v>216</v>
      </c>
      <c r="C8" s="462">
        <v>3257694671.6705999</v>
      </c>
      <c r="D8" s="462"/>
      <c r="E8" s="462"/>
      <c r="F8" s="462">
        <f>'11. CRWA'!S8</f>
        <v>1887023146.8701599</v>
      </c>
      <c r="G8" s="463">
        <f>F8</f>
        <v>1887023146.8701599</v>
      </c>
      <c r="H8" s="222">
        <f>G8/(C8+E8)</f>
        <v>0.57925107692872368</v>
      </c>
    </row>
    <row r="9" spans="1:9" ht="15" customHeight="1">
      <c r="A9" s="73">
        <v>2</v>
      </c>
      <c r="B9" s="62" t="s">
        <v>217</v>
      </c>
      <c r="C9" s="462">
        <v>0</v>
      </c>
      <c r="D9" s="462"/>
      <c r="E9" s="462"/>
      <c r="F9" s="462"/>
      <c r="G9" s="463">
        <f t="shared" ref="G9:G20" si="0">F9</f>
        <v>0</v>
      </c>
      <c r="H9" s="222" t="e">
        <f t="shared" ref="H9:H21" si="1">G9/(C9+E9)</f>
        <v>#DIV/0!</v>
      </c>
    </row>
    <row r="10" spans="1:9">
      <c r="A10" s="73">
        <v>3</v>
      </c>
      <c r="B10" s="62" t="s">
        <v>218</v>
      </c>
      <c r="C10" s="462"/>
      <c r="D10" s="462"/>
      <c r="E10" s="462"/>
      <c r="F10" s="462"/>
      <c r="G10" s="463">
        <f t="shared" si="0"/>
        <v>0</v>
      </c>
      <c r="H10" s="222" t="e">
        <f t="shared" si="1"/>
        <v>#DIV/0!</v>
      </c>
    </row>
    <row r="11" spans="1:9">
      <c r="A11" s="73">
        <v>4</v>
      </c>
      <c r="B11" s="62" t="s">
        <v>219</v>
      </c>
      <c r="C11" s="462">
        <v>793583590.71000004</v>
      </c>
      <c r="D11" s="462"/>
      <c r="E11" s="462"/>
      <c r="F11" s="462">
        <f>'11. CRWA'!S11</f>
        <v>32684740.379999999</v>
      </c>
      <c r="G11" s="463">
        <f>F11</f>
        <v>32684740.379999999</v>
      </c>
      <c r="H11" s="222">
        <f t="shared" si="1"/>
        <v>4.1186260354448299E-2</v>
      </c>
    </row>
    <row r="12" spans="1:9">
      <c r="A12" s="73">
        <v>5</v>
      </c>
      <c r="B12" s="62" t="s">
        <v>220</v>
      </c>
      <c r="C12" s="462">
        <v>0</v>
      </c>
      <c r="D12" s="462"/>
      <c r="E12" s="462"/>
      <c r="F12" s="462">
        <v>0</v>
      </c>
      <c r="G12" s="463">
        <f t="shared" si="0"/>
        <v>0</v>
      </c>
      <c r="H12" s="222" t="e">
        <f t="shared" si="1"/>
        <v>#DIV/0!</v>
      </c>
    </row>
    <row r="13" spans="1:9">
      <c r="A13" s="73">
        <v>6</v>
      </c>
      <c r="B13" s="62" t="s">
        <v>221</v>
      </c>
      <c r="C13" s="462">
        <v>677665662.35000002</v>
      </c>
      <c r="D13" s="462"/>
      <c r="E13" s="462"/>
      <c r="F13" s="462">
        <v>161691860.95100003</v>
      </c>
      <c r="G13" s="463">
        <f t="shared" si="0"/>
        <v>161691860.95100003</v>
      </c>
      <c r="H13" s="222">
        <f t="shared" si="1"/>
        <v>0.23860123056890198</v>
      </c>
    </row>
    <row r="14" spans="1:9">
      <c r="A14" s="73">
        <v>7</v>
      </c>
      <c r="B14" s="62" t="s">
        <v>73</v>
      </c>
      <c r="C14" s="462">
        <v>5706085051.6213999</v>
      </c>
      <c r="D14" s="462">
        <v>2043345807.8126249</v>
      </c>
      <c r="E14" s="462">
        <v>863551344.43620002</v>
      </c>
      <c r="F14" s="462">
        <f>'11. CRWA'!S14</f>
        <v>6622968123.0586996</v>
      </c>
      <c r="G14" s="463">
        <v>6269235454.8936005</v>
      </c>
      <c r="H14" s="222">
        <f>G14/(C14+E14)</f>
        <v>0.9542743428929692</v>
      </c>
    </row>
    <row r="15" spans="1:9">
      <c r="A15" s="73">
        <v>8</v>
      </c>
      <c r="B15" s="62" t="s">
        <v>74</v>
      </c>
      <c r="C15" s="462">
        <v>4000111431.6666002</v>
      </c>
      <c r="D15" s="462">
        <v>233936394.36957499</v>
      </c>
      <c r="E15" s="462">
        <v>114612016.2298</v>
      </c>
      <c r="F15" s="462">
        <f>'11. CRWA'!S15</f>
        <v>3086042585.9223003</v>
      </c>
      <c r="G15" s="463">
        <v>3037953255.4182005</v>
      </c>
      <c r="H15" s="222">
        <f t="shared" si="1"/>
        <v>0.73831286449428701</v>
      </c>
    </row>
    <row r="16" spans="1:9">
      <c r="A16" s="73">
        <v>9</v>
      </c>
      <c r="B16" s="62" t="s">
        <v>75</v>
      </c>
      <c r="C16" s="462">
        <v>3323506455.8698001</v>
      </c>
      <c r="D16" s="462"/>
      <c r="E16" s="462"/>
      <c r="F16" s="462">
        <f>'11. CRWA'!S16</f>
        <v>1163227259.55443</v>
      </c>
      <c r="G16" s="463">
        <v>1162004682.3385301</v>
      </c>
      <c r="H16" s="222">
        <f t="shared" si="1"/>
        <v>0.34963214236766693</v>
      </c>
    </row>
    <row r="17" spans="1:8">
      <c r="A17" s="73">
        <v>10</v>
      </c>
      <c r="B17" s="62" t="s">
        <v>69</v>
      </c>
      <c r="C17" s="462">
        <v>129325167.57650001</v>
      </c>
      <c r="D17" s="462"/>
      <c r="E17" s="462"/>
      <c r="F17" s="462">
        <f>'11. CRWA'!S17</f>
        <v>123735610.22440001</v>
      </c>
      <c r="G17" s="463">
        <v>123651224.85370001</v>
      </c>
      <c r="H17" s="222">
        <f t="shared" si="1"/>
        <v>0.95612653879266241</v>
      </c>
    </row>
    <row r="18" spans="1:8">
      <c r="A18" s="73">
        <v>11</v>
      </c>
      <c r="B18" s="62" t="s">
        <v>70</v>
      </c>
      <c r="C18" s="462">
        <v>1490277256.1038001</v>
      </c>
      <c r="D18" s="462"/>
      <c r="E18" s="462"/>
      <c r="F18" s="462">
        <f>'11. CRWA'!S18</f>
        <v>1766265126.83635</v>
      </c>
      <c r="G18" s="463">
        <v>1764391399.3552499</v>
      </c>
      <c r="H18" s="222">
        <f t="shared" si="1"/>
        <v>1.1839349974165863</v>
      </c>
    </row>
    <row r="19" spans="1:8">
      <c r="A19" s="73">
        <v>12</v>
      </c>
      <c r="B19" s="62" t="s">
        <v>71</v>
      </c>
      <c r="C19" s="462">
        <v>0</v>
      </c>
      <c r="D19" s="462"/>
      <c r="E19" s="462"/>
      <c r="F19" s="462"/>
      <c r="G19" s="463">
        <f t="shared" si="0"/>
        <v>0</v>
      </c>
      <c r="H19" s="222" t="e">
        <f t="shared" si="1"/>
        <v>#DIV/0!</v>
      </c>
    </row>
    <row r="20" spans="1:8">
      <c r="A20" s="73">
        <v>13</v>
      </c>
      <c r="B20" s="62" t="s">
        <v>72</v>
      </c>
      <c r="C20" s="462">
        <v>0</v>
      </c>
      <c r="D20" s="462"/>
      <c r="E20" s="462"/>
      <c r="F20" s="462"/>
      <c r="G20" s="463">
        <f t="shared" si="0"/>
        <v>0</v>
      </c>
      <c r="H20" s="222" t="e">
        <f t="shared" si="1"/>
        <v>#DIV/0!</v>
      </c>
    </row>
    <row r="21" spans="1:8">
      <c r="A21" s="73">
        <v>14</v>
      </c>
      <c r="B21" s="62" t="s">
        <v>249</v>
      </c>
      <c r="C21" s="462">
        <v>1409914797.9490001</v>
      </c>
      <c r="D21" s="462"/>
      <c r="E21" s="462"/>
      <c r="F21" s="462">
        <f>'11. CRWA'!S21</f>
        <v>954941390.05400014</v>
      </c>
      <c r="G21" s="463">
        <f>F21</f>
        <v>954941390.05400014</v>
      </c>
      <c r="H21" s="222">
        <f t="shared" si="1"/>
        <v>0.67730432466071799</v>
      </c>
    </row>
    <row r="22" spans="1:8" ht="13.5" thickBot="1">
      <c r="A22" s="130"/>
      <c r="B22" s="137" t="s">
        <v>68</v>
      </c>
      <c r="C22" s="520">
        <f>SUM(C8:C21)</f>
        <v>20788164085.517704</v>
      </c>
      <c r="D22" s="205">
        <f>SUM(D8:D21)</f>
        <v>2277282202.1822</v>
      </c>
      <c r="E22" s="205">
        <f>SUM(E8:E21)</f>
        <v>978163360.66600001</v>
      </c>
      <c r="F22" s="205">
        <f>SUM(F8:F21)</f>
        <v>15798579843.851339</v>
      </c>
      <c r="G22" s="205">
        <f>SUM(G8:G21)</f>
        <v>15393577155.114443</v>
      </c>
      <c r="H22" s="223">
        <f>G22/(C22+E22)</f>
        <v>0.70721977298073779</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activeCell="B33" sqref="B33"/>
      <selection pane="topRight" activeCell="B33" sqref="B33"/>
      <selection pane="bottomLeft" activeCell="B33" sqref="B33"/>
      <selection pane="bottomRight" activeCell="B33" sqref="B33"/>
    </sheetView>
  </sheetViews>
  <sheetFormatPr defaultColWidth="9.140625" defaultRowHeight="12.75"/>
  <cols>
    <col min="1" max="1" width="10.5703125" style="238" bestFit="1" customWidth="1"/>
    <col min="2" max="2" width="104.140625" style="238" customWidth="1"/>
    <col min="3" max="5" width="14.28515625" style="238" customWidth="1"/>
    <col min="6" max="11" width="15.85546875" style="238" customWidth="1"/>
    <col min="12" max="16384" width="9.140625" style="238"/>
  </cols>
  <sheetData>
    <row r="1" spans="1:11">
      <c r="A1" s="238" t="s">
        <v>188</v>
      </c>
      <c r="B1" s="238" t="str">
        <f>'2. RC'!B1</f>
        <v>სს ”საქართველოს ბანკი”</v>
      </c>
    </row>
    <row r="2" spans="1:11">
      <c r="A2" s="238" t="s">
        <v>189</v>
      </c>
      <c r="B2" s="332">
        <f>'2. RC'!B2</f>
        <v>44469</v>
      </c>
      <c r="C2" s="239"/>
      <c r="D2" s="239"/>
    </row>
    <row r="3" spans="1:11">
      <c r="B3" s="239"/>
      <c r="C3" s="239"/>
      <c r="D3" s="239"/>
    </row>
    <row r="4" spans="1:11" ht="13.5" thickBot="1">
      <c r="A4" s="238" t="s">
        <v>394</v>
      </c>
      <c r="B4" s="218" t="s">
        <v>393</v>
      </c>
      <c r="C4" s="239"/>
      <c r="D4" s="239"/>
    </row>
    <row r="5" spans="1:11" ht="30" customHeight="1">
      <c r="A5" s="748"/>
      <c r="B5" s="749"/>
      <c r="C5" s="750" t="s">
        <v>425</v>
      </c>
      <c r="D5" s="750"/>
      <c r="E5" s="750"/>
      <c r="F5" s="750" t="s">
        <v>426</v>
      </c>
      <c r="G5" s="750"/>
      <c r="H5" s="750"/>
      <c r="I5" s="750" t="s">
        <v>427</v>
      </c>
      <c r="J5" s="750"/>
      <c r="K5" s="751"/>
    </row>
    <row r="6" spans="1:11">
      <c r="A6" s="582"/>
      <c r="B6" s="237"/>
      <c r="C6" s="583" t="s">
        <v>27</v>
      </c>
      <c r="D6" s="583" t="s">
        <v>96</v>
      </c>
      <c r="E6" s="583" t="s">
        <v>68</v>
      </c>
      <c r="F6" s="583" t="s">
        <v>27</v>
      </c>
      <c r="G6" s="583" t="s">
        <v>96</v>
      </c>
      <c r="H6" s="583" t="s">
        <v>68</v>
      </c>
      <c r="I6" s="583" t="s">
        <v>27</v>
      </c>
      <c r="J6" s="583" t="s">
        <v>96</v>
      </c>
      <c r="K6" s="584" t="s">
        <v>68</v>
      </c>
    </row>
    <row r="7" spans="1:11">
      <c r="A7" s="585" t="s">
        <v>373</v>
      </c>
      <c r="B7" s="586"/>
      <c r="C7" s="586"/>
      <c r="D7" s="586"/>
      <c r="E7" s="586"/>
      <c r="F7" s="586"/>
      <c r="G7" s="586"/>
      <c r="H7" s="586"/>
      <c r="I7" s="586"/>
      <c r="J7" s="586"/>
      <c r="K7" s="587"/>
    </row>
    <row r="8" spans="1:11">
      <c r="A8" s="236">
        <v>1</v>
      </c>
      <c r="B8" s="228" t="s">
        <v>373</v>
      </c>
      <c r="C8" s="227"/>
      <c r="D8" s="227"/>
      <c r="E8" s="227"/>
      <c r="F8" s="588">
        <v>1248968533.6135795</v>
      </c>
      <c r="G8" s="588">
        <v>3027060612.482285</v>
      </c>
      <c r="H8" s="588">
        <v>4276029146.0958605</v>
      </c>
      <c r="I8" s="588">
        <v>1241052044.2264059</v>
      </c>
      <c r="J8" s="588">
        <v>2381363167.29424</v>
      </c>
      <c r="K8" s="589">
        <v>3622415211.5206437</v>
      </c>
    </row>
    <row r="9" spans="1:11">
      <c r="A9" s="585" t="s">
        <v>374</v>
      </c>
      <c r="B9" s="586"/>
      <c r="C9" s="586"/>
      <c r="D9" s="586"/>
      <c r="E9" s="586"/>
      <c r="F9" s="590"/>
      <c r="G9" s="590"/>
      <c r="H9" s="590"/>
      <c r="I9" s="590"/>
      <c r="J9" s="590"/>
      <c r="K9" s="591"/>
    </row>
    <row r="10" spans="1:11">
      <c r="A10" s="240">
        <v>2</v>
      </c>
      <c r="B10" s="592" t="s">
        <v>375</v>
      </c>
      <c r="C10" s="593">
        <v>1958359899.740087</v>
      </c>
      <c r="D10" s="594">
        <v>4633185283.9878941</v>
      </c>
      <c r="E10" s="594">
        <v>6455989291.1378708</v>
      </c>
      <c r="F10" s="594">
        <v>369194589.60594565</v>
      </c>
      <c r="G10" s="594">
        <v>993627741.42212117</v>
      </c>
      <c r="H10" s="594">
        <v>1337779297.0670657</v>
      </c>
      <c r="I10" s="594">
        <v>106192823.34241199</v>
      </c>
      <c r="J10" s="594">
        <v>280985744.51441634</v>
      </c>
      <c r="K10" s="595">
        <v>379925434.41784453</v>
      </c>
    </row>
    <row r="11" spans="1:11">
      <c r="A11" s="240">
        <v>3</v>
      </c>
      <c r="B11" s="592" t="s">
        <v>376</v>
      </c>
      <c r="C11" s="593">
        <v>4098454369.8997612</v>
      </c>
      <c r="D11" s="594">
        <v>6692361203.1145363</v>
      </c>
      <c r="E11" s="594">
        <v>10491968888.182995</v>
      </c>
      <c r="F11" s="594">
        <v>1368026248.9123373</v>
      </c>
      <c r="G11" s="594">
        <v>1967013426.875191</v>
      </c>
      <c r="H11" s="594">
        <v>3335039675.7875319</v>
      </c>
      <c r="I11" s="594">
        <v>1070215580.9870301</v>
      </c>
      <c r="J11" s="594">
        <v>1133218937.222651</v>
      </c>
      <c r="K11" s="595">
        <v>2203434518.2096815</v>
      </c>
    </row>
    <row r="12" spans="1:11">
      <c r="A12" s="240">
        <v>4</v>
      </c>
      <c r="B12" s="592" t="s">
        <v>377</v>
      </c>
      <c r="C12" s="593">
        <v>1882994565.2173913</v>
      </c>
      <c r="D12" s="594">
        <v>76434782.608695656</v>
      </c>
      <c r="E12" s="594">
        <v>1824798913.0434783</v>
      </c>
      <c r="F12" s="594">
        <v>0</v>
      </c>
      <c r="G12" s="594">
        <v>0</v>
      </c>
      <c r="H12" s="594">
        <v>0</v>
      </c>
      <c r="I12" s="594">
        <v>0</v>
      </c>
      <c r="J12" s="594">
        <v>0</v>
      </c>
      <c r="K12" s="595">
        <v>0</v>
      </c>
    </row>
    <row r="13" spans="1:11">
      <c r="A13" s="240">
        <v>5</v>
      </c>
      <c r="B13" s="592" t="s">
        <v>378</v>
      </c>
      <c r="C13" s="593">
        <v>1167719879.7467005</v>
      </c>
      <c r="D13" s="594">
        <v>1213590405.0241973</v>
      </c>
      <c r="E13" s="594">
        <v>2294928957.3663335</v>
      </c>
      <c r="F13" s="594">
        <v>175258881.69154403</v>
      </c>
      <c r="G13" s="594">
        <v>183154804.42258841</v>
      </c>
      <c r="H13" s="594">
        <v>358413686.1141324</v>
      </c>
      <c r="I13" s="594">
        <v>69134933.925646737</v>
      </c>
      <c r="J13" s="594">
        <v>74643619.251148686</v>
      </c>
      <c r="K13" s="595">
        <v>143778553.17679545</v>
      </c>
    </row>
    <row r="14" spans="1:11">
      <c r="A14" s="240">
        <v>6</v>
      </c>
      <c r="B14" s="592" t="s">
        <v>392</v>
      </c>
      <c r="C14" s="593"/>
      <c r="D14" s="594"/>
      <c r="E14" s="594"/>
      <c r="F14" s="594"/>
      <c r="G14" s="594"/>
      <c r="H14" s="594"/>
      <c r="I14" s="594"/>
      <c r="J14" s="594"/>
      <c r="K14" s="595"/>
    </row>
    <row r="15" spans="1:11">
      <c r="A15" s="240">
        <v>7</v>
      </c>
      <c r="B15" s="592" t="s">
        <v>379</v>
      </c>
      <c r="C15" s="593">
        <v>66567165.063244559</v>
      </c>
      <c r="D15" s="594">
        <v>142980688.24782604</v>
      </c>
      <c r="E15" s="594">
        <v>204776579.6249837</v>
      </c>
      <c r="F15" s="594">
        <v>58652562.58541847</v>
      </c>
      <c r="G15" s="594">
        <v>148176820.80782601</v>
      </c>
      <c r="H15" s="594">
        <v>206829383.39324453</v>
      </c>
      <c r="I15" s="594">
        <v>58652562.58541847</v>
      </c>
      <c r="J15" s="594">
        <v>148176820.80782601</v>
      </c>
      <c r="K15" s="595">
        <v>206829383.39324453</v>
      </c>
    </row>
    <row r="16" spans="1:11">
      <c r="A16" s="240">
        <v>8</v>
      </c>
      <c r="B16" s="596" t="s">
        <v>380</v>
      </c>
      <c r="C16" s="593">
        <v>7215735979.9270973</v>
      </c>
      <c r="D16" s="594">
        <v>8125367078.9952555</v>
      </c>
      <c r="E16" s="594">
        <v>14816473338.217789</v>
      </c>
      <c r="F16" s="594">
        <v>1601937693.1892998</v>
      </c>
      <c r="G16" s="594">
        <v>2298345052.1056056</v>
      </c>
      <c r="H16" s="594">
        <v>3900282745.294909</v>
      </c>
      <c r="I16" s="594">
        <v>1198003077.4980953</v>
      </c>
      <c r="J16" s="594">
        <v>1356039377.2816257</v>
      </c>
      <c r="K16" s="595">
        <v>2554042454.7797217</v>
      </c>
    </row>
    <row r="17" spans="1:11">
      <c r="A17" s="585" t="s">
        <v>381</v>
      </c>
      <c r="B17" s="586"/>
      <c r="C17" s="590"/>
      <c r="D17" s="590"/>
      <c r="E17" s="590"/>
      <c r="F17" s="590"/>
      <c r="G17" s="590"/>
      <c r="H17" s="590"/>
      <c r="I17" s="590"/>
      <c r="J17" s="590"/>
      <c r="K17" s="591"/>
    </row>
    <row r="18" spans="1:11">
      <c r="A18" s="240">
        <v>9</v>
      </c>
      <c r="B18" s="592" t="s">
        <v>382</v>
      </c>
      <c r="C18" s="593"/>
      <c r="D18" s="594"/>
      <c r="E18" s="594"/>
      <c r="F18" s="594"/>
      <c r="G18" s="594"/>
      <c r="H18" s="594"/>
      <c r="I18" s="594"/>
      <c r="J18" s="594"/>
      <c r="K18" s="595"/>
    </row>
    <row r="19" spans="1:11">
      <c r="A19" s="240">
        <v>10</v>
      </c>
      <c r="B19" s="592" t="s">
        <v>383</v>
      </c>
      <c r="C19" s="593">
        <v>350529977.468687</v>
      </c>
      <c r="D19" s="594">
        <v>189060209.63516518</v>
      </c>
      <c r="E19" s="594">
        <v>513748385.95379877</v>
      </c>
      <c r="F19" s="594">
        <v>170898506.74058419</v>
      </c>
      <c r="G19" s="594">
        <v>92270280.506928772</v>
      </c>
      <c r="H19" s="594">
        <v>263168787.24751323</v>
      </c>
      <c r="I19" s="594">
        <v>180257669.96514946</v>
      </c>
      <c r="J19" s="594">
        <v>745979530.97812426</v>
      </c>
      <c r="K19" s="595">
        <v>926237200.94327343</v>
      </c>
    </row>
    <row r="20" spans="1:11">
      <c r="A20" s="240">
        <v>11</v>
      </c>
      <c r="B20" s="592" t="s">
        <v>384</v>
      </c>
      <c r="C20" s="593">
        <v>8511057.4774086997</v>
      </c>
      <c r="D20" s="594">
        <v>191361.63608695651</v>
      </c>
      <c r="E20" s="594">
        <v>8365864.7274086997</v>
      </c>
      <c r="F20" s="594">
        <v>8511057.4774086997</v>
      </c>
      <c r="G20" s="594">
        <v>0</v>
      </c>
      <c r="H20" s="594">
        <v>8511057.4774086997</v>
      </c>
      <c r="I20" s="594">
        <v>8511057.4774086997</v>
      </c>
      <c r="J20" s="594">
        <v>0</v>
      </c>
      <c r="K20" s="595">
        <v>8511057.4774086997</v>
      </c>
    </row>
    <row r="21" spans="1:11" ht="13.5" thickBot="1">
      <c r="A21" s="177">
        <v>12</v>
      </c>
      <c r="B21" s="241" t="s">
        <v>385</v>
      </c>
      <c r="C21" s="597">
        <v>359041034.94609571</v>
      </c>
      <c r="D21" s="598">
        <v>189251571.27125216</v>
      </c>
      <c r="E21" s="597">
        <v>522114250.68120748</v>
      </c>
      <c r="F21" s="598">
        <v>179409564.2179929</v>
      </c>
      <c r="G21" s="598">
        <v>92270280.506928772</v>
      </c>
      <c r="H21" s="598">
        <v>271679844.72492194</v>
      </c>
      <c r="I21" s="598">
        <v>188768727.44255817</v>
      </c>
      <c r="J21" s="598">
        <v>745979530.97812426</v>
      </c>
      <c r="K21" s="599">
        <v>934748258.42068207</v>
      </c>
    </row>
    <row r="22" spans="1:11" ht="38.25" customHeight="1" thickBot="1">
      <c r="A22" s="234"/>
      <c r="B22" s="235"/>
      <c r="C22" s="235"/>
      <c r="D22" s="235"/>
      <c r="E22" s="235"/>
      <c r="F22" s="752" t="s">
        <v>386</v>
      </c>
      <c r="G22" s="750"/>
      <c r="H22" s="750"/>
      <c r="I22" s="752" t="s">
        <v>387</v>
      </c>
      <c r="J22" s="750"/>
      <c r="K22" s="751"/>
    </row>
    <row r="23" spans="1:11">
      <c r="A23" s="231">
        <v>13</v>
      </c>
      <c r="B23" s="229" t="s">
        <v>373</v>
      </c>
      <c r="C23" s="600"/>
      <c r="D23" s="600"/>
      <c r="E23" s="600"/>
      <c r="F23" s="601">
        <v>1248968533.6135795</v>
      </c>
      <c r="G23" s="601">
        <v>3027060612.482285</v>
      </c>
      <c r="H23" s="601">
        <v>4276029146.0958605</v>
      </c>
      <c r="I23" s="601">
        <v>1241052044.2264059</v>
      </c>
      <c r="J23" s="601">
        <v>2381363167.29424</v>
      </c>
      <c r="K23" s="602">
        <v>3622415211.5206437</v>
      </c>
    </row>
    <row r="24" spans="1:11" ht="13.5" thickBot="1">
      <c r="A24" s="603">
        <v>14</v>
      </c>
      <c r="B24" s="604" t="s">
        <v>388</v>
      </c>
      <c r="C24" s="242"/>
      <c r="D24" s="233"/>
      <c r="E24" s="338"/>
      <c r="F24" s="605">
        <v>1422528128.9713066</v>
      </c>
      <c r="G24" s="605">
        <v>2206074771.59868</v>
      </c>
      <c r="H24" s="605">
        <v>3628602900.5699868</v>
      </c>
      <c r="I24" s="605">
        <v>1009234350.0555372</v>
      </c>
      <c r="J24" s="605">
        <v>611535617.50698876</v>
      </c>
      <c r="K24" s="606">
        <v>1619294196.3590384</v>
      </c>
    </row>
    <row r="25" spans="1:11" ht="13.5" thickBot="1">
      <c r="A25" s="232">
        <v>15</v>
      </c>
      <c r="B25" s="230" t="s">
        <v>389</v>
      </c>
      <c r="C25" s="607"/>
      <c r="D25" s="607"/>
      <c r="E25" s="607"/>
      <c r="F25" s="669">
        <v>0.87799215226539262</v>
      </c>
      <c r="G25" s="669">
        <v>1.3721477854935351</v>
      </c>
      <c r="H25" s="669">
        <v>1.1784230083220666</v>
      </c>
      <c r="I25" s="669">
        <v>1.2296965954023582</v>
      </c>
      <c r="J25" s="669">
        <v>3.8940710878005813</v>
      </c>
      <c r="K25" s="670">
        <v>2.2370334060762995</v>
      </c>
    </row>
    <row r="28" spans="1:11" ht="38.25">
      <c r="B28" s="17" t="s">
        <v>424</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1"/>
  <sheetViews>
    <sheetView showGridLines="0" workbookViewId="0">
      <pane xSplit="1" ySplit="5" topLeftCell="B6" activePane="bottomRight" state="frozen"/>
      <selection activeCell="B33" sqref="B33"/>
      <selection pane="topRight" activeCell="B33" sqref="B33"/>
      <selection pane="bottomLeft" activeCell="B33" sqref="B33"/>
      <selection pane="bottomRight" activeCell="B33" sqref="B33"/>
    </sheetView>
  </sheetViews>
  <sheetFormatPr defaultColWidth="9.140625" defaultRowHeight="15"/>
  <cols>
    <col min="1" max="1" width="10.5703125" style="58" bestFit="1" customWidth="1"/>
    <col min="2" max="2" width="95" style="58" customWidth="1"/>
    <col min="3" max="3" width="14.85546875" style="58" bestFit="1" customWidth="1"/>
    <col min="4" max="4" width="10" style="58" bestFit="1" customWidth="1"/>
    <col min="5" max="5" width="18.28515625" style="58" bestFit="1" customWidth="1"/>
    <col min="6" max="6" width="12" style="58" bestFit="1" customWidth="1"/>
    <col min="7" max="13" width="10.7109375" style="58" customWidth="1"/>
    <col min="14" max="14" width="31" style="58" bestFit="1" customWidth="1"/>
    <col min="15" max="16384" width="9.140625" style="8"/>
  </cols>
  <sheetData>
    <row r="1" spans="1:14">
      <c r="A1" s="4" t="s">
        <v>188</v>
      </c>
      <c r="B1" s="58" t="str">
        <f>Info!C2</f>
        <v>სს ”საქართველოს ბანკი”</v>
      </c>
    </row>
    <row r="2" spans="1:14" ht="14.25" customHeight="1">
      <c r="A2" s="58" t="s">
        <v>189</v>
      </c>
      <c r="B2" s="332">
        <v>44469</v>
      </c>
    </row>
    <row r="3" spans="1:14" ht="14.25" customHeight="1">
      <c r="H3" s="58">
        <v>0</v>
      </c>
    </row>
    <row r="4" spans="1:14" ht="15.75" thickBot="1">
      <c r="A4" s="1" t="s">
        <v>340</v>
      </c>
      <c r="B4" s="75" t="s">
        <v>77</v>
      </c>
    </row>
    <row r="5" spans="1:14" s="19" customFormat="1" ht="12.75">
      <c r="A5" s="145"/>
      <c r="B5" s="146"/>
      <c r="C5" s="147" t="s">
        <v>0</v>
      </c>
      <c r="D5" s="147" t="s">
        <v>1</v>
      </c>
      <c r="E5" s="147" t="s">
        <v>2</v>
      </c>
      <c r="F5" s="147" t="s">
        <v>3</v>
      </c>
      <c r="G5" s="147" t="s">
        <v>4</v>
      </c>
      <c r="H5" s="147" t="s">
        <v>5</v>
      </c>
      <c r="I5" s="147" t="s">
        <v>238</v>
      </c>
      <c r="J5" s="147" t="s">
        <v>239</v>
      </c>
      <c r="K5" s="147" t="s">
        <v>240</v>
      </c>
      <c r="L5" s="147" t="s">
        <v>241</v>
      </c>
      <c r="M5" s="147" t="s">
        <v>242</v>
      </c>
      <c r="N5" s="148" t="s">
        <v>243</v>
      </c>
    </row>
    <row r="6" spans="1:14" ht="45">
      <c r="A6" s="138"/>
      <c r="B6" s="87"/>
      <c r="C6" s="88" t="s">
        <v>87</v>
      </c>
      <c r="D6" s="89" t="s">
        <v>76</v>
      </c>
      <c r="E6" s="90" t="s">
        <v>86</v>
      </c>
      <c r="F6" s="91">
        <v>0</v>
      </c>
      <c r="G6" s="91">
        <v>0.2</v>
      </c>
      <c r="H6" s="91">
        <v>0.35</v>
      </c>
      <c r="I6" s="91">
        <v>0.5</v>
      </c>
      <c r="J6" s="91">
        <v>0.75</v>
      </c>
      <c r="K6" s="91">
        <v>1</v>
      </c>
      <c r="L6" s="91">
        <v>1.5</v>
      </c>
      <c r="M6" s="91">
        <v>2.5</v>
      </c>
      <c r="N6" s="139" t="s">
        <v>77</v>
      </c>
    </row>
    <row r="7" spans="1:14">
      <c r="A7" s="140">
        <v>1</v>
      </c>
      <c r="B7" s="92" t="s">
        <v>78</v>
      </c>
      <c r="C7" s="464">
        <v>2759621325.2677002</v>
      </c>
      <c r="D7" s="465"/>
      <c r="E7" s="466">
        <f t="shared" ref="E7:M7" si="0">SUM(E8:E13)</f>
        <v>55517251.804421008</v>
      </c>
      <c r="F7" s="464">
        <f>SUM(F8:F13)</f>
        <v>0</v>
      </c>
      <c r="G7" s="464">
        <f t="shared" si="0"/>
        <v>7042990.9150820002</v>
      </c>
      <c r="H7" s="464">
        <f t="shared" si="0"/>
        <v>0</v>
      </c>
      <c r="I7" s="464">
        <f t="shared" si="0"/>
        <v>42029228.802064002</v>
      </c>
      <c r="J7" s="464">
        <f t="shared" si="0"/>
        <v>0</v>
      </c>
      <c r="K7" s="464">
        <f t="shared" si="0"/>
        <v>6416219.8641270008</v>
      </c>
      <c r="L7" s="464">
        <f t="shared" si="0"/>
        <v>0</v>
      </c>
      <c r="M7" s="464">
        <f t="shared" si="0"/>
        <v>0</v>
      </c>
      <c r="N7" s="467">
        <f>SUM(N8:N13)</f>
        <v>28839432.4481754</v>
      </c>
    </row>
    <row r="8" spans="1:14">
      <c r="A8" s="140">
        <v>1.1000000000000001</v>
      </c>
      <c r="B8" s="93" t="s">
        <v>79</v>
      </c>
      <c r="C8" s="468">
        <v>2751479024.1423001</v>
      </c>
      <c r="D8" s="469">
        <v>0.02</v>
      </c>
      <c r="E8" s="466">
        <f>C8*D8</f>
        <v>55029580.482846007</v>
      </c>
      <c r="F8" s="468">
        <v>0</v>
      </c>
      <c r="G8" s="468">
        <v>7042990.9150820002</v>
      </c>
      <c r="H8" s="468">
        <v>0</v>
      </c>
      <c r="I8" s="468">
        <v>42029228.802064002</v>
      </c>
      <c r="J8" s="468">
        <v>0</v>
      </c>
      <c r="K8" s="468">
        <v>5957360.7657000003</v>
      </c>
      <c r="L8" s="468">
        <v>0</v>
      </c>
      <c r="M8" s="468">
        <v>0</v>
      </c>
      <c r="N8" s="467">
        <f>SUMPRODUCT($F$6:$M$6,F8:M8)</f>
        <v>28380573.349748403</v>
      </c>
    </row>
    <row r="9" spans="1:14">
      <c r="A9" s="140">
        <v>1.2</v>
      </c>
      <c r="B9" s="93" t="s">
        <v>80</v>
      </c>
      <c r="C9" s="468">
        <v>6414798.3317999998</v>
      </c>
      <c r="D9" s="469">
        <v>0.05</v>
      </c>
      <c r="E9" s="466">
        <f>C9*D9</f>
        <v>320739.91659000004</v>
      </c>
      <c r="F9" s="468">
        <v>0</v>
      </c>
      <c r="G9" s="468">
        <v>0</v>
      </c>
      <c r="H9" s="468">
        <v>0</v>
      </c>
      <c r="I9" s="468">
        <v>0</v>
      </c>
      <c r="J9" s="468">
        <v>0</v>
      </c>
      <c r="K9" s="468">
        <v>324018.85658999998</v>
      </c>
      <c r="L9" s="468">
        <v>0</v>
      </c>
      <c r="M9" s="468">
        <v>0</v>
      </c>
      <c r="N9" s="467">
        <f t="shared" ref="N9:N12" si="1">SUMPRODUCT($F$6:$M$6,F9:M9)</f>
        <v>324018.85658999998</v>
      </c>
    </row>
    <row r="10" spans="1:14">
      <c r="A10" s="140">
        <v>1.3</v>
      </c>
      <c r="B10" s="93" t="s">
        <v>81</v>
      </c>
      <c r="C10" s="468">
        <v>769796.74369999999</v>
      </c>
      <c r="D10" s="469">
        <v>0.08</v>
      </c>
      <c r="E10" s="466">
        <f>C10*D10</f>
        <v>61583.739496000002</v>
      </c>
      <c r="F10" s="468">
        <v>0</v>
      </c>
      <c r="G10" s="468">
        <v>0</v>
      </c>
      <c r="H10" s="468">
        <v>0</v>
      </c>
      <c r="I10" s="468">
        <v>0</v>
      </c>
      <c r="J10" s="468">
        <v>0</v>
      </c>
      <c r="K10" s="468">
        <v>61583.739496000002</v>
      </c>
      <c r="L10" s="468">
        <v>0</v>
      </c>
      <c r="M10" s="468">
        <v>0</v>
      </c>
      <c r="N10" s="467">
        <f>SUMPRODUCT($F$6:$M$6,F10:M10)</f>
        <v>61583.739496000002</v>
      </c>
    </row>
    <row r="11" spans="1:14">
      <c r="A11" s="140">
        <v>1.4</v>
      </c>
      <c r="B11" s="93" t="s">
        <v>82</v>
      </c>
      <c r="C11" s="468">
        <v>957706.04989999998</v>
      </c>
      <c r="D11" s="469">
        <v>0.11</v>
      </c>
      <c r="E11" s="466">
        <f>C11*D11</f>
        <v>105347.66548899999</v>
      </c>
      <c r="F11" s="468">
        <v>0</v>
      </c>
      <c r="G11" s="468">
        <v>0</v>
      </c>
      <c r="H11" s="468">
        <v>0</v>
      </c>
      <c r="I11" s="468">
        <v>0</v>
      </c>
      <c r="J11" s="468">
        <v>0</v>
      </c>
      <c r="K11" s="468">
        <v>73256.502340999999</v>
      </c>
      <c r="L11" s="468">
        <v>0</v>
      </c>
      <c r="M11" s="468">
        <v>0</v>
      </c>
      <c r="N11" s="467">
        <f t="shared" si="1"/>
        <v>73256.502340999999</v>
      </c>
    </row>
    <row r="12" spans="1:14">
      <c r="A12" s="140">
        <v>1.5</v>
      </c>
      <c r="B12" s="93" t="s">
        <v>83</v>
      </c>
      <c r="C12" s="468">
        <v>0</v>
      </c>
      <c r="D12" s="469">
        <v>0.14000000000000001</v>
      </c>
      <c r="E12" s="466">
        <f>C12*D12</f>
        <v>0</v>
      </c>
      <c r="F12" s="468">
        <v>0</v>
      </c>
      <c r="G12" s="468">
        <v>0</v>
      </c>
      <c r="H12" s="468">
        <v>0</v>
      </c>
      <c r="I12" s="468">
        <v>0</v>
      </c>
      <c r="J12" s="468">
        <v>0</v>
      </c>
      <c r="K12" s="468">
        <v>0</v>
      </c>
      <c r="L12" s="468">
        <v>0</v>
      </c>
      <c r="M12" s="468">
        <v>0</v>
      </c>
      <c r="N12" s="467">
        <f t="shared" si="1"/>
        <v>0</v>
      </c>
    </row>
    <row r="13" spans="1:14">
      <c r="A13" s="140">
        <v>1.6</v>
      </c>
      <c r="B13" s="94" t="s">
        <v>84</v>
      </c>
      <c r="C13" s="468">
        <v>0</v>
      </c>
      <c r="D13" s="470"/>
      <c r="E13" s="468"/>
      <c r="F13" s="468"/>
      <c r="G13" s="468"/>
      <c r="H13" s="468"/>
      <c r="I13" s="468"/>
      <c r="J13" s="468"/>
      <c r="K13" s="468"/>
      <c r="L13" s="468"/>
      <c r="M13" s="468"/>
      <c r="N13" s="467">
        <f>SUMPRODUCT($F$6:$M$6,F13:M13)</f>
        <v>0</v>
      </c>
    </row>
    <row r="14" spans="1:14">
      <c r="A14" s="140">
        <v>2</v>
      </c>
      <c r="B14" s="95" t="s">
        <v>85</v>
      </c>
      <c r="C14" s="464">
        <v>7494720</v>
      </c>
      <c r="D14" s="465"/>
      <c r="E14" s="466">
        <f t="shared" ref="E14:M14" si="2">SUM(E15:E20)</f>
        <v>37473.599999999999</v>
      </c>
      <c r="F14" s="468">
        <f t="shared" si="2"/>
        <v>0</v>
      </c>
      <c r="G14" s="468">
        <f t="shared" si="2"/>
        <v>0</v>
      </c>
      <c r="H14" s="468">
        <f t="shared" si="2"/>
        <v>0</v>
      </c>
      <c r="I14" s="468">
        <f t="shared" si="2"/>
        <v>37473.599999999999</v>
      </c>
      <c r="J14" s="468">
        <f t="shared" si="2"/>
        <v>0</v>
      </c>
      <c r="K14" s="468">
        <f t="shared" si="2"/>
        <v>0</v>
      </c>
      <c r="L14" s="468">
        <f t="shared" si="2"/>
        <v>0</v>
      </c>
      <c r="M14" s="468">
        <f t="shared" si="2"/>
        <v>0</v>
      </c>
      <c r="N14" s="467">
        <f>SUM(N15:N20)</f>
        <v>18736.8</v>
      </c>
    </row>
    <row r="15" spans="1:14">
      <c r="A15" s="140">
        <v>2.1</v>
      </c>
      <c r="B15" s="94" t="s">
        <v>79</v>
      </c>
      <c r="C15" s="468">
        <v>7494720</v>
      </c>
      <c r="D15" s="469">
        <v>5.0000000000000001E-3</v>
      </c>
      <c r="E15" s="466">
        <f>C15*D15</f>
        <v>37473.599999999999</v>
      </c>
      <c r="F15" s="468">
        <v>0</v>
      </c>
      <c r="G15" s="468">
        <v>0</v>
      </c>
      <c r="H15" s="468">
        <v>0</v>
      </c>
      <c r="I15" s="468">
        <v>37473.599999999999</v>
      </c>
      <c r="J15" s="468">
        <v>0</v>
      </c>
      <c r="K15" s="468">
        <v>0</v>
      </c>
      <c r="L15" s="468">
        <v>0</v>
      </c>
      <c r="M15" s="468">
        <v>0</v>
      </c>
      <c r="N15" s="467">
        <f>SUMPRODUCT($F$6:$M$6,F15:M15)</f>
        <v>18736.8</v>
      </c>
    </row>
    <row r="16" spans="1:14">
      <c r="A16" s="140">
        <v>2.2000000000000002</v>
      </c>
      <c r="B16" s="94" t="s">
        <v>80</v>
      </c>
      <c r="C16" s="468"/>
      <c r="D16" s="469">
        <v>0.01</v>
      </c>
      <c r="E16" s="466">
        <f>C16*D16</f>
        <v>0</v>
      </c>
      <c r="F16" s="468">
        <v>0</v>
      </c>
      <c r="G16" s="468">
        <v>0</v>
      </c>
      <c r="H16" s="468">
        <v>0</v>
      </c>
      <c r="I16" s="468">
        <v>0</v>
      </c>
      <c r="J16" s="468">
        <v>0</v>
      </c>
      <c r="K16" s="468">
        <v>0</v>
      </c>
      <c r="L16" s="468">
        <v>0</v>
      </c>
      <c r="M16" s="468">
        <v>0</v>
      </c>
      <c r="N16" s="467">
        <f t="shared" ref="N16:N20" si="3">SUMPRODUCT($F$6:$M$6,F16:M16)</f>
        <v>0</v>
      </c>
    </row>
    <row r="17" spans="1:14">
      <c r="A17" s="140">
        <v>2.2999999999999998</v>
      </c>
      <c r="B17" s="94" t="s">
        <v>81</v>
      </c>
      <c r="C17" s="468"/>
      <c r="D17" s="469">
        <v>0.02</v>
      </c>
      <c r="E17" s="466">
        <f>C17*D17</f>
        <v>0</v>
      </c>
      <c r="F17" s="468">
        <v>0</v>
      </c>
      <c r="G17" s="468">
        <v>0</v>
      </c>
      <c r="H17" s="468">
        <v>0</v>
      </c>
      <c r="I17" s="468">
        <v>0</v>
      </c>
      <c r="J17" s="468">
        <v>0</v>
      </c>
      <c r="K17" s="468">
        <v>0</v>
      </c>
      <c r="L17" s="468">
        <v>0</v>
      </c>
      <c r="M17" s="468">
        <v>0</v>
      </c>
      <c r="N17" s="467">
        <f t="shared" si="3"/>
        <v>0</v>
      </c>
    </row>
    <row r="18" spans="1:14">
      <c r="A18" s="140">
        <v>2.4</v>
      </c>
      <c r="B18" s="94" t="s">
        <v>82</v>
      </c>
      <c r="C18" s="468"/>
      <c r="D18" s="469">
        <v>0.03</v>
      </c>
      <c r="E18" s="466">
        <f>C18*D18</f>
        <v>0</v>
      </c>
      <c r="F18" s="468">
        <v>0</v>
      </c>
      <c r="G18" s="468">
        <v>0</v>
      </c>
      <c r="H18" s="468">
        <v>0</v>
      </c>
      <c r="I18" s="468">
        <v>0</v>
      </c>
      <c r="J18" s="468">
        <v>0</v>
      </c>
      <c r="K18" s="468">
        <v>0</v>
      </c>
      <c r="L18" s="468">
        <v>0</v>
      </c>
      <c r="M18" s="468">
        <v>0</v>
      </c>
      <c r="N18" s="467">
        <f t="shared" si="3"/>
        <v>0</v>
      </c>
    </row>
    <row r="19" spans="1:14">
      <c r="A19" s="140">
        <v>2.5</v>
      </c>
      <c r="B19" s="94" t="s">
        <v>83</v>
      </c>
      <c r="C19" s="468"/>
      <c r="D19" s="469">
        <v>0.04</v>
      </c>
      <c r="E19" s="466">
        <f>C19*D19</f>
        <v>0</v>
      </c>
      <c r="F19" s="468">
        <v>0</v>
      </c>
      <c r="G19" s="468">
        <v>0</v>
      </c>
      <c r="H19" s="468">
        <v>0</v>
      </c>
      <c r="I19" s="468">
        <v>0</v>
      </c>
      <c r="J19" s="468">
        <v>0</v>
      </c>
      <c r="K19" s="468">
        <v>0</v>
      </c>
      <c r="L19" s="468">
        <v>0</v>
      </c>
      <c r="M19" s="468">
        <v>0</v>
      </c>
      <c r="N19" s="467">
        <f t="shared" si="3"/>
        <v>0</v>
      </c>
    </row>
    <row r="20" spans="1:14">
      <c r="A20" s="140">
        <v>2.6</v>
      </c>
      <c r="B20" s="94" t="s">
        <v>84</v>
      </c>
      <c r="C20" s="468"/>
      <c r="D20" s="470"/>
      <c r="E20" s="471"/>
      <c r="F20" s="468"/>
      <c r="G20" s="468"/>
      <c r="H20" s="468"/>
      <c r="I20" s="468"/>
      <c r="J20" s="468"/>
      <c r="K20" s="468"/>
      <c r="L20" s="468"/>
      <c r="M20" s="468"/>
      <c r="N20" s="467">
        <f t="shared" si="3"/>
        <v>0</v>
      </c>
    </row>
    <row r="21" spans="1:14" ht="15.75" thickBot="1">
      <c r="A21" s="141">
        <v>3</v>
      </c>
      <c r="B21" s="142" t="s">
        <v>68</v>
      </c>
      <c r="C21" s="210">
        <v>2767116045.2677002</v>
      </c>
      <c r="D21" s="143"/>
      <c r="E21" s="211">
        <f>E14+E7</f>
        <v>55554725.404421009</v>
      </c>
      <c r="F21" s="212">
        <f>F7+F14</f>
        <v>0</v>
      </c>
      <c r="G21" s="212">
        <f t="shared" ref="G21:L21" si="4">G7+G14</f>
        <v>7042990.9150820002</v>
      </c>
      <c r="H21" s="212">
        <f t="shared" si="4"/>
        <v>0</v>
      </c>
      <c r="I21" s="212">
        <f>I7+I14</f>
        <v>42066702.402064003</v>
      </c>
      <c r="J21" s="212">
        <f t="shared" si="4"/>
        <v>0</v>
      </c>
      <c r="K21" s="212">
        <f>K7+K14</f>
        <v>6416219.8641270008</v>
      </c>
      <c r="L21" s="212">
        <f t="shared" si="4"/>
        <v>0</v>
      </c>
      <c r="M21" s="212">
        <f>M7+M14</f>
        <v>0</v>
      </c>
      <c r="N21" s="144">
        <f>N14+N7</f>
        <v>28858169.248175401</v>
      </c>
    </row>
    <row r="22" spans="1:14">
      <c r="E22" s="213"/>
      <c r="F22" s="213"/>
      <c r="G22" s="213"/>
      <c r="H22" s="213"/>
      <c r="I22" s="213"/>
      <c r="J22" s="213"/>
      <c r="K22" s="213"/>
      <c r="L22" s="213"/>
      <c r="M22" s="213"/>
    </row>
    <row r="29" spans="1:14">
      <c r="E29" s="213"/>
    </row>
    <row r="30" spans="1:14">
      <c r="E30" s="213"/>
    </row>
    <row r="31" spans="1:14">
      <c r="E31" s="700"/>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topLeftCell="A25" workbookViewId="0">
      <selection activeCell="B33" sqref="B33"/>
    </sheetView>
  </sheetViews>
  <sheetFormatPr defaultRowHeight="15"/>
  <cols>
    <col min="1" max="1" width="11.42578125" customWidth="1"/>
    <col min="2" max="2" width="76.85546875" style="3" customWidth="1"/>
    <col min="3" max="3" width="22.85546875" customWidth="1"/>
  </cols>
  <sheetData>
    <row r="1" spans="1:8">
      <c r="A1" s="238" t="s">
        <v>188</v>
      </c>
      <c r="B1" t="str">
        <f>Info!C2</f>
        <v>სს ”საქართველოს ბანკი”</v>
      </c>
    </row>
    <row r="2" spans="1:8">
      <c r="A2" s="238" t="s">
        <v>189</v>
      </c>
      <c r="B2" s="332">
        <v>44469</v>
      </c>
    </row>
    <row r="3" spans="1:8">
      <c r="A3" s="238"/>
      <c r="B3"/>
      <c r="H3">
        <v>0</v>
      </c>
    </row>
    <row r="4" spans="1:8">
      <c r="A4" s="238" t="s">
        <v>469</v>
      </c>
      <c r="B4" t="s">
        <v>428</v>
      </c>
    </row>
    <row r="5" spans="1:8">
      <c r="A5" s="287"/>
      <c r="B5" s="287" t="s">
        <v>429</v>
      </c>
      <c r="C5" s="299"/>
    </row>
    <row r="6" spans="1:8">
      <c r="A6" s="288">
        <v>1</v>
      </c>
      <c r="B6" s="300" t="s">
        <v>481</v>
      </c>
      <c r="C6" s="301">
        <v>20934619717.377701</v>
      </c>
    </row>
    <row r="7" spans="1:8">
      <c r="A7" s="288">
        <v>2</v>
      </c>
      <c r="B7" s="300" t="s">
        <v>430</v>
      </c>
      <c r="C7" s="301">
        <v>-150591554.50000003</v>
      </c>
    </row>
    <row r="8" spans="1:8">
      <c r="A8" s="289">
        <v>3</v>
      </c>
      <c r="B8" s="302" t="s">
        <v>431</v>
      </c>
      <c r="C8" s="303">
        <f>C6+C7</f>
        <v>20784028162.877701</v>
      </c>
    </row>
    <row r="9" spans="1:8">
      <c r="A9" s="290"/>
      <c r="B9" s="290" t="s">
        <v>432</v>
      </c>
      <c r="C9" s="304"/>
    </row>
    <row r="10" spans="1:8">
      <c r="A10" s="291">
        <v>4</v>
      </c>
      <c r="B10" s="305" t="s">
        <v>433</v>
      </c>
      <c r="C10" s="301"/>
    </row>
    <row r="11" spans="1:8">
      <c r="A11" s="291">
        <v>5</v>
      </c>
      <c r="B11" s="306" t="s">
        <v>434</v>
      </c>
      <c r="C11" s="301"/>
    </row>
    <row r="12" spans="1:8">
      <c r="A12" s="291" t="s">
        <v>435</v>
      </c>
      <c r="B12" s="300" t="s">
        <v>436</v>
      </c>
      <c r="C12" s="303">
        <v>55554725.404421009</v>
      </c>
    </row>
    <row r="13" spans="1:8">
      <c r="A13" s="292">
        <v>6</v>
      </c>
      <c r="B13" s="307" t="s">
        <v>437</v>
      </c>
      <c r="C13" s="301"/>
    </row>
    <row r="14" spans="1:8">
      <c r="A14" s="292">
        <v>7</v>
      </c>
      <c r="B14" s="308" t="s">
        <v>438</v>
      </c>
      <c r="C14" s="301"/>
    </row>
    <row r="15" spans="1:8">
      <c r="A15" s="293">
        <v>8</v>
      </c>
      <c r="B15" s="300" t="s">
        <v>439</v>
      </c>
      <c r="C15" s="301"/>
    </row>
    <row r="16" spans="1:8" ht="24">
      <c r="A16" s="292">
        <v>9</v>
      </c>
      <c r="B16" s="308" t="s">
        <v>440</v>
      </c>
      <c r="C16" s="301"/>
    </row>
    <row r="17" spans="1:3">
      <c r="A17" s="292">
        <v>10</v>
      </c>
      <c r="B17" s="308" t="s">
        <v>441</v>
      </c>
      <c r="C17" s="301"/>
    </row>
    <row r="18" spans="1:3">
      <c r="A18" s="294">
        <v>11</v>
      </c>
      <c r="B18" s="309" t="s">
        <v>442</v>
      </c>
      <c r="C18" s="303">
        <f>SUM(C10:C17)</f>
        <v>55554725.404421009</v>
      </c>
    </row>
    <row r="19" spans="1:3">
      <c r="A19" s="290"/>
      <c r="B19" s="290" t="s">
        <v>443</v>
      </c>
      <c r="C19" s="310"/>
    </row>
    <row r="20" spans="1:3">
      <c r="A20" s="292">
        <v>12</v>
      </c>
      <c r="B20" s="305" t="s">
        <v>444</v>
      </c>
      <c r="C20" s="301"/>
    </row>
    <row r="21" spans="1:3">
      <c r="A21" s="292">
        <v>13</v>
      </c>
      <c r="B21" s="305" t="s">
        <v>445</v>
      </c>
      <c r="C21" s="301"/>
    </row>
    <row r="22" spans="1:3">
      <c r="A22" s="292">
        <v>14</v>
      </c>
      <c r="B22" s="305" t="s">
        <v>446</v>
      </c>
      <c r="C22" s="301"/>
    </row>
    <row r="23" spans="1:3" ht="24">
      <c r="A23" s="292" t="s">
        <v>447</v>
      </c>
      <c r="B23" s="305" t="s">
        <v>448</v>
      </c>
      <c r="C23" s="301"/>
    </row>
    <row r="24" spans="1:3">
      <c r="A24" s="292">
        <v>15</v>
      </c>
      <c r="B24" s="305" t="s">
        <v>449</v>
      </c>
      <c r="C24" s="301"/>
    </row>
    <row r="25" spans="1:3">
      <c r="A25" s="292" t="s">
        <v>450</v>
      </c>
      <c r="B25" s="300" t="s">
        <v>451</v>
      </c>
      <c r="C25" s="301"/>
    </row>
    <row r="26" spans="1:3">
      <c r="A26" s="294">
        <v>16</v>
      </c>
      <c r="B26" s="309" t="s">
        <v>452</v>
      </c>
      <c r="C26" s="303">
        <f>SUM(C20:C25)</f>
        <v>0</v>
      </c>
    </row>
    <row r="27" spans="1:3">
      <c r="A27" s="290"/>
      <c r="B27" s="290" t="s">
        <v>453</v>
      </c>
      <c r="C27" s="304"/>
    </row>
    <row r="28" spans="1:3">
      <c r="A28" s="291">
        <v>17</v>
      </c>
      <c r="B28" s="300" t="s">
        <v>454</v>
      </c>
      <c r="C28" s="301">
        <v>2277282202.1822</v>
      </c>
    </row>
    <row r="29" spans="1:3">
      <c r="A29" s="291">
        <v>18</v>
      </c>
      <c r="B29" s="300" t="s">
        <v>455</v>
      </c>
      <c r="C29" s="301">
        <v>-1258764527.21523</v>
      </c>
    </row>
    <row r="30" spans="1:3">
      <c r="A30" s="294">
        <v>19</v>
      </c>
      <c r="B30" s="309" t="s">
        <v>456</v>
      </c>
      <c r="C30" s="303">
        <f>C28+C29</f>
        <v>1018517674.96697</v>
      </c>
    </row>
    <row r="31" spans="1:3">
      <c r="A31" s="295"/>
      <c r="B31" s="290" t="s">
        <v>457</v>
      </c>
      <c r="C31" s="304"/>
    </row>
    <row r="32" spans="1:3">
      <c r="A32" s="291" t="s">
        <v>458</v>
      </c>
      <c r="B32" s="305" t="s">
        <v>459</v>
      </c>
      <c r="C32" s="311"/>
    </row>
    <row r="33" spans="1:3">
      <c r="A33" s="291" t="s">
        <v>460</v>
      </c>
      <c r="B33" s="306" t="s">
        <v>461</v>
      </c>
      <c r="C33" s="311"/>
    </row>
    <row r="34" spans="1:3">
      <c r="A34" s="290"/>
      <c r="B34" s="290" t="s">
        <v>462</v>
      </c>
      <c r="C34" s="304"/>
    </row>
    <row r="35" spans="1:3">
      <c r="A35" s="294">
        <v>20</v>
      </c>
      <c r="B35" s="309" t="s">
        <v>89</v>
      </c>
      <c r="C35" s="303">
        <v>2523305148.4116063</v>
      </c>
    </row>
    <row r="36" spans="1:3">
      <c r="A36" s="294">
        <v>21</v>
      </c>
      <c r="B36" s="309" t="s">
        <v>463</v>
      </c>
      <c r="C36" s="303">
        <f>C8+C18+C26+C30</f>
        <v>21858100563.249092</v>
      </c>
    </row>
    <row r="37" spans="1:3">
      <c r="A37" s="296"/>
      <c r="B37" s="296" t="s">
        <v>428</v>
      </c>
      <c r="C37" s="304"/>
    </row>
    <row r="38" spans="1:3">
      <c r="A38" s="294">
        <v>22</v>
      </c>
      <c r="B38" s="309" t="s">
        <v>428</v>
      </c>
      <c r="C38" s="472">
        <f>IFERROR(C35/C36,0)</f>
        <v>0.11544027538486767</v>
      </c>
    </row>
    <row r="39" spans="1:3">
      <c r="A39" s="296"/>
      <c r="B39" s="296" t="s">
        <v>464</v>
      </c>
      <c r="C39" s="304"/>
    </row>
    <row r="40" spans="1:3">
      <c r="A40" s="297" t="s">
        <v>465</v>
      </c>
      <c r="B40" s="305" t="s">
        <v>466</v>
      </c>
      <c r="C40" s="311"/>
    </row>
    <row r="41" spans="1:3">
      <c r="A41" s="298" t="s">
        <v>467</v>
      </c>
      <c r="B41" s="306" t="s">
        <v>468</v>
      </c>
      <c r="C41" s="311"/>
    </row>
    <row r="43" spans="1:3">
      <c r="B43" s="320" t="s">
        <v>482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showGridLines="0" zoomScale="90" zoomScaleNormal="90" workbookViewId="0">
      <pane xSplit="2" ySplit="6" topLeftCell="C31" activePane="bottomRight" state="frozen"/>
      <selection activeCell="B33" sqref="B33"/>
      <selection pane="topRight" activeCell="B33" sqref="B33"/>
      <selection pane="bottomLeft" activeCell="B33" sqref="B33"/>
      <selection pane="bottomRight" activeCell="B33" sqref="B33"/>
    </sheetView>
  </sheetViews>
  <sheetFormatPr defaultRowHeight="15"/>
  <cols>
    <col min="1" max="1" width="9.85546875" style="238" bestFit="1" customWidth="1"/>
    <col min="2" max="2" width="82.5703125" style="17" customWidth="1"/>
    <col min="3" max="7" width="17.5703125" style="238" customWidth="1"/>
  </cols>
  <sheetData>
    <row r="1" spans="1:7">
      <c r="A1" s="238" t="s">
        <v>188</v>
      </c>
      <c r="B1" s="238" t="str">
        <f>Info!C2</f>
        <v>სს ”საქართველოს ბანკი”</v>
      </c>
    </row>
    <row r="2" spans="1:7">
      <c r="A2" s="238" t="s">
        <v>189</v>
      </c>
      <c r="B2" s="332">
        <v>44469</v>
      </c>
    </row>
    <row r="3" spans="1:7">
      <c r="B3" s="332"/>
    </row>
    <row r="4" spans="1:7" ht="15.75" thickBot="1">
      <c r="A4" s="238" t="s">
        <v>531</v>
      </c>
      <c r="B4" s="333" t="s">
        <v>496</v>
      </c>
    </row>
    <row r="5" spans="1:7">
      <c r="A5" s="688"/>
      <c r="B5" s="689"/>
      <c r="C5" s="753" t="s">
        <v>497</v>
      </c>
      <c r="D5" s="753"/>
      <c r="E5" s="753"/>
      <c r="F5" s="753"/>
      <c r="G5" s="754" t="s">
        <v>498</v>
      </c>
    </row>
    <row r="6" spans="1:7">
      <c r="A6" s="690"/>
      <c r="B6" s="673"/>
      <c r="C6" s="674" t="s">
        <v>499</v>
      </c>
      <c r="D6" s="675" t="s">
        <v>500</v>
      </c>
      <c r="E6" s="675" t="s">
        <v>501</v>
      </c>
      <c r="F6" s="675" t="s">
        <v>502</v>
      </c>
      <c r="G6" s="755"/>
    </row>
    <row r="7" spans="1:7">
      <c r="A7" s="690"/>
      <c r="B7" s="673" t="s">
        <v>503</v>
      </c>
      <c r="C7" s="676"/>
      <c r="D7" s="676"/>
      <c r="E7" s="676"/>
      <c r="F7" s="676"/>
      <c r="G7" s="691"/>
    </row>
    <row r="8" spans="1:7">
      <c r="A8" s="334">
        <v>1</v>
      </c>
      <c r="B8" s="677" t="s">
        <v>504</v>
      </c>
      <c r="C8" s="678">
        <f>SUM(C9:C10)</f>
        <v>2523305148.4116063</v>
      </c>
      <c r="D8" s="678">
        <f>SUM(D9:D10)</f>
        <v>0</v>
      </c>
      <c r="E8" s="678">
        <f>SUM(E9:E10)</f>
        <v>0</v>
      </c>
      <c r="F8" s="678">
        <f>SUM(F9:F10)</f>
        <v>3614891970.2645979</v>
      </c>
      <c r="G8" s="692">
        <f>SUM(G9:G10)</f>
        <v>6138197118.6762047</v>
      </c>
    </row>
    <row r="9" spans="1:7">
      <c r="A9" s="334">
        <v>2</v>
      </c>
      <c r="B9" s="679" t="s">
        <v>88</v>
      </c>
      <c r="C9" s="678">
        <v>2523305148.4116063</v>
      </c>
      <c r="D9" s="678"/>
      <c r="E9" s="678"/>
      <c r="F9" s="678">
        <v>590209200</v>
      </c>
      <c r="G9" s="692">
        <v>3113514348.4116063</v>
      </c>
    </row>
    <row r="10" spans="1:7">
      <c r="A10" s="334">
        <v>3</v>
      </c>
      <c r="B10" s="679" t="s">
        <v>505</v>
      </c>
      <c r="C10" s="625"/>
      <c r="D10" s="625"/>
      <c r="E10" s="625"/>
      <c r="F10" s="678">
        <v>3024682770.2645979</v>
      </c>
      <c r="G10" s="692">
        <v>3024682770.2645979</v>
      </c>
    </row>
    <row r="11" spans="1:7" ht="26.25">
      <c r="A11" s="334">
        <v>4</v>
      </c>
      <c r="B11" s="677" t="s">
        <v>506</v>
      </c>
      <c r="C11" s="678">
        <f t="shared" ref="C11:F11" si="0">SUM(C12:C13)</f>
        <v>2708902968.3600001</v>
      </c>
      <c r="D11" s="678">
        <f t="shared" si="0"/>
        <v>2962211099.079999</v>
      </c>
      <c r="E11" s="678">
        <f t="shared" si="0"/>
        <v>1358188715.55</v>
      </c>
      <c r="F11" s="678">
        <f t="shared" si="0"/>
        <v>392366575.53999996</v>
      </c>
      <c r="G11" s="692">
        <f>SUM(G12:G13)</f>
        <v>6346804120.8684988</v>
      </c>
    </row>
    <row r="12" spans="1:7">
      <c r="A12" s="334">
        <v>5</v>
      </c>
      <c r="B12" s="679" t="s">
        <v>507</v>
      </c>
      <c r="C12" s="678">
        <v>1957393816.76</v>
      </c>
      <c r="D12" s="680">
        <v>2489483908.749999</v>
      </c>
      <c r="E12" s="678">
        <v>1083231219.76</v>
      </c>
      <c r="F12" s="678">
        <v>327600924.95999998</v>
      </c>
      <c r="G12" s="692">
        <v>5564824376.7184992</v>
      </c>
    </row>
    <row r="13" spans="1:7">
      <c r="A13" s="334">
        <v>6</v>
      </c>
      <c r="B13" s="679" t="s">
        <v>508</v>
      </c>
      <c r="C13" s="678">
        <v>751509151.60000002</v>
      </c>
      <c r="D13" s="680">
        <v>472727190.32999998</v>
      </c>
      <c r="E13" s="678">
        <v>274957495.79000002</v>
      </c>
      <c r="F13" s="678">
        <v>64765650.579999998</v>
      </c>
      <c r="G13" s="692">
        <v>781979744.14999998</v>
      </c>
    </row>
    <row r="14" spans="1:7">
      <c r="A14" s="334">
        <v>7</v>
      </c>
      <c r="B14" s="677" t="s">
        <v>509</v>
      </c>
      <c r="C14" s="678">
        <f t="shared" ref="C14:F14" si="1">SUM(C15:C16)</f>
        <v>4062897736.3864999</v>
      </c>
      <c r="D14" s="678">
        <f t="shared" si="1"/>
        <v>2020740341.4176002</v>
      </c>
      <c r="E14" s="678">
        <f t="shared" si="1"/>
        <v>107135429.89</v>
      </c>
      <c r="F14" s="678">
        <f t="shared" si="1"/>
        <v>21911116.25</v>
      </c>
      <c r="G14" s="692">
        <f>SUM(G15:G16)</f>
        <v>2109784426.8770502</v>
      </c>
    </row>
    <row r="15" spans="1:7" ht="51.75">
      <c r="A15" s="334">
        <v>8</v>
      </c>
      <c r="B15" s="679" t="s">
        <v>510</v>
      </c>
      <c r="C15" s="678">
        <v>3540296251.8065</v>
      </c>
      <c r="D15" s="680">
        <v>550226055.80760002</v>
      </c>
      <c r="E15" s="678">
        <v>99427134.530000001</v>
      </c>
      <c r="F15" s="678">
        <v>21911116.25</v>
      </c>
      <c r="G15" s="692">
        <v>2105930279.1970501</v>
      </c>
    </row>
    <row r="16" spans="1:7" ht="26.25">
      <c r="A16" s="334">
        <v>9</v>
      </c>
      <c r="B16" s="679" t="s">
        <v>511</v>
      </c>
      <c r="C16" s="678">
        <v>522601484.58000004</v>
      </c>
      <c r="D16" s="680">
        <v>1470514285.6100001</v>
      </c>
      <c r="E16" s="678">
        <v>7708295.3600000003</v>
      </c>
      <c r="F16" s="678">
        <v>0</v>
      </c>
      <c r="G16" s="692">
        <v>3854147.68</v>
      </c>
    </row>
    <row r="17" spans="1:7">
      <c r="A17" s="334">
        <v>10</v>
      </c>
      <c r="B17" s="677" t="s">
        <v>512</v>
      </c>
      <c r="C17" s="678"/>
      <c r="D17" s="680"/>
      <c r="E17" s="678"/>
      <c r="F17" s="678"/>
      <c r="G17" s="692"/>
    </row>
    <row r="18" spans="1:7">
      <c r="A18" s="334">
        <v>11</v>
      </c>
      <c r="B18" s="677" t="s">
        <v>95</v>
      </c>
      <c r="C18" s="678">
        <f>SUM(C19:C20)</f>
        <v>0</v>
      </c>
      <c r="D18" s="680">
        <f t="shared" ref="D18:F18" si="2">SUM(D19:D20)</f>
        <v>672376627.40929997</v>
      </c>
      <c r="E18" s="678">
        <f t="shared" si="2"/>
        <v>16933098.7432</v>
      </c>
      <c r="F18" s="678">
        <f t="shared" si="2"/>
        <v>11313392.125299999</v>
      </c>
      <c r="G18" s="692">
        <v>0</v>
      </c>
    </row>
    <row r="19" spans="1:7">
      <c r="A19" s="334">
        <v>12</v>
      </c>
      <c r="B19" s="679" t="s">
        <v>513</v>
      </c>
      <c r="C19" s="625"/>
      <c r="D19" s="680">
        <v>10376648.109999999</v>
      </c>
      <c r="E19" s="678">
        <v>260546.63</v>
      </c>
      <c r="F19" s="678">
        <v>784411.74</v>
      </c>
      <c r="G19" s="692">
        <v>0</v>
      </c>
    </row>
    <row r="20" spans="1:7" ht="26.25">
      <c r="A20" s="334">
        <v>13</v>
      </c>
      <c r="B20" s="679" t="s">
        <v>514</v>
      </c>
      <c r="C20" s="678"/>
      <c r="D20" s="678">
        <v>661999979.29929996</v>
      </c>
      <c r="E20" s="678">
        <v>16672552.113200001</v>
      </c>
      <c r="F20" s="678">
        <v>10528980.385299999</v>
      </c>
      <c r="G20" s="692">
        <v>0</v>
      </c>
    </row>
    <row r="21" spans="1:7">
      <c r="A21" s="335">
        <v>14</v>
      </c>
      <c r="B21" s="681" t="s">
        <v>515</v>
      </c>
      <c r="C21" s="682"/>
      <c r="D21" s="682"/>
      <c r="E21" s="682"/>
      <c r="F21" s="682"/>
      <c r="G21" s="693">
        <f>SUM(G8,G11,G14,G17,G18)</f>
        <v>14594785666.421755</v>
      </c>
    </row>
    <row r="22" spans="1:7">
      <c r="A22" s="694"/>
      <c r="B22" s="683" t="s">
        <v>516</v>
      </c>
      <c r="C22" s="684"/>
      <c r="D22" s="685"/>
      <c r="E22" s="684"/>
      <c r="F22" s="684"/>
      <c r="G22" s="695"/>
    </row>
    <row r="23" spans="1:7">
      <c r="A23" s="334">
        <v>15</v>
      </c>
      <c r="B23" s="677" t="s">
        <v>373</v>
      </c>
      <c r="C23" s="686">
        <v>4236585869.927</v>
      </c>
      <c r="D23" s="593">
        <v>1732986600</v>
      </c>
      <c r="E23" s="686"/>
      <c r="F23" s="686"/>
      <c r="G23" s="692">
        <v>171519416.06135002</v>
      </c>
    </row>
    <row r="24" spans="1:7">
      <c r="A24" s="334">
        <v>16</v>
      </c>
      <c r="B24" s="677" t="s">
        <v>517</v>
      </c>
      <c r="C24" s="678">
        <f>SUM(C25:C27,C29,C31)</f>
        <v>20531652.370000001</v>
      </c>
      <c r="D24" s="680">
        <f t="shared" ref="D24:G24" si="3">SUM(D25:D27,D29,D31)</f>
        <v>2234821390.625947</v>
      </c>
      <c r="E24" s="678">
        <f t="shared" si="3"/>
        <v>1449439032.0423052</v>
      </c>
      <c r="F24" s="678">
        <f t="shared" si="3"/>
        <v>8836777431.4685059</v>
      </c>
      <c r="G24" s="692">
        <f t="shared" si="3"/>
        <v>8934295710.1965084</v>
      </c>
    </row>
    <row r="25" spans="1:7" ht="26.25">
      <c r="A25" s="334">
        <v>17</v>
      </c>
      <c r="B25" s="679" t="s">
        <v>518</v>
      </c>
      <c r="C25" s="678"/>
      <c r="D25" s="680"/>
      <c r="E25" s="678"/>
      <c r="F25" s="678"/>
      <c r="G25" s="692"/>
    </row>
    <row r="26" spans="1:7" ht="39">
      <c r="A26" s="334">
        <v>18</v>
      </c>
      <c r="B26" s="679" t="s">
        <v>519</v>
      </c>
      <c r="C26" s="678">
        <v>20531652.370000001</v>
      </c>
      <c r="D26" s="680">
        <v>7134498.1738000009</v>
      </c>
      <c r="E26" s="678">
        <v>31654650.112399995</v>
      </c>
      <c r="F26" s="678">
        <v>1610250.3186000001</v>
      </c>
      <c r="G26" s="692">
        <v>21686968.033369999</v>
      </c>
    </row>
    <row r="27" spans="1:7">
      <c r="A27" s="334">
        <v>19</v>
      </c>
      <c r="B27" s="679" t="s">
        <v>520</v>
      </c>
      <c r="C27" s="678">
        <v>0</v>
      </c>
      <c r="D27" s="680">
        <v>1947937649.4521549</v>
      </c>
      <c r="E27" s="678">
        <v>1180243475.9027541</v>
      </c>
      <c r="F27" s="678">
        <v>5481837191.1829252</v>
      </c>
      <c r="G27" s="692">
        <v>6198933114.6628284</v>
      </c>
    </row>
    <row r="28" spans="1:7">
      <c r="A28" s="334">
        <v>20</v>
      </c>
      <c r="B28" s="687" t="s">
        <v>521</v>
      </c>
      <c r="C28" s="678"/>
      <c r="D28" s="680"/>
      <c r="E28" s="678"/>
      <c r="F28" s="678"/>
      <c r="G28" s="692"/>
    </row>
    <row r="29" spans="1:7">
      <c r="A29" s="334">
        <v>21</v>
      </c>
      <c r="B29" s="679" t="s">
        <v>522</v>
      </c>
      <c r="C29" s="678">
        <v>0</v>
      </c>
      <c r="D29" s="680">
        <v>272208192.99999195</v>
      </c>
      <c r="E29" s="678">
        <v>223099817.56705117</v>
      </c>
      <c r="F29" s="678">
        <v>3218039433.2839808</v>
      </c>
      <c r="G29" s="692">
        <v>2587687585.0897102</v>
      </c>
    </row>
    <row r="30" spans="1:7">
      <c r="A30" s="334">
        <v>22</v>
      </c>
      <c r="B30" s="687" t="s">
        <v>521</v>
      </c>
      <c r="C30" s="678"/>
      <c r="D30" s="680">
        <v>191903721.90895149</v>
      </c>
      <c r="E30" s="678">
        <v>165773092.31554073</v>
      </c>
      <c r="F30" s="678">
        <v>2323100572.3659692</v>
      </c>
      <c r="G30" s="692">
        <v>1688853779.1501238</v>
      </c>
    </row>
    <row r="31" spans="1:7" ht="26.25">
      <c r="A31" s="334">
        <v>23</v>
      </c>
      <c r="B31" s="679" t="s">
        <v>523</v>
      </c>
      <c r="C31" s="678"/>
      <c r="D31" s="680">
        <v>7541050</v>
      </c>
      <c r="E31" s="678">
        <v>14441088.460100001</v>
      </c>
      <c r="F31" s="678">
        <v>135290556.683</v>
      </c>
      <c r="G31" s="692">
        <v>125988042.41059999</v>
      </c>
    </row>
    <row r="32" spans="1:7">
      <c r="A32" s="334">
        <v>24</v>
      </c>
      <c r="B32" s="677" t="s">
        <v>524</v>
      </c>
      <c r="C32" s="678"/>
      <c r="D32" s="680"/>
      <c r="E32" s="678"/>
      <c r="F32" s="678"/>
      <c r="G32" s="692"/>
    </row>
    <row r="33" spans="1:7">
      <c r="A33" s="334">
        <v>25</v>
      </c>
      <c r="B33" s="677" t="s">
        <v>165</v>
      </c>
      <c r="C33" s="678">
        <f>SUM(C34:C35)</f>
        <v>614107206.26899993</v>
      </c>
      <c r="D33" s="678">
        <f>SUM(D34:D35)</f>
        <v>372333561.07245189</v>
      </c>
      <c r="E33" s="678">
        <f>SUM(E34:E35)</f>
        <v>115018025.66068985</v>
      </c>
      <c r="F33" s="678">
        <f>SUM(F34:F35)</f>
        <v>937129675.9478786</v>
      </c>
      <c r="G33" s="692">
        <f>SUM(G34:G35)</f>
        <v>1909126464.0450096</v>
      </c>
    </row>
    <row r="34" spans="1:7">
      <c r="A34" s="334">
        <v>26</v>
      </c>
      <c r="B34" s="679" t="s">
        <v>525</v>
      </c>
      <c r="C34" s="625"/>
      <c r="D34" s="680">
        <v>32511375.809999999</v>
      </c>
      <c r="E34" s="678">
        <v>31147850.580000002</v>
      </c>
      <c r="F34" s="678"/>
      <c r="G34" s="692">
        <v>63659226.390000001</v>
      </c>
    </row>
    <row r="35" spans="1:7">
      <c r="A35" s="334">
        <v>27</v>
      </c>
      <c r="B35" s="679" t="s">
        <v>526</v>
      </c>
      <c r="C35" s="678">
        <v>614107206.26899993</v>
      </c>
      <c r="D35" s="680">
        <v>339822185.26245189</v>
      </c>
      <c r="E35" s="678">
        <v>83870175.080689847</v>
      </c>
      <c r="F35" s="678">
        <v>937129675.9478786</v>
      </c>
      <c r="G35" s="692">
        <v>1845467237.6550095</v>
      </c>
    </row>
    <row r="36" spans="1:7">
      <c r="A36" s="334">
        <v>28</v>
      </c>
      <c r="B36" s="677" t="s">
        <v>527</v>
      </c>
      <c r="C36" s="678">
        <v>639050324.68260002</v>
      </c>
      <c r="D36" s="680">
        <v>500141899.05970001</v>
      </c>
      <c r="E36" s="678">
        <v>275691667.95039999</v>
      </c>
      <c r="F36" s="678">
        <v>831738626.9849</v>
      </c>
      <c r="G36" s="692">
        <v>234296666.98287499</v>
      </c>
    </row>
    <row r="37" spans="1:7">
      <c r="A37" s="335">
        <v>29</v>
      </c>
      <c r="B37" s="681" t="s">
        <v>528</v>
      </c>
      <c r="C37" s="682"/>
      <c r="D37" s="682"/>
      <c r="E37" s="682"/>
      <c r="F37" s="682"/>
      <c r="G37" s="693">
        <f>SUM(G23:G24,G32:G33,G36)</f>
        <v>11249238257.285744</v>
      </c>
    </row>
    <row r="38" spans="1:7">
      <c r="A38" s="690"/>
      <c r="B38" s="672"/>
      <c r="C38" s="671"/>
      <c r="D38" s="671"/>
      <c r="E38" s="671"/>
      <c r="F38" s="671"/>
      <c r="G38" s="696"/>
    </row>
    <row r="39" spans="1:7" ht="15.75" thickBot="1">
      <c r="A39" s="336">
        <v>30</v>
      </c>
      <c r="B39" s="337" t="s">
        <v>496</v>
      </c>
      <c r="C39" s="697"/>
      <c r="D39" s="697"/>
      <c r="E39" s="697"/>
      <c r="F39" s="697"/>
      <c r="G39" s="339">
        <f>IFERROR(G21/G37,0)</f>
        <v>1.297402129159209</v>
      </c>
    </row>
    <row r="42" spans="1:7" ht="39">
      <c r="B42" s="17" t="s">
        <v>529</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51"/>
  <sheetViews>
    <sheetView showGridLines="0" zoomScaleNormal="100" workbookViewId="0">
      <pane xSplit="1" ySplit="5" topLeftCell="B9" activePane="bottomRight" state="frozen"/>
      <selection activeCell="B33" sqref="B33"/>
      <selection pane="topRight" activeCell="B33" sqref="B33"/>
      <selection pane="bottomLeft" activeCell="B33" sqref="B33"/>
      <selection pane="bottomRight" activeCell="B33" sqref="B33"/>
    </sheetView>
  </sheetViews>
  <sheetFormatPr defaultRowHeight="15.75"/>
  <cols>
    <col min="1" max="1" width="9.5703125" style="13" bestFit="1" customWidth="1"/>
    <col min="2" max="2" width="88.42578125" style="10" customWidth="1"/>
    <col min="3" max="7" width="13.85546875" style="10" bestFit="1" customWidth="1"/>
    <col min="8" max="8" width="6.7109375" customWidth="1"/>
  </cols>
  <sheetData>
    <row r="1" spans="1:7">
      <c r="A1" s="11" t="s">
        <v>188</v>
      </c>
      <c r="B1" s="319" t="str">
        <f>Info!C2</f>
        <v>სს ”საქართველოს ბანკი”</v>
      </c>
    </row>
    <row r="2" spans="1:7">
      <c r="A2" s="11" t="s">
        <v>189</v>
      </c>
      <c r="B2" s="327">
        <v>44469</v>
      </c>
      <c r="C2" s="21"/>
      <c r="D2" s="21"/>
      <c r="E2" s="21"/>
      <c r="F2" s="21"/>
      <c r="G2" s="21"/>
    </row>
    <row r="3" spans="1:7">
      <c r="A3" s="11"/>
      <c r="C3" s="21"/>
      <c r="D3" s="21"/>
      <c r="E3" s="21"/>
      <c r="F3" s="21"/>
      <c r="G3" s="21"/>
    </row>
    <row r="4" spans="1:7" ht="16.5" thickBot="1">
      <c r="A4" s="627" t="s">
        <v>327</v>
      </c>
      <c r="B4" s="628" t="s">
        <v>223</v>
      </c>
      <c r="C4" s="629">
        <v>3</v>
      </c>
      <c r="D4" s="629"/>
      <c r="E4" s="629"/>
      <c r="F4" s="629"/>
      <c r="G4" s="629"/>
    </row>
    <row r="5" spans="1:7" ht="15">
      <c r="A5" s="225" t="s">
        <v>26</v>
      </c>
      <c r="B5" s="226"/>
      <c r="C5" s="328" t="s">
        <v>781</v>
      </c>
      <c r="D5" s="328" t="s">
        <v>782</v>
      </c>
      <c r="E5" s="328" t="s">
        <v>783</v>
      </c>
      <c r="F5" s="328" t="s">
        <v>784</v>
      </c>
      <c r="G5" s="643" t="s">
        <v>785</v>
      </c>
    </row>
    <row r="6" spans="1:7" ht="15">
      <c r="A6" s="329"/>
      <c r="B6" s="631" t="s">
        <v>186</v>
      </c>
      <c r="C6" s="625"/>
      <c r="D6" s="625"/>
      <c r="E6" s="625"/>
      <c r="F6" s="625"/>
      <c r="G6" s="644"/>
    </row>
    <row r="7" spans="1:7" ht="15">
      <c r="A7" s="329"/>
      <c r="B7" s="632" t="s">
        <v>190</v>
      </c>
      <c r="C7" s="625"/>
      <c r="D7" s="625"/>
      <c r="E7" s="625"/>
      <c r="F7" s="625"/>
      <c r="G7" s="644"/>
    </row>
    <row r="8" spans="1:7" ht="15">
      <c r="A8" s="322">
        <v>1</v>
      </c>
      <c r="B8" s="630" t="s">
        <v>23</v>
      </c>
      <c r="C8" s="626">
        <v>2211025148.4116063</v>
      </c>
      <c r="D8" s="626">
        <v>2073560020</v>
      </c>
      <c r="E8" s="626">
        <v>1854811875</v>
      </c>
      <c r="F8" s="626">
        <v>1661530110</v>
      </c>
      <c r="G8" s="645">
        <v>1496143769</v>
      </c>
    </row>
    <row r="9" spans="1:7" ht="15">
      <c r="A9" s="322">
        <v>2</v>
      </c>
      <c r="B9" s="630" t="s">
        <v>89</v>
      </c>
      <c r="C9" s="626">
        <v>2523305148.4116063</v>
      </c>
      <c r="D9" s="626">
        <v>2389590020</v>
      </c>
      <c r="E9" s="626">
        <v>2195991875</v>
      </c>
      <c r="F9" s="626">
        <v>1989190110</v>
      </c>
      <c r="G9" s="645">
        <v>1824923769</v>
      </c>
    </row>
    <row r="10" spans="1:7" ht="15">
      <c r="A10" s="322">
        <v>3</v>
      </c>
      <c r="B10" s="630" t="s">
        <v>88</v>
      </c>
      <c r="C10" s="626">
        <v>3306232289.9661388</v>
      </c>
      <c r="D10" s="626">
        <v>3171657137</v>
      </c>
      <c r="E10" s="626">
        <v>3072725368</v>
      </c>
      <c r="F10" s="626">
        <v>2819334735</v>
      </c>
      <c r="G10" s="645">
        <v>2627685354</v>
      </c>
    </row>
    <row r="11" spans="1:7" ht="15">
      <c r="A11" s="322">
        <v>4</v>
      </c>
      <c r="B11" s="630" t="s">
        <v>487</v>
      </c>
      <c r="C11" s="626">
        <v>1898316120.4906502</v>
      </c>
      <c r="D11" s="626">
        <v>1850450551</v>
      </c>
      <c r="E11" s="626">
        <v>1292219484</v>
      </c>
      <c r="F11" s="626">
        <v>1182220010</v>
      </c>
      <c r="G11" s="645">
        <v>1042906997</v>
      </c>
    </row>
    <row r="12" spans="1:7" ht="15">
      <c r="A12" s="322">
        <v>5</v>
      </c>
      <c r="B12" s="630" t="s">
        <v>488</v>
      </c>
      <c r="C12" s="626">
        <v>2273638377.8423667</v>
      </c>
      <c r="D12" s="626">
        <v>2219528839</v>
      </c>
      <c r="E12" s="626">
        <v>1613262218</v>
      </c>
      <c r="F12" s="626">
        <v>1469759957</v>
      </c>
      <c r="G12" s="645">
        <v>1315117947</v>
      </c>
    </row>
    <row r="13" spans="1:7" ht="15">
      <c r="A13" s="322">
        <v>6</v>
      </c>
      <c r="B13" s="630" t="s">
        <v>489</v>
      </c>
      <c r="C13" s="626">
        <v>2978399452.782557</v>
      </c>
      <c r="D13" s="626">
        <v>2940042510</v>
      </c>
      <c r="E13" s="626">
        <v>2273246408</v>
      </c>
      <c r="F13" s="626">
        <v>2206301322</v>
      </c>
      <c r="G13" s="645">
        <v>2010722740</v>
      </c>
    </row>
    <row r="14" spans="1:7" ht="15">
      <c r="A14" s="329"/>
      <c r="B14" s="631" t="s">
        <v>491</v>
      </c>
      <c r="C14" s="633"/>
      <c r="D14" s="633"/>
      <c r="E14" s="633"/>
      <c r="F14" s="633"/>
      <c r="G14" s="646"/>
    </row>
    <row r="15" spans="1:7" ht="27" customHeight="1">
      <c r="A15" s="322">
        <v>7</v>
      </c>
      <c r="B15" s="630" t="s">
        <v>490</v>
      </c>
      <c r="C15" s="634">
        <v>17248163062.559422</v>
      </c>
      <c r="D15" s="634">
        <v>16598810400</v>
      </c>
      <c r="E15" s="634">
        <v>16516430454</v>
      </c>
      <c r="F15" s="634">
        <v>16040093857</v>
      </c>
      <c r="G15" s="647">
        <v>15162374037</v>
      </c>
    </row>
    <row r="16" spans="1:7" ht="15">
      <c r="A16" s="329"/>
      <c r="B16" s="631" t="s">
        <v>495</v>
      </c>
      <c r="C16" s="633"/>
      <c r="D16" s="633"/>
      <c r="E16" s="633"/>
      <c r="F16" s="633"/>
      <c r="G16" s="646"/>
    </row>
    <row r="17" spans="1:7" s="2" customFormat="1" ht="15">
      <c r="A17" s="322"/>
      <c r="B17" s="632" t="s">
        <v>476</v>
      </c>
      <c r="C17" s="633"/>
      <c r="D17" s="633"/>
      <c r="E17" s="633"/>
      <c r="F17" s="633"/>
      <c r="G17" s="646"/>
    </row>
    <row r="18" spans="1:7" ht="15">
      <c r="A18" s="321">
        <v>8</v>
      </c>
      <c r="B18" s="635" t="s">
        <v>485</v>
      </c>
      <c r="C18" s="636">
        <v>0.12818902165941817</v>
      </c>
      <c r="D18" s="636">
        <v>0.1249</v>
      </c>
      <c r="E18" s="636">
        <v>0.1123</v>
      </c>
      <c r="F18" s="636">
        <v>0.1036</v>
      </c>
      <c r="G18" s="648">
        <v>9.8699999999999996E-2</v>
      </c>
    </row>
    <row r="19" spans="1:7" ht="15" customHeight="1">
      <c r="A19" s="321">
        <v>9</v>
      </c>
      <c r="B19" s="635" t="s">
        <v>484</v>
      </c>
      <c r="C19" s="637">
        <v>0.14629413806325517</v>
      </c>
      <c r="D19" s="637">
        <v>0.14399999999999999</v>
      </c>
      <c r="E19" s="637">
        <v>0.13300000000000001</v>
      </c>
      <c r="F19" s="637">
        <v>0.124</v>
      </c>
      <c r="G19" s="649">
        <v>0.12</v>
      </c>
    </row>
    <row r="20" spans="1:7" ht="15">
      <c r="A20" s="321">
        <v>10</v>
      </c>
      <c r="B20" s="635" t="s">
        <v>486</v>
      </c>
      <c r="C20" s="636">
        <v>0.19168605247842163</v>
      </c>
      <c r="D20" s="636">
        <v>0.19109999999999999</v>
      </c>
      <c r="E20" s="636">
        <v>0.186</v>
      </c>
      <c r="F20" s="636">
        <v>0.17580000000000001</v>
      </c>
      <c r="G20" s="648">
        <v>0.17330000000000001</v>
      </c>
    </row>
    <row r="21" spans="1:7" ht="15">
      <c r="A21" s="321">
        <v>11</v>
      </c>
      <c r="B21" s="630" t="s">
        <v>487</v>
      </c>
      <c r="C21" s="636">
        <v>0.11005903142296491</v>
      </c>
      <c r="D21" s="636">
        <v>0.1115</v>
      </c>
      <c r="E21" s="636">
        <v>7.8200000000000006E-2</v>
      </c>
      <c r="F21" s="636">
        <v>7.3700000000000002E-2</v>
      </c>
      <c r="G21" s="648">
        <v>6.88E-2</v>
      </c>
    </row>
    <row r="22" spans="1:7" ht="15">
      <c r="A22" s="321">
        <v>12</v>
      </c>
      <c r="B22" s="630" t="s">
        <v>488</v>
      </c>
      <c r="C22" s="636">
        <v>0.13181916066051999</v>
      </c>
      <c r="D22" s="636">
        <v>0.13370000000000001</v>
      </c>
      <c r="E22" s="636">
        <v>9.7699999999999995E-2</v>
      </c>
      <c r="F22" s="636">
        <v>9.1600000000000001E-2</v>
      </c>
      <c r="G22" s="648">
        <v>8.6699999999999999E-2</v>
      </c>
    </row>
    <row r="23" spans="1:7" ht="15">
      <c r="A23" s="321">
        <v>13</v>
      </c>
      <c r="B23" s="630" t="s">
        <v>489</v>
      </c>
      <c r="C23" s="636">
        <v>0.17267922630252536</v>
      </c>
      <c r="D23" s="636">
        <v>0.17710000000000001</v>
      </c>
      <c r="E23" s="636">
        <v>0.1376</v>
      </c>
      <c r="F23" s="636">
        <v>0.13750000000000001</v>
      </c>
      <c r="G23" s="648">
        <v>0.1326</v>
      </c>
    </row>
    <row r="24" spans="1:7" ht="15">
      <c r="A24" s="329"/>
      <c r="B24" s="631" t="s">
        <v>6</v>
      </c>
      <c r="C24" s="633"/>
      <c r="D24" s="633"/>
      <c r="E24" s="633"/>
      <c r="F24" s="633"/>
      <c r="G24" s="646"/>
    </row>
    <row r="25" spans="1:7" ht="15" customHeight="1">
      <c r="A25" s="330">
        <v>14</v>
      </c>
      <c r="B25" s="638" t="s">
        <v>7</v>
      </c>
      <c r="C25" s="639">
        <v>8.0894114660675281E-2</v>
      </c>
      <c r="D25" s="639">
        <v>7.7899999999999997E-2</v>
      </c>
      <c r="E25" s="639">
        <v>7.5999999999999998E-2</v>
      </c>
      <c r="F25" s="639">
        <v>7.7700000000000005E-2</v>
      </c>
      <c r="G25" s="650">
        <v>7.6700000000000004E-2</v>
      </c>
    </row>
    <row r="26" spans="1:7" ht="15">
      <c r="A26" s="330">
        <v>15</v>
      </c>
      <c r="B26" s="638" t="s">
        <v>8</v>
      </c>
      <c r="C26" s="639">
        <v>3.9960719898887893E-2</v>
      </c>
      <c r="D26" s="639">
        <v>3.9600000000000003E-2</v>
      </c>
      <c r="E26" s="639">
        <v>3.9699999999999999E-2</v>
      </c>
      <c r="F26" s="639">
        <v>4.3799999999999999E-2</v>
      </c>
      <c r="G26" s="650">
        <v>4.4200000000000003E-2</v>
      </c>
    </row>
    <row r="27" spans="1:7" ht="15">
      <c r="A27" s="330">
        <v>16</v>
      </c>
      <c r="B27" s="638" t="s">
        <v>9</v>
      </c>
      <c r="C27" s="639">
        <v>3.553591280790331E-2</v>
      </c>
      <c r="D27" s="639">
        <v>3.2800000000000003E-2</v>
      </c>
      <c r="E27" s="639">
        <v>3.1800000000000002E-2</v>
      </c>
      <c r="F27" s="639">
        <v>2.6100000000000002E-2</v>
      </c>
      <c r="G27" s="650">
        <v>2.4899999999999999E-2</v>
      </c>
    </row>
    <row r="28" spans="1:7" ht="15">
      <c r="A28" s="330">
        <v>17</v>
      </c>
      <c r="B28" s="638" t="s">
        <v>224</v>
      </c>
      <c r="C28" s="639">
        <v>4.0933394761787395E-2</v>
      </c>
      <c r="D28" s="639">
        <v>3.8300000000000001E-2</v>
      </c>
      <c r="E28" s="639">
        <v>3.6299999999999999E-2</v>
      </c>
      <c r="F28" s="639">
        <v>3.4000000000000002E-2</v>
      </c>
      <c r="G28" s="650">
        <v>3.2500000000000001E-2</v>
      </c>
    </row>
    <row r="29" spans="1:7" ht="15">
      <c r="A29" s="330">
        <v>18</v>
      </c>
      <c r="B29" s="638" t="s">
        <v>10</v>
      </c>
      <c r="C29" s="639">
        <v>4.2718744670470897E-2</v>
      </c>
      <c r="D29" s="639">
        <v>4.2200000000000001E-2</v>
      </c>
      <c r="E29" s="639">
        <v>3.7699999999999997E-2</v>
      </c>
      <c r="F29" s="639">
        <v>3.0999999999999999E-3</v>
      </c>
      <c r="G29" s="650">
        <v>-5.7999999999999996E-3</v>
      </c>
    </row>
    <row r="30" spans="1:7" ht="15">
      <c r="A30" s="330">
        <v>19</v>
      </c>
      <c r="B30" s="638" t="s">
        <v>11</v>
      </c>
      <c r="C30" s="639">
        <v>0.41232008351057292</v>
      </c>
      <c r="D30" s="639">
        <v>0.42420000000000002</v>
      </c>
      <c r="E30" s="639">
        <v>0.39300000000000002</v>
      </c>
      <c r="F30" s="639">
        <v>3.4200000000000001E-2</v>
      </c>
      <c r="G30" s="650">
        <v>-6.3500000000000001E-2</v>
      </c>
    </row>
    <row r="31" spans="1:7" ht="15">
      <c r="A31" s="329"/>
      <c r="B31" s="631" t="s">
        <v>12</v>
      </c>
      <c r="C31" s="633"/>
      <c r="D31" s="633"/>
      <c r="E31" s="633"/>
      <c r="F31" s="633"/>
      <c r="G31" s="646"/>
    </row>
    <row r="32" spans="1:7" ht="15">
      <c r="A32" s="330">
        <v>20</v>
      </c>
      <c r="B32" s="638" t="s">
        <v>13</v>
      </c>
      <c r="C32" s="639">
        <v>5.1211137166589878E-2</v>
      </c>
      <c r="D32" s="639">
        <v>6.1899999999999997E-2</v>
      </c>
      <c r="E32" s="639">
        <v>8.2600000000000007E-2</v>
      </c>
      <c r="F32" s="639">
        <v>8.3500000000000005E-2</v>
      </c>
      <c r="G32" s="650">
        <v>5.91E-2</v>
      </c>
    </row>
    <row r="33" spans="1:7" ht="15" customHeight="1">
      <c r="A33" s="330">
        <v>21</v>
      </c>
      <c r="B33" s="638" t="s">
        <v>14</v>
      </c>
      <c r="C33" s="639">
        <v>4.1148280517411095E-2</v>
      </c>
      <c r="D33" s="639">
        <v>4.7100000000000003E-2</v>
      </c>
      <c r="E33" s="639">
        <v>5.3800000000000001E-2</v>
      </c>
      <c r="F33" s="639">
        <v>5.8299999999999998E-2</v>
      </c>
      <c r="G33" s="650">
        <v>6.1600000000000002E-2</v>
      </c>
    </row>
    <row r="34" spans="1:7" ht="15">
      <c r="A34" s="330">
        <v>22</v>
      </c>
      <c r="B34" s="638" t="s">
        <v>15</v>
      </c>
      <c r="C34" s="639">
        <v>0.52833265254177519</v>
      </c>
      <c r="D34" s="639">
        <v>0.54079999999999995</v>
      </c>
      <c r="E34" s="639">
        <v>0.56269999999999998</v>
      </c>
      <c r="F34" s="639">
        <v>0.56659999999999999</v>
      </c>
      <c r="G34" s="650">
        <v>0.58140000000000003</v>
      </c>
    </row>
    <row r="35" spans="1:7" ht="15" customHeight="1">
      <c r="A35" s="330">
        <v>23</v>
      </c>
      <c r="B35" s="638" t="s">
        <v>16</v>
      </c>
      <c r="C35" s="639">
        <v>0.5064139321994876</v>
      </c>
      <c r="D35" s="639">
        <v>0.52569999999999995</v>
      </c>
      <c r="E35" s="639">
        <v>0.55620000000000003</v>
      </c>
      <c r="F35" s="639">
        <v>0.54659999999999997</v>
      </c>
      <c r="G35" s="650">
        <v>0.55869999999999997</v>
      </c>
    </row>
    <row r="36" spans="1:7" ht="15">
      <c r="A36" s="330">
        <v>24</v>
      </c>
      <c r="B36" s="638" t="s">
        <v>17</v>
      </c>
      <c r="C36" s="639">
        <v>0.10790217031320253</v>
      </c>
      <c r="D36" s="639">
        <v>4.6699999999999998E-2</v>
      </c>
      <c r="E36" s="639">
        <v>2.9100000000000001E-2</v>
      </c>
      <c r="F36" s="639">
        <v>0.19400000000000001</v>
      </c>
      <c r="G36" s="650">
        <v>0.13469999999999999</v>
      </c>
    </row>
    <row r="37" spans="1:7" ht="15" customHeight="1">
      <c r="A37" s="329"/>
      <c r="B37" s="631" t="s">
        <v>18</v>
      </c>
      <c r="C37" s="633"/>
      <c r="D37" s="633"/>
      <c r="E37" s="633"/>
      <c r="F37" s="633"/>
      <c r="G37" s="646"/>
    </row>
    <row r="38" spans="1:7" ht="15" customHeight="1">
      <c r="A38" s="330">
        <v>25</v>
      </c>
      <c r="B38" s="638" t="s">
        <v>19</v>
      </c>
      <c r="C38" s="639">
        <v>0.19477518636322275</v>
      </c>
      <c r="D38" s="639">
        <v>0.1956</v>
      </c>
      <c r="E38" s="639">
        <v>0.22370000000000001</v>
      </c>
      <c r="F38" s="639">
        <v>0.20930000000000001</v>
      </c>
      <c r="G38" s="650">
        <v>0.24429999999999999</v>
      </c>
    </row>
    <row r="39" spans="1:7" ht="15" customHeight="1">
      <c r="A39" s="330">
        <v>26</v>
      </c>
      <c r="B39" s="638" t="s">
        <v>20</v>
      </c>
      <c r="C39" s="639">
        <v>0.59955637010506724</v>
      </c>
      <c r="D39" s="639">
        <v>0.61009999999999998</v>
      </c>
      <c r="E39" s="639">
        <v>0.63519999999999999</v>
      </c>
      <c r="F39" s="639">
        <v>0.60580000000000001</v>
      </c>
      <c r="G39" s="650">
        <v>0.62380000000000002</v>
      </c>
    </row>
    <row r="40" spans="1:7" ht="15" customHeight="1">
      <c r="A40" s="330">
        <v>27</v>
      </c>
      <c r="B40" s="640" t="s">
        <v>21</v>
      </c>
      <c r="C40" s="639">
        <v>0.31603701298083237</v>
      </c>
      <c r="D40" s="639">
        <v>0.29470000000000002</v>
      </c>
      <c r="E40" s="639">
        <v>0.29930000000000001</v>
      </c>
      <c r="F40" s="639">
        <v>0.29049999999999998</v>
      </c>
      <c r="G40" s="650">
        <v>0.28639999999999999</v>
      </c>
    </row>
    <row r="41" spans="1:7" ht="15" customHeight="1">
      <c r="A41" s="331"/>
      <c r="B41" s="631" t="s">
        <v>397</v>
      </c>
      <c r="C41" s="633"/>
      <c r="D41" s="633"/>
      <c r="E41" s="633"/>
      <c r="F41" s="633"/>
      <c r="G41" s="646"/>
    </row>
    <row r="42" spans="1:7" ht="15" customHeight="1">
      <c r="A42" s="330">
        <v>28</v>
      </c>
      <c r="B42" s="641" t="s">
        <v>390</v>
      </c>
      <c r="C42" s="642">
        <v>4276029146.0958605</v>
      </c>
      <c r="D42" s="642">
        <v>4999711553</v>
      </c>
      <c r="E42" s="642">
        <v>4974429847</v>
      </c>
      <c r="F42" s="642">
        <v>4724925985</v>
      </c>
      <c r="G42" s="651">
        <v>4436678184</v>
      </c>
    </row>
    <row r="43" spans="1:7" ht="15">
      <c r="A43" s="330">
        <v>29</v>
      </c>
      <c r="B43" s="638" t="s">
        <v>391</v>
      </c>
      <c r="C43" s="642">
        <v>3628602900.5699868</v>
      </c>
      <c r="D43" s="642">
        <v>3677882958</v>
      </c>
      <c r="E43" s="642">
        <v>3484462550</v>
      </c>
      <c r="F43" s="642">
        <v>3411193233</v>
      </c>
      <c r="G43" s="651">
        <v>3127127806</v>
      </c>
    </row>
    <row r="44" spans="1:7" ht="15">
      <c r="A44" s="330">
        <v>30</v>
      </c>
      <c r="B44" s="638" t="s">
        <v>389</v>
      </c>
      <c r="C44" s="639">
        <v>1.1784230083220666</v>
      </c>
      <c r="D44" s="639">
        <v>1.3593999999999999</v>
      </c>
      <c r="E44" s="639">
        <v>1.4276</v>
      </c>
      <c r="F44" s="639">
        <v>1.3851</v>
      </c>
      <c r="G44" s="650">
        <v>1.4188000000000001</v>
      </c>
    </row>
    <row r="45" spans="1:7" ht="15">
      <c r="A45" s="330"/>
      <c r="B45" s="631" t="s">
        <v>496</v>
      </c>
      <c r="C45" s="633"/>
      <c r="D45" s="633"/>
      <c r="E45" s="633"/>
      <c r="F45" s="633"/>
      <c r="G45" s="646"/>
    </row>
    <row r="46" spans="1:7" ht="15">
      <c r="A46" s="330">
        <v>31</v>
      </c>
      <c r="B46" s="638" t="s">
        <v>503</v>
      </c>
      <c r="C46" s="642">
        <v>14594785666.421753</v>
      </c>
      <c r="D46" s="642">
        <v>14621207732</v>
      </c>
      <c r="E46" s="642">
        <v>14757354182</v>
      </c>
      <c r="F46" s="642">
        <v>14161211128</v>
      </c>
      <c r="G46" s="651">
        <v>13406712899</v>
      </c>
    </row>
    <row r="47" spans="1:7" ht="15">
      <c r="A47" s="330">
        <v>32</v>
      </c>
      <c r="B47" s="638" t="s">
        <v>516</v>
      </c>
      <c r="C47" s="642">
        <v>11249238257.285744</v>
      </c>
      <c r="D47" s="642">
        <v>10689152675</v>
      </c>
      <c r="E47" s="642">
        <v>10532377787</v>
      </c>
      <c r="F47" s="642">
        <v>10298020443</v>
      </c>
      <c r="G47" s="651">
        <v>9753322546</v>
      </c>
    </row>
    <row r="48" spans="1:7" thickBot="1">
      <c r="A48" s="99">
        <v>33</v>
      </c>
      <c r="B48" s="184" t="s">
        <v>530</v>
      </c>
      <c r="C48" s="417">
        <v>1.2974021291592088</v>
      </c>
      <c r="D48" s="417">
        <v>1.3678999999999999</v>
      </c>
      <c r="E48" s="417">
        <v>1.4011</v>
      </c>
      <c r="F48" s="417">
        <v>1.3751</v>
      </c>
      <c r="G48" s="652">
        <v>1.3746</v>
      </c>
    </row>
    <row r="49" spans="1:2">
      <c r="A49" s="14"/>
    </row>
    <row r="50" spans="1:2" ht="39.75">
      <c r="B50" s="17" t="s">
        <v>475</v>
      </c>
    </row>
    <row r="51" spans="1:2" ht="65.25">
      <c r="B51" s="255" t="s">
        <v>396</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B33" sqref="B33"/>
    </sheetView>
  </sheetViews>
  <sheetFormatPr defaultColWidth="9.140625" defaultRowHeight="12.75"/>
  <cols>
    <col min="1" max="1" width="11.85546875" style="341" bestFit="1" customWidth="1"/>
    <col min="2" max="2" width="105.140625" style="341" bestFit="1" customWidth="1"/>
    <col min="3" max="3" width="18.5703125" style="483" customWidth="1"/>
    <col min="4" max="4" width="21.7109375" style="483" customWidth="1"/>
    <col min="5" max="5" width="17.42578125" style="483" bestFit="1" customWidth="1"/>
    <col min="6" max="6" width="16.7109375" style="483" customWidth="1"/>
    <col min="7" max="7" width="30.42578125" style="483" customWidth="1"/>
    <col min="8" max="8" width="18.42578125" style="483" customWidth="1"/>
    <col min="9" max="16384" width="9.140625" style="341"/>
  </cols>
  <sheetData>
    <row r="1" spans="1:8">
      <c r="A1" s="340" t="s">
        <v>188</v>
      </c>
      <c r="B1" s="341" t="str">
        <f>'2. RC'!B1</f>
        <v>სს ”საქართველოს ბანკი”</v>
      </c>
    </row>
    <row r="2" spans="1:8">
      <c r="A2" s="342" t="s">
        <v>189</v>
      </c>
      <c r="B2" s="344">
        <v>44469</v>
      </c>
    </row>
    <row r="3" spans="1:8">
      <c r="A3" s="343" t="s">
        <v>532</v>
      </c>
      <c r="B3" s="344"/>
      <c r="H3" s="483">
        <v>0</v>
      </c>
    </row>
    <row r="5" spans="1:8">
      <c r="A5" s="756" t="s">
        <v>533</v>
      </c>
      <c r="B5" s="757"/>
      <c r="C5" s="762" t="s">
        <v>534</v>
      </c>
      <c r="D5" s="763"/>
      <c r="E5" s="763"/>
      <c r="F5" s="763"/>
      <c r="G5" s="763"/>
      <c r="H5" s="764"/>
    </row>
    <row r="6" spans="1:8">
      <c r="A6" s="758"/>
      <c r="B6" s="759"/>
      <c r="C6" s="765"/>
      <c r="D6" s="766"/>
      <c r="E6" s="766"/>
      <c r="F6" s="766"/>
      <c r="G6" s="766"/>
      <c r="H6" s="767"/>
    </row>
    <row r="7" spans="1:8" ht="25.5">
      <c r="A7" s="760"/>
      <c r="B7" s="761"/>
      <c r="C7" s="482" t="s">
        <v>535</v>
      </c>
      <c r="D7" s="482" t="s">
        <v>536</v>
      </c>
      <c r="E7" s="482" t="s">
        <v>537</v>
      </c>
      <c r="F7" s="482" t="s">
        <v>538</v>
      </c>
      <c r="G7" s="481" t="s">
        <v>710</v>
      </c>
      <c r="H7" s="482" t="s">
        <v>68</v>
      </c>
    </row>
    <row r="8" spans="1:8" ht="15">
      <c r="A8" s="346">
        <v>1</v>
      </c>
      <c r="B8" s="347" t="s">
        <v>216</v>
      </c>
      <c r="C8" s="698">
        <v>1890734172.79</v>
      </c>
      <c r="D8" s="698">
        <v>324846671.26346993</v>
      </c>
      <c r="E8" s="698">
        <v>885418964.75680208</v>
      </c>
      <c r="F8" s="698">
        <v>156694862.86032772</v>
      </c>
      <c r="G8" s="698">
        <v>0</v>
      </c>
      <c r="H8" s="480">
        <f>SUM(C8:G8)</f>
        <v>3257694671.6705995</v>
      </c>
    </row>
    <row r="9" spans="1:8" ht="15">
      <c r="A9" s="346">
        <v>2</v>
      </c>
      <c r="B9" s="347" t="s">
        <v>217</v>
      </c>
      <c r="C9" s="698">
        <v>0</v>
      </c>
      <c r="D9" s="698"/>
      <c r="E9" s="698"/>
      <c r="F9" s="698"/>
      <c r="G9" s="698">
        <v>0</v>
      </c>
      <c r="H9" s="480">
        <f t="shared" ref="H9:H21" si="0">SUM(C9:G9)</f>
        <v>0</v>
      </c>
    </row>
    <row r="10" spans="1:8" ht="15">
      <c r="A10" s="346">
        <v>3</v>
      </c>
      <c r="B10" s="347" t="s">
        <v>218</v>
      </c>
      <c r="C10" s="698"/>
      <c r="D10" s="698"/>
      <c r="E10" s="698"/>
      <c r="F10" s="698"/>
      <c r="G10" s="698"/>
      <c r="H10" s="480">
        <f t="shared" si="0"/>
        <v>0</v>
      </c>
    </row>
    <row r="11" spans="1:8" ht="15">
      <c r="A11" s="346">
        <v>4</v>
      </c>
      <c r="B11" s="347" t="s">
        <v>219</v>
      </c>
      <c r="C11" s="698"/>
      <c r="D11" s="698">
        <v>45852050.849999882</v>
      </c>
      <c r="E11" s="698">
        <v>655731539.86000013</v>
      </c>
      <c r="F11" s="698">
        <v>92000000</v>
      </c>
      <c r="G11" s="698"/>
      <c r="H11" s="480">
        <f t="shared" si="0"/>
        <v>793583590.71000004</v>
      </c>
    </row>
    <row r="12" spans="1:8" ht="15">
      <c r="A12" s="346">
        <v>5</v>
      </c>
      <c r="B12" s="347" t="s">
        <v>220</v>
      </c>
      <c r="C12" s="698"/>
      <c r="D12" s="698"/>
      <c r="E12" s="698"/>
      <c r="F12" s="698"/>
      <c r="G12" s="698"/>
      <c r="H12" s="480">
        <f t="shared" si="0"/>
        <v>0</v>
      </c>
    </row>
    <row r="13" spans="1:8" ht="15">
      <c r="A13" s="346">
        <v>6</v>
      </c>
      <c r="B13" s="347" t="s">
        <v>221</v>
      </c>
      <c r="C13" s="698">
        <v>543280192.89999998</v>
      </c>
      <c r="D13" s="698">
        <v>134385469.45000005</v>
      </c>
      <c r="E13" s="698"/>
      <c r="F13" s="698"/>
      <c r="G13" s="698">
        <v>0</v>
      </c>
      <c r="H13" s="480">
        <f t="shared" si="0"/>
        <v>677665662.35000002</v>
      </c>
    </row>
    <row r="14" spans="1:8" ht="15">
      <c r="A14" s="346">
        <v>7</v>
      </c>
      <c r="B14" s="347" t="s">
        <v>73</v>
      </c>
      <c r="C14" s="698">
        <v>0</v>
      </c>
      <c r="D14" s="698">
        <v>1346092398.4735281</v>
      </c>
      <c r="E14" s="698">
        <v>1951603476.9610121</v>
      </c>
      <c r="F14" s="698">
        <v>2434644330.82687</v>
      </c>
      <c r="G14" s="698">
        <v>60688484.532140002</v>
      </c>
      <c r="H14" s="480">
        <f t="shared" si="0"/>
        <v>5793028690.7935495</v>
      </c>
    </row>
    <row r="15" spans="1:8" ht="15">
      <c r="A15" s="346">
        <v>8</v>
      </c>
      <c r="B15" s="349" t="s">
        <v>74</v>
      </c>
      <c r="C15" s="698">
        <v>0</v>
      </c>
      <c r="D15" s="698">
        <v>481950770.26600385</v>
      </c>
      <c r="E15" s="698">
        <v>2158822984.067533</v>
      </c>
      <c r="F15" s="698">
        <v>1382308590.0795739</v>
      </c>
      <c r="G15" s="698">
        <v>5588251.0972869499</v>
      </c>
      <c r="H15" s="480">
        <f t="shared" si="0"/>
        <v>4028670595.5103979</v>
      </c>
    </row>
    <row r="16" spans="1:8" ht="15">
      <c r="A16" s="346">
        <v>9</v>
      </c>
      <c r="B16" s="347" t="s">
        <v>75</v>
      </c>
      <c r="C16" s="698"/>
      <c r="D16" s="698">
        <v>85603173.043813288</v>
      </c>
      <c r="E16" s="698">
        <v>748283164.19256234</v>
      </c>
      <c r="F16" s="698">
        <v>2502029729.9566622</v>
      </c>
      <c r="G16" s="698">
        <v>1412753.2373870541</v>
      </c>
      <c r="H16" s="480">
        <f t="shared" si="0"/>
        <v>3337328820.4304252</v>
      </c>
    </row>
    <row r="17" spans="1:8" ht="15">
      <c r="A17" s="346">
        <v>10</v>
      </c>
      <c r="B17" s="412" t="s">
        <v>560</v>
      </c>
      <c r="C17" s="698"/>
      <c r="D17" s="698">
        <v>7874464.6523386016</v>
      </c>
      <c r="E17" s="698">
        <v>24920822.040905438</v>
      </c>
      <c r="F17" s="698">
        <v>32809116.702891968</v>
      </c>
      <c r="G17" s="698">
        <v>63720764.180364005</v>
      </c>
      <c r="H17" s="480">
        <f>SUM(C17:G17)</f>
        <v>129325167.57650001</v>
      </c>
    </row>
    <row r="18" spans="1:8" ht="15">
      <c r="A18" s="346">
        <v>11</v>
      </c>
      <c r="B18" s="347" t="s">
        <v>70</v>
      </c>
      <c r="C18" s="698"/>
      <c r="D18" s="698">
        <v>66566180.896570005</v>
      </c>
      <c r="E18" s="698">
        <v>513989661.30667007</v>
      </c>
      <c r="F18" s="698">
        <v>876592743.67565513</v>
      </c>
      <c r="G18" s="698">
        <v>33128670.224838998</v>
      </c>
      <c r="H18" s="480">
        <f t="shared" si="0"/>
        <v>1490277256.1037343</v>
      </c>
    </row>
    <row r="19" spans="1:8" ht="15">
      <c r="A19" s="346">
        <v>12</v>
      </c>
      <c r="B19" s="347" t="s">
        <v>71</v>
      </c>
      <c r="C19" s="698"/>
      <c r="D19" s="698"/>
      <c r="E19" s="698"/>
      <c r="F19" s="698"/>
      <c r="G19" s="698"/>
      <c r="H19" s="480">
        <f t="shared" si="0"/>
        <v>0</v>
      </c>
    </row>
    <row r="20" spans="1:8" ht="15">
      <c r="A20" s="350">
        <v>13</v>
      </c>
      <c r="B20" s="349" t="s">
        <v>72</v>
      </c>
      <c r="C20" s="698"/>
      <c r="D20" s="698"/>
      <c r="E20" s="698"/>
      <c r="F20" s="698"/>
      <c r="G20" s="698"/>
      <c r="H20" s="480">
        <f t="shared" si="0"/>
        <v>0</v>
      </c>
    </row>
    <row r="21" spans="1:8" ht="15">
      <c r="A21" s="346">
        <v>14</v>
      </c>
      <c r="B21" s="347" t="s">
        <v>539</v>
      </c>
      <c r="C21" s="698">
        <v>664063975.91000009</v>
      </c>
      <c r="D21" s="699">
        <v>232398786.22900009</v>
      </c>
      <c r="E21" s="698"/>
      <c r="F21" s="698"/>
      <c r="G21" s="698">
        <v>513452035.80999994</v>
      </c>
      <c r="H21" s="480">
        <f t="shared" si="0"/>
        <v>1409914797.9490001</v>
      </c>
    </row>
    <row r="22" spans="1:8">
      <c r="A22" s="351">
        <v>15</v>
      </c>
      <c r="B22" s="348" t="s">
        <v>68</v>
      </c>
      <c r="C22" s="480">
        <f>SUM(C18:C21)+SUM(C8:C16)</f>
        <v>3098078341.6000004</v>
      </c>
      <c r="D22" s="480">
        <f t="shared" ref="D22:G22" si="1">SUM(D18:D21)+SUM(D8:D16)</f>
        <v>2717695500.4723854</v>
      </c>
      <c r="E22" s="480">
        <f t="shared" si="1"/>
        <v>6913849791.1445799</v>
      </c>
      <c r="F22" s="480">
        <f t="shared" si="1"/>
        <v>7444270257.3990889</v>
      </c>
      <c r="G22" s="480">
        <f t="shared" si="1"/>
        <v>614270194.90165293</v>
      </c>
      <c r="H22" s="480">
        <f>SUM(H18:H21)+SUM(H8:H16)</f>
        <v>20788164085.517704</v>
      </c>
    </row>
    <row r="26" spans="1:8" ht="38.25">
      <c r="B26" s="411" t="s">
        <v>709</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85" zoomScaleNormal="85" workbookViewId="0">
      <selection activeCell="B33" sqref="B33"/>
    </sheetView>
  </sheetViews>
  <sheetFormatPr defaultColWidth="9.140625" defaultRowHeight="12.75"/>
  <cols>
    <col min="1" max="1" width="11.85546875" style="352" bestFit="1" customWidth="1"/>
    <col min="2" max="2" width="114.7109375" style="341" customWidth="1"/>
    <col min="3" max="3" width="22.42578125" style="536" customWidth="1"/>
    <col min="4" max="4" width="23.5703125" style="536" customWidth="1"/>
    <col min="5" max="8" width="22.140625" style="539" customWidth="1"/>
    <col min="9" max="9" width="41.42578125" style="341" customWidth="1"/>
    <col min="10" max="10" width="12.85546875" style="341" bestFit="1" customWidth="1"/>
    <col min="11" max="11" width="10.7109375" style="341" bestFit="1" customWidth="1"/>
    <col min="12" max="16384" width="9.140625" style="341"/>
  </cols>
  <sheetData>
    <row r="1" spans="1:11">
      <c r="A1" s="340" t="s">
        <v>188</v>
      </c>
      <c r="B1" s="341" t="str">
        <f>'2. RC'!B1</f>
        <v>სს ”საქართველოს ბანკი”</v>
      </c>
      <c r="E1" s="536"/>
      <c r="F1" s="536"/>
      <c r="G1" s="536"/>
      <c r="H1" s="536"/>
    </row>
    <row r="2" spans="1:11">
      <c r="A2" s="342" t="s">
        <v>189</v>
      </c>
      <c r="B2" s="344">
        <v>44469</v>
      </c>
      <c r="E2" s="536"/>
      <c r="F2" s="536"/>
      <c r="G2" s="536"/>
      <c r="H2" s="536"/>
    </row>
    <row r="3" spans="1:11">
      <c r="A3" s="343" t="s">
        <v>540</v>
      </c>
      <c r="B3" s="344"/>
      <c r="E3" s="536"/>
      <c r="F3" s="536"/>
      <c r="G3" s="536"/>
      <c r="H3" s="536">
        <v>0</v>
      </c>
    </row>
    <row r="4" spans="1:11">
      <c r="C4" s="537" t="s">
        <v>541</v>
      </c>
      <c r="D4" s="537" t="s">
        <v>542</v>
      </c>
      <c r="E4" s="537" t="s">
        <v>543</v>
      </c>
      <c r="F4" s="537" t="s">
        <v>544</v>
      </c>
      <c r="G4" s="537" t="s">
        <v>545</v>
      </c>
      <c r="H4" s="537" t="s">
        <v>546</v>
      </c>
      <c r="I4" s="353" t="s">
        <v>547</v>
      </c>
      <c r="J4" s="539"/>
      <c r="K4" s="539"/>
    </row>
    <row r="5" spans="1:11" ht="33.950000000000003" customHeight="1">
      <c r="A5" s="756" t="s">
        <v>550</v>
      </c>
      <c r="B5" s="757"/>
      <c r="C5" s="768" t="s">
        <v>551</v>
      </c>
      <c r="D5" s="768"/>
      <c r="E5" s="768" t="s">
        <v>552</v>
      </c>
      <c r="F5" s="768" t="s">
        <v>553</v>
      </c>
      <c r="G5" s="769" t="s">
        <v>554</v>
      </c>
      <c r="H5" s="768" t="s">
        <v>555</v>
      </c>
      <c r="I5" s="354" t="s">
        <v>556</v>
      </c>
      <c r="J5" s="539"/>
      <c r="K5" s="539"/>
    </row>
    <row r="6" spans="1:11" ht="38.25">
      <c r="A6" s="760"/>
      <c r="B6" s="761"/>
      <c r="C6" s="538" t="s">
        <v>557</v>
      </c>
      <c r="D6" s="538" t="s">
        <v>558</v>
      </c>
      <c r="E6" s="768"/>
      <c r="F6" s="768"/>
      <c r="G6" s="770"/>
      <c r="H6" s="768"/>
      <c r="I6" s="354" t="s">
        <v>559</v>
      </c>
      <c r="J6" s="539"/>
      <c r="K6" s="539"/>
    </row>
    <row r="7" spans="1:11" ht="15">
      <c r="A7" s="355">
        <v>1</v>
      </c>
      <c r="B7" s="347" t="s">
        <v>216</v>
      </c>
      <c r="C7" s="479"/>
      <c r="D7" s="479">
        <f>' 17. Residual Maturity'!H8</f>
        <v>3257694671.6705995</v>
      </c>
      <c r="E7" s="479"/>
      <c r="F7" s="479"/>
      <c r="G7" s="479"/>
      <c r="H7" s="479"/>
      <c r="I7" s="358">
        <f>C7+D7-E7-F7-G7</f>
        <v>3257694671.6705995</v>
      </c>
      <c r="J7" s="539"/>
      <c r="K7" s="539"/>
    </row>
    <row r="8" spans="1:11" ht="15">
      <c r="A8" s="355">
        <v>2</v>
      </c>
      <c r="B8" s="347" t="s">
        <v>217</v>
      </c>
      <c r="C8" s="479"/>
      <c r="D8" s="479"/>
      <c r="E8" s="479"/>
      <c r="F8" s="479"/>
      <c r="G8" s="479"/>
      <c r="H8" s="479"/>
      <c r="I8" s="358">
        <f t="shared" ref="I8:I23" si="0">C8+D8-E8-F8-G8</f>
        <v>0</v>
      </c>
      <c r="J8" s="539"/>
      <c r="K8" s="539"/>
    </row>
    <row r="9" spans="1:11" ht="15">
      <c r="A9" s="355">
        <v>3</v>
      </c>
      <c r="B9" s="347" t="s">
        <v>218</v>
      </c>
      <c r="C9" s="479"/>
      <c r="D9" s="479"/>
      <c r="E9" s="479"/>
      <c r="F9" s="479"/>
      <c r="G9" s="479"/>
      <c r="H9" s="479"/>
      <c r="I9" s="358">
        <f t="shared" si="0"/>
        <v>0</v>
      </c>
      <c r="J9" s="539"/>
      <c r="K9" s="539"/>
    </row>
    <row r="10" spans="1:11" ht="15">
      <c r="A10" s="355">
        <v>4</v>
      </c>
      <c r="B10" s="347" t="s">
        <v>219</v>
      </c>
      <c r="C10" s="479"/>
      <c r="D10" s="479">
        <f>' 17. Residual Maturity'!H11</f>
        <v>793583590.71000004</v>
      </c>
      <c r="E10" s="479"/>
      <c r="F10" s="479"/>
      <c r="G10" s="479"/>
      <c r="H10" s="479"/>
      <c r="I10" s="358">
        <f t="shared" si="0"/>
        <v>793583590.71000004</v>
      </c>
      <c r="J10" s="539"/>
      <c r="K10" s="539"/>
    </row>
    <row r="11" spans="1:11" ht="15">
      <c r="A11" s="355">
        <v>5</v>
      </c>
      <c r="B11" s="347" t="s">
        <v>220</v>
      </c>
      <c r="C11" s="479"/>
      <c r="D11" s="479"/>
      <c r="E11" s="479"/>
      <c r="F11" s="479"/>
      <c r="G11" s="479"/>
      <c r="H11" s="479"/>
      <c r="I11" s="358">
        <f t="shared" si="0"/>
        <v>0</v>
      </c>
      <c r="J11" s="539"/>
      <c r="K11" s="539"/>
    </row>
    <row r="12" spans="1:11" ht="15">
      <c r="A12" s="355">
        <v>6</v>
      </c>
      <c r="B12" s="347" t="s">
        <v>221</v>
      </c>
      <c r="C12" s="479"/>
      <c r="D12" s="479">
        <f>' 17. Residual Maturity'!H13</f>
        <v>677665662.35000002</v>
      </c>
      <c r="E12" s="479"/>
      <c r="F12" s="479"/>
      <c r="G12" s="479"/>
      <c r="H12" s="479"/>
      <c r="I12" s="358">
        <f t="shared" si="0"/>
        <v>677665662.35000002</v>
      </c>
      <c r="J12" s="539"/>
      <c r="K12" s="539"/>
    </row>
    <row r="13" spans="1:11" ht="15">
      <c r="A13" s="355">
        <v>7</v>
      </c>
      <c r="B13" s="347" t="s">
        <v>73</v>
      </c>
      <c r="C13" s="479">
        <v>308397117.56</v>
      </c>
      <c r="D13" s="479">
        <v>5621009612.7631855</v>
      </c>
      <c r="E13" s="479">
        <v>136378039.5296368</v>
      </c>
      <c r="F13" s="479">
        <v>102453042.87366799</v>
      </c>
      <c r="G13" s="479"/>
      <c r="H13" s="479">
        <v>2495861.8199999998</v>
      </c>
      <c r="I13" s="358">
        <f>C13+D13-E13-F13-G13</f>
        <v>5690575647.9198818</v>
      </c>
      <c r="J13" s="539"/>
      <c r="K13" s="539"/>
    </row>
    <row r="14" spans="1:11" ht="15">
      <c r="A14" s="355">
        <v>8</v>
      </c>
      <c r="B14" s="349" t="s">
        <v>74</v>
      </c>
      <c r="C14" s="479">
        <v>302497713.51999998</v>
      </c>
      <c r="D14" s="479">
        <v>3868757238.5620623</v>
      </c>
      <c r="E14" s="479">
        <v>142584356.57166421</v>
      </c>
      <c r="F14" s="479">
        <v>69692874.063164547</v>
      </c>
      <c r="G14" s="479"/>
      <c r="H14" s="479">
        <v>17943814.469999973</v>
      </c>
      <c r="I14" s="358">
        <f t="shared" si="0"/>
        <v>3958977721.4472332</v>
      </c>
      <c r="J14" s="539"/>
      <c r="K14" s="539"/>
    </row>
    <row r="15" spans="1:11" ht="15">
      <c r="A15" s="355">
        <v>9</v>
      </c>
      <c r="B15" s="347" t="s">
        <v>75</v>
      </c>
      <c r="C15" s="479">
        <v>145337084.27000001</v>
      </c>
      <c r="D15" s="479">
        <v>3253753735.045496</v>
      </c>
      <c r="E15" s="479">
        <v>61761998.885070704</v>
      </c>
      <c r="F15" s="479">
        <v>61469923.808990099</v>
      </c>
      <c r="G15" s="479"/>
      <c r="H15" s="479">
        <v>859387.9</v>
      </c>
      <c r="I15" s="358">
        <f t="shared" si="0"/>
        <v>3275858896.6214352</v>
      </c>
      <c r="J15" s="539"/>
      <c r="K15" s="539"/>
    </row>
    <row r="16" spans="1:11" ht="15">
      <c r="A16" s="355">
        <v>10</v>
      </c>
      <c r="B16" s="412" t="s">
        <v>560</v>
      </c>
      <c r="C16" s="479">
        <v>221146372.07999998</v>
      </c>
      <c r="D16" s="479">
        <v>2662732.9576864275</v>
      </c>
      <c r="E16" s="479">
        <v>94483937.461186394</v>
      </c>
      <c r="F16" s="479">
        <v>46632.3365746462</v>
      </c>
      <c r="G16" s="479"/>
      <c r="H16" s="479">
        <f>SUM(H13:H15)+H17</f>
        <v>21318664.559999973</v>
      </c>
      <c r="I16" s="358">
        <f t="shared" si="0"/>
        <v>129278535.23992537</v>
      </c>
      <c r="J16" s="539"/>
      <c r="K16" s="539"/>
    </row>
    <row r="17" spans="1:11" ht="15">
      <c r="A17" s="355">
        <v>11</v>
      </c>
      <c r="B17" s="347" t="s">
        <v>70</v>
      </c>
      <c r="C17" s="479">
        <v>31976242.719999999</v>
      </c>
      <c r="D17" s="479">
        <v>1458554551.9537342</v>
      </c>
      <c r="E17" s="479">
        <v>253538.57</v>
      </c>
      <c r="F17" s="479">
        <v>28744457.252025913</v>
      </c>
      <c r="G17" s="479"/>
      <c r="H17" s="479">
        <v>19600.37</v>
      </c>
      <c r="I17" s="358">
        <f t="shared" si="0"/>
        <v>1461532798.8517084</v>
      </c>
      <c r="J17" s="539"/>
      <c r="K17" s="539"/>
    </row>
    <row r="18" spans="1:11" ht="15">
      <c r="A18" s="355">
        <v>12</v>
      </c>
      <c r="B18" s="347" t="s">
        <v>71</v>
      </c>
      <c r="C18" s="479"/>
      <c r="D18" s="479"/>
      <c r="E18" s="479"/>
      <c r="F18" s="479"/>
      <c r="G18" s="479"/>
      <c r="H18" s="479"/>
      <c r="I18" s="358">
        <f t="shared" si="0"/>
        <v>0</v>
      </c>
      <c r="J18" s="539"/>
      <c r="K18" s="539"/>
    </row>
    <row r="19" spans="1:11" ht="15">
      <c r="A19" s="359">
        <v>13</v>
      </c>
      <c r="B19" s="349" t="s">
        <v>72</v>
      </c>
      <c r="C19" s="479"/>
      <c r="D19" s="479"/>
      <c r="E19" s="479"/>
      <c r="F19" s="479"/>
      <c r="G19" s="479"/>
      <c r="H19" s="479"/>
      <c r="I19" s="358">
        <f t="shared" si="0"/>
        <v>0</v>
      </c>
      <c r="J19" s="539"/>
      <c r="K19" s="539"/>
    </row>
    <row r="20" spans="1:11" ht="15">
      <c r="A20" s="355">
        <v>14</v>
      </c>
      <c r="B20" s="347" t="s">
        <v>539</v>
      </c>
      <c r="C20" s="479">
        <f>'19. Assets by Risk Sectors'!C34-SUM(C13:C15)-C17</f>
        <v>293892217.88028836</v>
      </c>
      <c r="D20" s="479">
        <v>1425272488.5027115</v>
      </c>
      <c r="E20" s="479">
        <v>155886210.574</v>
      </c>
      <c r="F20" s="479">
        <v>60091.000000000029</v>
      </c>
      <c r="G20" s="479">
        <v>6908066</v>
      </c>
      <c r="H20" s="479">
        <v>5080375.5100000016</v>
      </c>
      <c r="I20" s="358">
        <f>C20+D20-E20-F20-G20</f>
        <v>1556310338.809</v>
      </c>
      <c r="J20" s="539"/>
      <c r="K20" s="539"/>
    </row>
    <row r="21" spans="1:11" s="361" customFormat="1" ht="15">
      <c r="A21" s="360">
        <v>15</v>
      </c>
      <c r="B21" s="348" t="s">
        <v>68</v>
      </c>
      <c r="C21" s="479">
        <f>SUM(C7:C15)+SUM(C17:C20)</f>
        <v>1082100375.9502883</v>
      </c>
      <c r="D21" s="479">
        <f>SUM(D7:D15)+SUM(D17:D20)</f>
        <v>20356291551.557785</v>
      </c>
      <c r="E21" s="479">
        <f>SUM(E7:E15)+SUM(E17:E20)</f>
        <v>496864144.13037169</v>
      </c>
      <c r="F21" s="479">
        <f>SUM(F7:F15)+SUM(F17:F20)</f>
        <v>262420388.99784854</v>
      </c>
      <c r="G21" s="479">
        <v>11908066</v>
      </c>
      <c r="H21" s="479">
        <f>SUM(H7:H15)+SUM(H17:H20)</f>
        <v>26399040.069999974</v>
      </c>
      <c r="I21" s="358">
        <f>C21+D21-E21-F21-G21</f>
        <v>20667199328.379852</v>
      </c>
      <c r="J21" s="539"/>
      <c r="K21" s="539"/>
    </row>
    <row r="22" spans="1:11" ht="15">
      <c r="A22" s="362">
        <v>16</v>
      </c>
      <c r="B22" s="363" t="s">
        <v>561</v>
      </c>
      <c r="C22" s="478">
        <v>1506789125.1420002</v>
      </c>
      <c r="D22" s="478">
        <v>13263460214.5949</v>
      </c>
      <c r="E22" s="477">
        <v>340977933.55639994</v>
      </c>
      <c r="F22" s="477">
        <v>261792429.58720005</v>
      </c>
      <c r="G22" s="479">
        <f>5000000</f>
        <v>5000000</v>
      </c>
      <c r="H22" s="477">
        <v>21318664.559999973</v>
      </c>
      <c r="I22" s="358">
        <f t="shared" si="0"/>
        <v>14162478976.5933</v>
      </c>
      <c r="J22" s="539"/>
      <c r="K22" s="539"/>
    </row>
    <row r="23" spans="1:11">
      <c r="A23" s="362">
        <v>17</v>
      </c>
      <c r="B23" s="363" t="s">
        <v>562</v>
      </c>
      <c r="C23" s="478"/>
      <c r="D23" s="478">
        <v>2115827838.8875</v>
      </c>
      <c r="E23" s="477"/>
      <c r="F23" s="477">
        <v>314253.14399999997</v>
      </c>
      <c r="G23" s="477"/>
      <c r="H23" s="477"/>
      <c r="I23" s="358">
        <f t="shared" si="0"/>
        <v>2115513585.7435</v>
      </c>
      <c r="J23" s="539"/>
      <c r="K23" s="539"/>
    </row>
    <row r="24" spans="1:11">
      <c r="C24" s="341"/>
      <c r="D24" s="341"/>
      <c r="E24" s="549">
        <f>E21-'19. Assets by Risk Sectors'!E34</f>
        <v>0</v>
      </c>
      <c r="F24" s="539">
        <f>F21-'19. Assets by Risk Sectors'!F34</f>
        <v>7.447199821472168</v>
      </c>
      <c r="G24" s="364"/>
      <c r="H24" s="341"/>
      <c r="I24" s="536">
        <f>I21-'19. Assets by Risk Sectors'!I34</f>
        <v>-8.1851959228515625E-2</v>
      </c>
      <c r="J24" s="539"/>
      <c r="K24" s="539"/>
    </row>
    <row r="25" spans="1:11">
      <c r="E25" s="364"/>
      <c r="F25" s="364"/>
      <c r="G25" s="364"/>
      <c r="H25" s="536"/>
      <c r="I25" s="536"/>
      <c r="J25" s="539"/>
      <c r="K25" s="539"/>
    </row>
    <row r="26" spans="1:11" ht="42.6" customHeight="1">
      <c r="B26" s="411" t="s">
        <v>709</v>
      </c>
      <c r="J26" s="539"/>
      <c r="K26" s="539"/>
    </row>
    <row r="27" spans="1:11">
      <c r="I27" s="550"/>
      <c r="J27" s="539"/>
      <c r="K27" s="539"/>
    </row>
    <row r="28" spans="1:11">
      <c r="C28" s="483"/>
      <c r="J28" s="539"/>
      <c r="K28" s="539"/>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B33" sqref="B33"/>
    </sheetView>
  </sheetViews>
  <sheetFormatPr defaultColWidth="9.140625" defaultRowHeight="12.75"/>
  <cols>
    <col min="1" max="1" width="11" style="341" bestFit="1" customWidth="1"/>
    <col min="2" max="2" width="93.42578125" style="341" customWidth="1"/>
    <col min="3" max="8" width="22" style="536" customWidth="1"/>
    <col min="9" max="9" width="42.28515625" style="341" bestFit="1" customWidth="1"/>
    <col min="10" max="16384" width="9.140625" style="341"/>
  </cols>
  <sheetData>
    <row r="1" spans="1:9">
      <c r="A1" s="340" t="s">
        <v>188</v>
      </c>
      <c r="B1" s="341" t="s">
        <v>755</v>
      </c>
    </row>
    <row r="2" spans="1:9">
      <c r="A2" s="342" t="s">
        <v>189</v>
      </c>
      <c r="B2" s="344">
        <v>44469</v>
      </c>
    </row>
    <row r="3" spans="1:9">
      <c r="A3" s="343" t="s">
        <v>563</v>
      </c>
      <c r="B3" s="344"/>
      <c r="H3" s="536">
        <v>0</v>
      </c>
    </row>
    <row r="4" spans="1:9">
      <c r="C4" s="537" t="s">
        <v>541</v>
      </c>
      <c r="D4" s="537" t="s">
        <v>542</v>
      </c>
      <c r="E4" s="537" t="s">
        <v>543</v>
      </c>
      <c r="F4" s="537" t="s">
        <v>544</v>
      </c>
      <c r="G4" s="537" t="s">
        <v>545</v>
      </c>
      <c r="H4" s="537" t="s">
        <v>546</v>
      </c>
      <c r="I4" s="353" t="s">
        <v>547</v>
      </c>
    </row>
    <row r="5" spans="1:9" ht="41.45" customHeight="1">
      <c r="A5" s="756" t="s">
        <v>713</v>
      </c>
      <c r="B5" s="757"/>
      <c r="C5" s="768" t="s">
        <v>551</v>
      </c>
      <c r="D5" s="768"/>
      <c r="E5" s="768" t="s">
        <v>552</v>
      </c>
      <c r="F5" s="768" t="s">
        <v>553</v>
      </c>
      <c r="G5" s="769" t="s">
        <v>554</v>
      </c>
      <c r="H5" s="769" t="s">
        <v>555</v>
      </c>
      <c r="I5" s="354" t="s">
        <v>556</v>
      </c>
    </row>
    <row r="6" spans="1:9" ht="41.45" customHeight="1">
      <c r="A6" s="760"/>
      <c r="B6" s="761"/>
      <c r="C6" s="538" t="s">
        <v>557</v>
      </c>
      <c r="D6" s="538" t="s">
        <v>558</v>
      </c>
      <c r="E6" s="768"/>
      <c r="F6" s="768"/>
      <c r="G6" s="770"/>
      <c r="H6" s="770"/>
      <c r="I6" s="354" t="s">
        <v>559</v>
      </c>
    </row>
    <row r="7" spans="1:9">
      <c r="A7" s="356">
        <v>1</v>
      </c>
      <c r="B7" s="365" t="s">
        <v>564</v>
      </c>
      <c r="C7" s="478">
        <v>17121054.839763001</v>
      </c>
      <c r="D7" s="478">
        <v>3930511762.4873009</v>
      </c>
      <c r="E7" s="478">
        <v>8588534.4000000004</v>
      </c>
      <c r="F7" s="478">
        <v>12813054.260000005</v>
      </c>
      <c r="G7" s="478">
        <v>0</v>
      </c>
      <c r="H7" s="478">
        <v>0</v>
      </c>
      <c r="I7" s="358">
        <f t="shared" ref="I7:I34" si="0">C7+D7-E7-F7-G7</f>
        <v>3926231228.6670637</v>
      </c>
    </row>
    <row r="8" spans="1:9">
      <c r="A8" s="356">
        <v>2</v>
      </c>
      <c r="B8" s="365" t="s">
        <v>565</v>
      </c>
      <c r="C8" s="478">
        <v>146476188.02055994</v>
      </c>
      <c r="D8" s="478">
        <v>2551408103.6698532</v>
      </c>
      <c r="E8" s="478">
        <v>45324153.606101699</v>
      </c>
      <c r="F8" s="478">
        <v>20018615.834000003</v>
      </c>
      <c r="G8" s="478">
        <v>0</v>
      </c>
      <c r="H8" s="478">
        <v>0</v>
      </c>
      <c r="I8" s="358">
        <f t="shared" si="0"/>
        <v>2632541522.2503114</v>
      </c>
    </row>
    <row r="9" spans="1:9">
      <c r="A9" s="356">
        <v>3</v>
      </c>
      <c r="B9" s="365" t="s">
        <v>566</v>
      </c>
      <c r="C9" s="478">
        <v>0</v>
      </c>
      <c r="D9" s="478">
        <v>0</v>
      </c>
      <c r="E9" s="478">
        <v>0</v>
      </c>
      <c r="F9" s="478">
        <v>0</v>
      </c>
      <c r="G9" s="478">
        <v>0</v>
      </c>
      <c r="H9" s="478">
        <v>0</v>
      </c>
      <c r="I9" s="358">
        <f t="shared" si="0"/>
        <v>0</v>
      </c>
    </row>
    <row r="10" spans="1:9">
      <c r="A10" s="356">
        <v>4</v>
      </c>
      <c r="B10" s="365" t="s">
        <v>567</v>
      </c>
      <c r="C10" s="478">
        <v>32533789.710000005</v>
      </c>
      <c r="D10" s="478">
        <v>400307054.10789603</v>
      </c>
      <c r="E10" s="478">
        <v>12573428.859999999</v>
      </c>
      <c r="F10" s="478">
        <v>7373611.9100000001</v>
      </c>
      <c r="G10" s="478">
        <v>0</v>
      </c>
      <c r="H10" s="478">
        <v>0</v>
      </c>
      <c r="I10" s="358">
        <f t="shared" si="0"/>
        <v>412893803.04789597</v>
      </c>
    </row>
    <row r="11" spans="1:9">
      <c r="A11" s="356">
        <v>5</v>
      </c>
      <c r="B11" s="365" t="s">
        <v>568</v>
      </c>
      <c r="C11" s="478">
        <v>62242218.592122003</v>
      </c>
      <c r="D11" s="478">
        <v>913346993.67140007</v>
      </c>
      <c r="E11" s="478">
        <v>30693106.290000007</v>
      </c>
      <c r="F11" s="478">
        <v>15721443.92778335</v>
      </c>
      <c r="G11" s="478">
        <v>0</v>
      </c>
      <c r="H11" s="478">
        <v>16091.009999999995</v>
      </c>
      <c r="I11" s="358">
        <f t="shared" si="0"/>
        <v>929174662.0457387</v>
      </c>
    </row>
    <row r="12" spans="1:9">
      <c r="A12" s="356">
        <v>6</v>
      </c>
      <c r="B12" s="365" t="s">
        <v>569</v>
      </c>
      <c r="C12" s="478">
        <v>17807160.816695999</v>
      </c>
      <c r="D12" s="478">
        <v>394170663.472009</v>
      </c>
      <c r="E12" s="478">
        <v>7678348.6500000004</v>
      </c>
      <c r="F12" s="478">
        <v>7474983.1400000006</v>
      </c>
      <c r="G12" s="478">
        <v>0</v>
      </c>
      <c r="H12" s="478">
        <v>608951.55000000005</v>
      </c>
      <c r="I12" s="358">
        <f t="shared" si="0"/>
        <v>396824492.49870503</v>
      </c>
    </row>
    <row r="13" spans="1:9">
      <c r="A13" s="356">
        <v>7</v>
      </c>
      <c r="B13" s="365" t="s">
        <v>570</v>
      </c>
      <c r="C13" s="478">
        <v>24646746.840000004</v>
      </c>
      <c r="D13" s="478">
        <v>523277352.86188799</v>
      </c>
      <c r="E13" s="478">
        <v>9425632.1399999987</v>
      </c>
      <c r="F13" s="478">
        <v>9967954.8100000005</v>
      </c>
      <c r="G13" s="478">
        <v>0</v>
      </c>
      <c r="H13" s="478">
        <v>0</v>
      </c>
      <c r="I13" s="358">
        <f t="shared" si="0"/>
        <v>528530512.75188798</v>
      </c>
    </row>
    <row r="14" spans="1:9">
      <c r="A14" s="356">
        <v>8</v>
      </c>
      <c r="B14" s="365" t="s">
        <v>571</v>
      </c>
      <c r="C14" s="478">
        <v>17028898.917208992</v>
      </c>
      <c r="D14" s="478">
        <v>426461338.21088398</v>
      </c>
      <c r="E14" s="478">
        <v>6694794.9299999997</v>
      </c>
      <c r="F14" s="478">
        <v>8250228.080000001</v>
      </c>
      <c r="G14" s="478">
        <v>0</v>
      </c>
      <c r="H14" s="478">
        <v>108451.18</v>
      </c>
      <c r="I14" s="358">
        <f t="shared" si="0"/>
        <v>428545214.11809295</v>
      </c>
    </row>
    <row r="15" spans="1:9">
      <c r="A15" s="356">
        <v>9</v>
      </c>
      <c r="B15" s="365" t="s">
        <v>572</v>
      </c>
      <c r="C15" s="478">
        <v>30033795.158714995</v>
      </c>
      <c r="D15" s="478">
        <v>769710581.36332297</v>
      </c>
      <c r="E15" s="478">
        <v>13469038.370000001</v>
      </c>
      <c r="F15" s="478">
        <v>14677881.652960259</v>
      </c>
      <c r="G15" s="478">
        <v>0</v>
      </c>
      <c r="H15" s="478">
        <v>34766.050000000047</v>
      </c>
      <c r="I15" s="358">
        <f t="shared" si="0"/>
        <v>771597456.49907768</v>
      </c>
    </row>
    <row r="16" spans="1:9">
      <c r="A16" s="356">
        <v>10</v>
      </c>
      <c r="B16" s="365" t="s">
        <v>573</v>
      </c>
      <c r="C16" s="478">
        <v>6269478.952097998</v>
      </c>
      <c r="D16" s="478">
        <v>130686286.04960601</v>
      </c>
      <c r="E16" s="478">
        <v>4208968.34</v>
      </c>
      <c r="F16" s="478">
        <v>2196035.11</v>
      </c>
      <c r="G16" s="478">
        <v>0</v>
      </c>
      <c r="H16" s="478">
        <v>8875.0300000000025</v>
      </c>
      <c r="I16" s="358">
        <f t="shared" si="0"/>
        <v>130550761.551704</v>
      </c>
    </row>
    <row r="17" spans="1:10">
      <c r="A17" s="356">
        <v>11</v>
      </c>
      <c r="B17" s="365" t="s">
        <v>574</v>
      </c>
      <c r="C17" s="478">
        <v>1981879.8099999998</v>
      </c>
      <c r="D17" s="478">
        <v>137504389.13955197</v>
      </c>
      <c r="E17" s="478">
        <v>1591988.79</v>
      </c>
      <c r="F17" s="478">
        <v>2542365.02</v>
      </c>
      <c r="G17" s="478">
        <v>0</v>
      </c>
      <c r="H17" s="478">
        <v>116299.99</v>
      </c>
      <c r="I17" s="358">
        <v>13045669.195599999</v>
      </c>
    </row>
    <row r="18" spans="1:10">
      <c r="A18" s="356">
        <v>12</v>
      </c>
      <c r="B18" s="365" t="s">
        <v>575</v>
      </c>
      <c r="C18" s="478">
        <v>87832491.928485006</v>
      </c>
      <c r="D18" s="478">
        <v>806179105.74965918</v>
      </c>
      <c r="E18" s="478">
        <v>33054132.630000003</v>
      </c>
      <c r="F18" s="478">
        <v>15228949.27</v>
      </c>
      <c r="G18" s="478">
        <v>0</v>
      </c>
      <c r="H18" s="478">
        <v>771757.54999999981</v>
      </c>
      <c r="I18" s="358">
        <f t="shared" si="0"/>
        <v>845728515.77814424</v>
      </c>
    </row>
    <row r="19" spans="1:10">
      <c r="A19" s="356">
        <v>13</v>
      </c>
      <c r="B19" s="365" t="s">
        <v>576</v>
      </c>
      <c r="C19" s="478">
        <v>5753268.6384880012</v>
      </c>
      <c r="D19" s="478">
        <v>178568822.096477</v>
      </c>
      <c r="E19" s="478">
        <v>2495627.0499999998</v>
      </c>
      <c r="F19" s="478">
        <v>3307446.14</v>
      </c>
      <c r="G19" s="478">
        <v>0</v>
      </c>
      <c r="H19" s="478">
        <v>158007.38</v>
      </c>
      <c r="I19" s="358">
        <f t="shared" si="0"/>
        <v>178519017.544965</v>
      </c>
    </row>
    <row r="20" spans="1:10">
      <c r="A20" s="356">
        <v>14</v>
      </c>
      <c r="B20" s="365" t="s">
        <v>577</v>
      </c>
      <c r="C20" s="478">
        <v>74814839.242881</v>
      </c>
      <c r="D20" s="478">
        <v>970289938.26077795</v>
      </c>
      <c r="E20" s="478">
        <v>34494247.933357805</v>
      </c>
      <c r="F20" s="478">
        <v>16959982.356975995</v>
      </c>
      <c r="G20" s="478">
        <v>0</v>
      </c>
      <c r="H20" s="478">
        <v>5056.5499999999884</v>
      </c>
      <c r="I20" s="358">
        <f t="shared" si="0"/>
        <v>993650547.21332514</v>
      </c>
    </row>
    <row r="21" spans="1:10">
      <c r="A21" s="356">
        <v>15</v>
      </c>
      <c r="B21" s="365" t="s">
        <v>578</v>
      </c>
      <c r="C21" s="478">
        <v>23214754.859999992</v>
      </c>
      <c r="D21" s="478">
        <v>159655228.68807095</v>
      </c>
      <c r="E21" s="478">
        <v>9733735.2599999998</v>
      </c>
      <c r="F21" s="478">
        <v>2583097.36</v>
      </c>
      <c r="G21" s="478">
        <v>0</v>
      </c>
      <c r="H21" s="478">
        <v>2518772.39</v>
      </c>
      <c r="I21" s="358">
        <f t="shared" si="0"/>
        <v>170553150.92807093</v>
      </c>
    </row>
    <row r="22" spans="1:10">
      <c r="A22" s="356">
        <v>16</v>
      </c>
      <c r="B22" s="365" t="s">
        <v>579</v>
      </c>
      <c r="C22" s="478">
        <v>22992783.129999999</v>
      </c>
      <c r="D22" s="478">
        <v>552788796.10877669</v>
      </c>
      <c r="E22" s="478">
        <v>13563595.008599997</v>
      </c>
      <c r="F22" s="478">
        <v>9483694.5315112155</v>
      </c>
      <c r="G22" s="478">
        <v>0</v>
      </c>
      <c r="H22" s="478">
        <v>0</v>
      </c>
      <c r="I22" s="358">
        <f t="shared" si="0"/>
        <v>552734289.6986655</v>
      </c>
    </row>
    <row r="23" spans="1:10">
      <c r="A23" s="356">
        <v>17</v>
      </c>
      <c r="B23" s="365" t="s">
        <v>580</v>
      </c>
      <c r="C23" s="478">
        <v>5628214.1399999997</v>
      </c>
      <c r="D23" s="478">
        <v>95097197.861516014</v>
      </c>
      <c r="E23" s="478">
        <v>3581491.1599999992</v>
      </c>
      <c r="F23" s="478">
        <v>1748457.35</v>
      </c>
      <c r="G23" s="478">
        <v>0</v>
      </c>
      <c r="H23" s="478">
        <v>0</v>
      </c>
      <c r="I23" s="358">
        <f t="shared" si="0"/>
        <v>95395463.491516024</v>
      </c>
    </row>
    <row r="24" spans="1:10">
      <c r="A24" s="356">
        <v>18</v>
      </c>
      <c r="B24" s="365" t="s">
        <v>581</v>
      </c>
      <c r="C24" s="478">
        <v>1628438.0398240001</v>
      </c>
      <c r="D24" s="478">
        <v>506899620.62355703</v>
      </c>
      <c r="E24" s="478">
        <v>1203860.2900000003</v>
      </c>
      <c r="F24" s="478">
        <v>9937412.7221379988</v>
      </c>
      <c r="G24" s="478">
        <v>0</v>
      </c>
      <c r="H24" s="478">
        <v>22665.78</v>
      </c>
      <c r="I24" s="358">
        <f t="shared" si="0"/>
        <v>497386785.65124303</v>
      </c>
    </row>
    <row r="25" spans="1:10">
      <c r="A25" s="356">
        <v>19</v>
      </c>
      <c r="B25" s="365" t="s">
        <v>582</v>
      </c>
      <c r="C25" s="478">
        <v>10466053.220000001</v>
      </c>
      <c r="D25" s="478">
        <v>116806739.775271</v>
      </c>
      <c r="E25" s="478">
        <v>5311520.1899999995</v>
      </c>
      <c r="F25" s="478">
        <v>2167441.8699999996</v>
      </c>
      <c r="G25" s="478">
        <v>0</v>
      </c>
      <c r="H25" s="478">
        <v>0</v>
      </c>
      <c r="I25" s="358">
        <f t="shared" si="0"/>
        <v>119793830.93527099</v>
      </c>
    </row>
    <row r="26" spans="1:10">
      <c r="A26" s="356">
        <v>20</v>
      </c>
      <c r="B26" s="365" t="s">
        <v>583</v>
      </c>
      <c r="C26" s="478">
        <v>13845475.665819848</v>
      </c>
      <c r="D26" s="478">
        <v>386723268.87653798</v>
      </c>
      <c r="E26" s="478">
        <v>7132354.8800000008</v>
      </c>
      <c r="F26" s="478">
        <v>7052197.0600000015</v>
      </c>
      <c r="G26" s="478">
        <v>0</v>
      </c>
      <c r="H26" s="478">
        <v>0</v>
      </c>
      <c r="I26" s="358">
        <f t="shared" si="0"/>
        <v>386384192.6023578</v>
      </c>
      <c r="J26" s="366"/>
    </row>
    <row r="27" spans="1:10">
      <c r="A27" s="356">
        <v>21</v>
      </c>
      <c r="B27" s="365" t="s">
        <v>584</v>
      </c>
      <c r="C27" s="478">
        <v>2268511.7030969989</v>
      </c>
      <c r="D27" s="478">
        <v>73333969.385727003</v>
      </c>
      <c r="E27" s="478">
        <v>1124938.9799999995</v>
      </c>
      <c r="F27" s="478">
        <v>1342975.7200000002</v>
      </c>
      <c r="G27" s="478">
        <v>0</v>
      </c>
      <c r="H27" s="478">
        <v>0</v>
      </c>
      <c r="I27" s="358">
        <f t="shared" si="0"/>
        <v>73134566.388824001</v>
      </c>
      <c r="J27" s="366"/>
    </row>
    <row r="28" spans="1:10">
      <c r="A28" s="356">
        <v>22</v>
      </c>
      <c r="B28" s="365" t="s">
        <v>585</v>
      </c>
      <c r="C28" s="478">
        <v>11087349.022911999</v>
      </c>
      <c r="D28" s="478">
        <v>301955006.65709603</v>
      </c>
      <c r="E28" s="478">
        <v>4238450.45</v>
      </c>
      <c r="F28" s="478">
        <v>5823608.8399999999</v>
      </c>
      <c r="G28" s="478">
        <v>0</v>
      </c>
      <c r="H28" s="478">
        <v>3117</v>
      </c>
      <c r="I28" s="358">
        <f t="shared" si="0"/>
        <v>302980296.39000809</v>
      </c>
      <c r="J28" s="366"/>
    </row>
    <row r="29" spans="1:10">
      <c r="A29" s="356">
        <v>23</v>
      </c>
      <c r="B29" s="365" t="s">
        <v>586</v>
      </c>
      <c r="C29" s="478">
        <v>106002724.44591849</v>
      </c>
      <c r="D29" s="478">
        <v>2503229771.6692734</v>
      </c>
      <c r="E29" s="478">
        <v>46367902.767125845</v>
      </c>
      <c r="F29" s="478">
        <v>47044455.931333087</v>
      </c>
      <c r="G29" s="478">
        <v>0</v>
      </c>
      <c r="H29" s="478">
        <v>411017.08000000007</v>
      </c>
      <c r="I29" s="358">
        <f t="shared" si="0"/>
        <v>2515820137.4167333</v>
      </c>
      <c r="J29" s="366"/>
    </row>
    <row r="30" spans="1:10">
      <c r="A30" s="356">
        <v>24</v>
      </c>
      <c r="B30" s="365" t="s">
        <v>587</v>
      </c>
      <c r="C30" s="478">
        <v>26757708.425762706</v>
      </c>
      <c r="D30" s="478">
        <v>789576852.08539343</v>
      </c>
      <c r="E30" s="478">
        <v>15097531.110000001</v>
      </c>
      <c r="F30" s="478">
        <v>14602420.313940002</v>
      </c>
      <c r="G30" s="478">
        <v>0</v>
      </c>
      <c r="H30" s="478">
        <v>1723515.9699999997</v>
      </c>
      <c r="I30" s="358">
        <f t="shared" si="0"/>
        <v>786634609.08721602</v>
      </c>
      <c r="J30" s="366"/>
    </row>
    <row r="31" spans="1:10">
      <c r="A31" s="356">
        <v>25</v>
      </c>
      <c r="B31" s="365" t="s">
        <v>588</v>
      </c>
      <c r="C31" s="478">
        <v>85110458.538757607</v>
      </c>
      <c r="D31" s="478">
        <v>1147463387.018414</v>
      </c>
      <c r="E31" s="478">
        <v>35863959.781186447</v>
      </c>
      <c r="F31" s="478">
        <v>20745655.0606068</v>
      </c>
      <c r="G31" s="478">
        <v>0</v>
      </c>
      <c r="H31" s="478">
        <v>14811320.049999975</v>
      </c>
      <c r="I31" s="358">
        <f t="shared" si="0"/>
        <v>1175964230.7153785</v>
      </c>
      <c r="J31" s="366"/>
    </row>
    <row r="32" spans="1:10">
      <c r="A32" s="356">
        <v>26</v>
      </c>
      <c r="B32" s="365" t="s">
        <v>589</v>
      </c>
      <c r="C32" s="478">
        <v>11731505.971180001</v>
      </c>
      <c r="D32" s="478">
        <v>160498486.13503206</v>
      </c>
      <c r="E32" s="478">
        <v>8184069.8299999991</v>
      </c>
      <c r="F32" s="478">
        <v>3042714.4599999995</v>
      </c>
      <c r="G32" s="478">
        <v>0</v>
      </c>
      <c r="H32" s="478">
        <v>0</v>
      </c>
      <c r="I32" s="358">
        <f t="shared" si="0"/>
        <v>161003207.81621203</v>
      </c>
      <c r="J32" s="366"/>
    </row>
    <row r="33" spans="1:10">
      <c r="A33" s="356">
        <v>27</v>
      </c>
      <c r="B33" s="357" t="s">
        <v>165</v>
      </c>
      <c r="C33" s="478">
        <v>236824587.31999987</v>
      </c>
      <c r="D33" s="478">
        <v>1429840828.1671448</v>
      </c>
      <c r="E33" s="478">
        <v>135168732.43400002</v>
      </c>
      <c r="F33" s="478">
        <v>313698.81940000004</v>
      </c>
      <c r="G33" s="478">
        <v>6908066</v>
      </c>
      <c r="H33" s="478">
        <v>5080375.5100000007</v>
      </c>
      <c r="I33" s="358">
        <f t="shared" si="0"/>
        <v>1524274918.2337446</v>
      </c>
      <c r="J33" s="366"/>
    </row>
    <row r="34" spans="1:10">
      <c r="A34" s="356">
        <v>28</v>
      </c>
      <c r="B34" s="367" t="s">
        <v>68</v>
      </c>
      <c r="C34" s="540">
        <f>SUM(C7:C33)</f>
        <v>1082100375.9502883</v>
      </c>
      <c r="D34" s="540">
        <f t="shared" ref="D34:H34" si="1">SUM(D7:D33)</f>
        <v>20356291544.192436</v>
      </c>
      <c r="E34" s="540">
        <f t="shared" si="1"/>
        <v>496864144.13037175</v>
      </c>
      <c r="F34" s="540">
        <f t="shared" si="1"/>
        <v>262420381.55064872</v>
      </c>
      <c r="G34" s="540">
        <v>11908066</v>
      </c>
      <c r="H34" s="540">
        <f t="shared" si="1"/>
        <v>26399040.069999974</v>
      </c>
      <c r="I34" s="358">
        <f t="shared" si="0"/>
        <v>20667199328.461704</v>
      </c>
      <c r="J34" s="366"/>
    </row>
    <row r="35" spans="1:10">
      <c r="A35" s="366"/>
      <c r="B35" s="366"/>
      <c r="C35" s="541"/>
      <c r="D35" s="541"/>
      <c r="E35" s="541"/>
      <c r="F35" s="541"/>
      <c r="G35" s="541"/>
      <c r="H35" s="541"/>
      <c r="I35" s="366"/>
      <c r="J35" s="366"/>
    </row>
    <row r="36" spans="1:10">
      <c r="A36" s="366"/>
      <c r="B36" s="368"/>
      <c r="C36" s="541"/>
      <c r="D36" s="541"/>
      <c r="E36" s="541"/>
      <c r="F36" s="541"/>
      <c r="G36" s="541"/>
      <c r="H36" s="541"/>
      <c r="I36" s="653">
        <f>I34-'2. RC'!E20</f>
        <v>0</v>
      </c>
      <c r="J36" s="366"/>
    </row>
    <row r="37" spans="1:10">
      <c r="A37" s="366"/>
      <c r="B37" s="366"/>
      <c r="C37" s="541"/>
      <c r="D37" s="541"/>
      <c r="E37" s="541"/>
      <c r="F37" s="541"/>
      <c r="G37" s="541"/>
      <c r="H37" s="541"/>
      <c r="I37" s="366"/>
      <c r="J37" s="366"/>
    </row>
    <row r="38" spans="1:10">
      <c r="A38" s="366"/>
      <c r="B38" s="366"/>
      <c r="C38" s="541"/>
      <c r="D38" s="541">
        <v>0</v>
      </c>
      <c r="E38" s="541"/>
      <c r="F38" s="541"/>
      <c r="G38" s="541"/>
      <c r="H38" s="541">
        <v>0</v>
      </c>
      <c r="I38" s="653">
        <f>I34-'2. RC'!E20</f>
        <v>0</v>
      </c>
      <c r="J38" s="366"/>
    </row>
    <row r="39" spans="1:10">
      <c r="A39" s="366"/>
      <c r="B39" s="366"/>
      <c r="C39" s="541"/>
      <c r="D39" s="541"/>
      <c r="E39" s="541"/>
      <c r="F39" s="541"/>
      <c r="G39" s="541"/>
      <c r="H39" s="541"/>
      <c r="I39" s="366"/>
      <c r="J39" s="366"/>
    </row>
    <row r="40" spans="1:10">
      <c r="A40" s="366"/>
      <c r="B40" s="366"/>
      <c r="C40" s="541"/>
      <c r="D40" s="541"/>
      <c r="E40" s="541"/>
      <c r="F40" s="541"/>
      <c r="G40" s="541"/>
      <c r="H40" s="541"/>
      <c r="I40" s="366"/>
      <c r="J40" s="366"/>
    </row>
    <row r="41" spans="1:10">
      <c r="A41" s="366"/>
      <c r="B41" s="366"/>
      <c r="C41" s="541"/>
      <c r="D41" s="541"/>
      <c r="E41" s="541"/>
      <c r="F41" s="541"/>
      <c r="G41" s="541"/>
      <c r="H41" s="541"/>
      <c r="I41" s="366"/>
      <c r="J41" s="366"/>
    </row>
    <row r="42" spans="1:10">
      <c r="A42" s="369"/>
      <c r="B42" s="369"/>
      <c r="C42" s="541"/>
      <c r="D42" s="541"/>
      <c r="E42" s="541"/>
      <c r="F42" s="541"/>
      <c r="G42" s="541"/>
      <c r="H42" s="541"/>
      <c r="I42" s="366"/>
      <c r="J42" s="366"/>
    </row>
    <row r="43" spans="1:10">
      <c r="A43" s="369"/>
      <c r="B43" s="369"/>
      <c r="C43" s="541"/>
      <c r="D43" s="541"/>
      <c r="E43" s="541"/>
      <c r="F43" s="541"/>
      <c r="G43" s="541"/>
      <c r="H43" s="541"/>
      <c r="I43" s="366"/>
      <c r="J43" s="366"/>
    </row>
    <row r="44" spans="1:10">
      <c r="A44" s="366"/>
      <c r="B44" s="370"/>
      <c r="C44" s="541"/>
      <c r="D44" s="541"/>
      <c r="E44" s="541"/>
      <c r="F44" s="541"/>
      <c r="G44" s="541"/>
      <c r="H44" s="541"/>
      <c r="I44" s="366"/>
      <c r="J44" s="366"/>
    </row>
    <row r="45" spans="1:10">
      <c r="A45" s="366"/>
      <c r="B45" s="370"/>
      <c r="C45" s="541"/>
      <c r="D45" s="541"/>
      <c r="E45" s="541"/>
      <c r="F45" s="541"/>
      <c r="G45" s="541"/>
      <c r="H45" s="541"/>
      <c r="I45" s="366"/>
      <c r="J45" s="366"/>
    </row>
    <row r="46" spans="1:10">
      <c r="A46" s="366"/>
      <c r="B46" s="370"/>
      <c r="C46" s="541"/>
      <c r="D46" s="541"/>
      <c r="E46" s="541"/>
      <c r="F46" s="541"/>
      <c r="G46" s="541"/>
      <c r="H46" s="541"/>
      <c r="I46" s="366"/>
      <c r="J46" s="366"/>
    </row>
    <row r="47" spans="1:10">
      <c r="A47" s="366"/>
      <c r="B47" s="366"/>
      <c r="C47" s="541"/>
      <c r="D47" s="541"/>
      <c r="E47" s="541"/>
      <c r="F47" s="541"/>
      <c r="G47" s="541"/>
      <c r="H47" s="541"/>
      <c r="I47" s="366"/>
      <c r="J47" s="366"/>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zoomScale="85" zoomScaleNormal="85" workbookViewId="0">
      <selection activeCell="B33" sqref="B33"/>
    </sheetView>
  </sheetViews>
  <sheetFormatPr defaultColWidth="9.140625" defaultRowHeight="12.75"/>
  <cols>
    <col min="1" max="1" width="11.85546875" style="341" bestFit="1" customWidth="1"/>
    <col min="2" max="2" width="108" style="341" bestFit="1" customWidth="1"/>
    <col min="3" max="3" width="35.5703125" style="536" customWidth="1"/>
    <col min="4" max="4" width="38.42578125" style="539" customWidth="1"/>
    <col min="5" max="16384" width="9.140625" style="341"/>
  </cols>
  <sheetData>
    <row r="1" spans="1:4">
      <c r="A1" s="340" t="s">
        <v>188</v>
      </c>
      <c r="B1" s="341" t="s">
        <v>755</v>
      </c>
      <c r="D1" s="536"/>
    </row>
    <row r="2" spans="1:4">
      <c r="A2" s="342" t="s">
        <v>189</v>
      </c>
      <c r="B2" s="344">
        <v>44469</v>
      </c>
      <c r="D2" s="536"/>
    </row>
    <row r="3" spans="1:4">
      <c r="A3" s="343" t="s">
        <v>590</v>
      </c>
      <c r="B3" s="344"/>
      <c r="D3" s="536"/>
    </row>
    <row r="5" spans="1:4" ht="51">
      <c r="A5" s="771" t="s">
        <v>591</v>
      </c>
      <c r="B5" s="771"/>
      <c r="C5" s="546" t="s">
        <v>592</v>
      </c>
      <c r="D5" s="546" t="s">
        <v>593</v>
      </c>
    </row>
    <row r="6" spans="1:4">
      <c r="A6" s="371">
        <v>1</v>
      </c>
      <c r="B6" s="372" t="s">
        <v>594</v>
      </c>
      <c r="C6" s="478">
        <v>657823618.35680008</v>
      </c>
      <c r="D6" s="478">
        <v>548421.14</v>
      </c>
    </row>
    <row r="7" spans="1:4">
      <c r="A7" s="373">
        <v>2</v>
      </c>
      <c r="B7" s="372" t="s">
        <v>595</v>
      </c>
      <c r="C7" s="478">
        <v>205907619.93862993</v>
      </c>
      <c r="D7" s="478">
        <v>0</v>
      </c>
    </row>
    <row r="8" spans="1:4">
      <c r="A8" s="374">
        <v>2.1</v>
      </c>
      <c r="B8" s="375" t="s">
        <v>596</v>
      </c>
      <c r="C8" s="478">
        <v>100510812.34</v>
      </c>
      <c r="D8" s="478">
        <v>0</v>
      </c>
    </row>
    <row r="9" spans="1:4">
      <c r="A9" s="374">
        <v>2.2000000000000002</v>
      </c>
      <c r="B9" s="375" t="s">
        <v>597</v>
      </c>
      <c r="C9" s="478">
        <v>105396807.59862992</v>
      </c>
      <c r="D9" s="478">
        <v>0</v>
      </c>
    </row>
    <row r="10" spans="1:4">
      <c r="A10" s="374">
        <v>2.2999999999999998</v>
      </c>
      <c r="B10" s="375" t="s">
        <v>598</v>
      </c>
      <c r="C10" s="478">
        <v>0</v>
      </c>
      <c r="D10" s="478">
        <v>0</v>
      </c>
    </row>
    <row r="11" spans="1:4">
      <c r="A11" s="374">
        <v>2.4</v>
      </c>
      <c r="B11" s="375" t="s">
        <v>599</v>
      </c>
      <c r="C11" s="478">
        <v>0</v>
      </c>
      <c r="D11" s="478">
        <v>0</v>
      </c>
    </row>
    <row r="12" spans="1:4">
      <c r="A12" s="371">
        <v>3</v>
      </c>
      <c r="B12" s="372" t="s">
        <v>600</v>
      </c>
      <c r="C12" s="478">
        <v>255960875.15175584</v>
      </c>
      <c r="D12" s="478">
        <v>234168</v>
      </c>
    </row>
    <row r="13" spans="1:4">
      <c r="A13" s="374">
        <v>3.1</v>
      </c>
      <c r="B13" s="375" t="s">
        <v>601</v>
      </c>
      <c r="C13" s="478">
        <v>21318664.560000002</v>
      </c>
      <c r="D13" s="478">
        <v>0</v>
      </c>
    </row>
    <row r="14" spans="1:4">
      <c r="A14" s="374">
        <v>3.2</v>
      </c>
      <c r="B14" s="375" t="s">
        <v>602</v>
      </c>
      <c r="C14" s="478">
        <v>68107681.659999996</v>
      </c>
      <c r="D14" s="478">
        <v>180000</v>
      </c>
    </row>
    <row r="15" spans="1:4">
      <c r="A15" s="374">
        <v>3.3</v>
      </c>
      <c r="B15" s="375" t="s">
        <v>603</v>
      </c>
      <c r="C15" s="478">
        <v>70929106.599999994</v>
      </c>
      <c r="D15" s="478">
        <v>0</v>
      </c>
    </row>
    <row r="16" spans="1:4">
      <c r="A16" s="374">
        <v>3.4</v>
      </c>
      <c r="B16" s="375" t="s">
        <v>604</v>
      </c>
      <c r="C16" s="478">
        <v>56764536.389046334</v>
      </c>
      <c r="D16" s="478">
        <v>0</v>
      </c>
    </row>
    <row r="17" spans="1:4">
      <c r="A17" s="373">
        <v>3.5</v>
      </c>
      <c r="B17" s="375" t="s">
        <v>605</v>
      </c>
      <c r="C17" s="478">
        <v>8158961.3227095101</v>
      </c>
      <c r="D17" s="478">
        <v>54168</v>
      </c>
    </row>
    <row r="18" spans="1:4">
      <c r="A18" s="374">
        <v>3.6</v>
      </c>
      <c r="B18" s="375" t="s">
        <v>606</v>
      </c>
      <c r="C18" s="478">
        <v>30681924.619999997</v>
      </c>
      <c r="D18" s="478">
        <v>0</v>
      </c>
    </row>
    <row r="19" spans="1:4">
      <c r="A19" s="376">
        <v>4</v>
      </c>
      <c r="B19" s="372" t="s">
        <v>607</v>
      </c>
      <c r="C19" s="540">
        <f>C6+C7-C12</f>
        <v>607770363.14367414</v>
      </c>
      <c r="D19" s="540">
        <f>D6+D7-D12</f>
        <v>314253.14</v>
      </c>
    </row>
    <row r="21" spans="1:4">
      <c r="D21" s="536"/>
    </row>
    <row r="22" spans="1:4">
      <c r="D22" s="536"/>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85" zoomScaleNormal="85" workbookViewId="0">
      <selection activeCell="B33" sqref="B33"/>
    </sheetView>
  </sheetViews>
  <sheetFormatPr defaultColWidth="9.140625" defaultRowHeight="12.75"/>
  <cols>
    <col min="1" max="1" width="11.85546875" style="341" bestFit="1" customWidth="1"/>
    <col min="2" max="2" width="124.7109375" style="341" customWidth="1"/>
    <col min="3" max="3" width="21.5703125" style="341" customWidth="1"/>
    <col min="4" max="4" width="49.140625" style="364" customWidth="1"/>
    <col min="5" max="5" width="9.140625" style="341"/>
    <col min="6" max="6" width="17.7109375" style="341" customWidth="1"/>
    <col min="7" max="7" width="12.28515625" style="341" bestFit="1" customWidth="1"/>
    <col min="8" max="16384" width="9.140625" style="341"/>
  </cols>
  <sheetData>
    <row r="1" spans="1:8">
      <c r="A1" s="340" t="s">
        <v>188</v>
      </c>
      <c r="B1" s="550" t="s">
        <v>755</v>
      </c>
      <c r="D1" s="341"/>
    </row>
    <row r="2" spans="1:8">
      <c r="A2" s="342" t="s">
        <v>189</v>
      </c>
      <c r="B2" s="344">
        <v>44469</v>
      </c>
      <c r="D2" s="341"/>
    </row>
    <row r="3" spans="1:8">
      <c r="A3" s="343" t="s">
        <v>608</v>
      </c>
      <c r="B3" s="344"/>
      <c r="D3" s="341"/>
      <c r="H3" s="341">
        <v>0</v>
      </c>
    </row>
    <row r="4" spans="1:8">
      <c r="A4" s="343"/>
      <c r="D4" s="341"/>
    </row>
    <row r="5" spans="1:8" ht="15" customHeight="1">
      <c r="A5" s="772" t="s">
        <v>609</v>
      </c>
      <c r="B5" s="773"/>
      <c r="C5" s="776" t="s">
        <v>610</v>
      </c>
      <c r="D5" s="778" t="s">
        <v>611</v>
      </c>
    </row>
    <row r="6" spans="1:8">
      <c r="A6" s="774"/>
      <c r="B6" s="775"/>
      <c r="C6" s="777"/>
      <c r="D6" s="778"/>
    </row>
    <row r="7" spans="1:8" ht="15">
      <c r="A7" s="367">
        <v>1</v>
      </c>
      <c r="B7" s="348" t="s">
        <v>612</v>
      </c>
      <c r="C7" s="479">
        <v>863618366.73745799</v>
      </c>
      <c r="D7" s="377"/>
    </row>
    <row r="8" spans="1:8" ht="15">
      <c r="A8" s="357">
        <v>2</v>
      </c>
      <c r="B8" s="357" t="s">
        <v>613</v>
      </c>
      <c r="C8" s="479">
        <v>176195949.191246</v>
      </c>
      <c r="D8" s="377"/>
    </row>
    <row r="9" spans="1:8" ht="15">
      <c r="A9" s="357">
        <v>3</v>
      </c>
      <c r="B9" s="378" t="s">
        <v>614</v>
      </c>
      <c r="C9" s="479">
        <v>17831.738484000001</v>
      </c>
      <c r="D9" s="377"/>
    </row>
    <row r="10" spans="1:8" ht="15">
      <c r="A10" s="357">
        <v>4</v>
      </c>
      <c r="B10" s="357" t="s">
        <v>615</v>
      </c>
      <c r="C10" s="479">
        <f>SUM(C11:C18)</f>
        <v>283413051.00666982</v>
      </c>
      <c r="D10" s="377"/>
    </row>
    <row r="11" spans="1:8" ht="15">
      <c r="A11" s="357">
        <v>5</v>
      </c>
      <c r="B11" s="379" t="s">
        <v>616</v>
      </c>
      <c r="C11" s="479">
        <v>32026467.949999999</v>
      </c>
      <c r="D11" s="377"/>
    </row>
    <row r="12" spans="1:8" ht="15">
      <c r="A12" s="357">
        <v>6</v>
      </c>
      <c r="B12" s="379" t="s">
        <v>617</v>
      </c>
      <c r="C12" s="479">
        <v>111086520.61</v>
      </c>
      <c r="D12" s="377"/>
    </row>
    <row r="13" spans="1:8" ht="15">
      <c r="A13" s="357">
        <v>7</v>
      </c>
      <c r="B13" s="379" t="s">
        <v>618</v>
      </c>
      <c r="C13" s="479">
        <v>89255652.147898406</v>
      </c>
      <c r="D13" s="377"/>
    </row>
    <row r="14" spans="1:8" ht="15">
      <c r="A14" s="357">
        <v>8</v>
      </c>
      <c r="B14" s="379" t="s">
        <v>619</v>
      </c>
      <c r="C14" s="479">
        <v>17138436.609999999</v>
      </c>
      <c r="D14" s="477">
        <v>21080277.030299999</v>
      </c>
    </row>
    <row r="15" spans="1:8" ht="15">
      <c r="A15" s="357">
        <v>9</v>
      </c>
      <c r="B15" s="379" t="s">
        <v>620</v>
      </c>
      <c r="C15" s="479">
        <v>0</v>
      </c>
      <c r="D15" s="357"/>
    </row>
    <row r="16" spans="1:8" ht="15">
      <c r="A16" s="357">
        <v>10</v>
      </c>
      <c r="B16" s="379" t="s">
        <v>621</v>
      </c>
      <c r="C16" s="479">
        <v>21087684.559999999</v>
      </c>
      <c r="D16" s="377"/>
    </row>
    <row r="17" spans="1:7" ht="15">
      <c r="A17" s="357">
        <v>11</v>
      </c>
      <c r="B17" s="379" t="s">
        <v>622</v>
      </c>
      <c r="C17" s="479"/>
      <c r="D17" s="357"/>
    </row>
    <row r="18" spans="1:7" ht="26.25">
      <c r="A18" s="357">
        <v>12</v>
      </c>
      <c r="B18" s="379" t="s">
        <v>623</v>
      </c>
      <c r="C18" s="479">
        <v>12818289.1287714</v>
      </c>
      <c r="D18" s="377"/>
    </row>
    <row r="19" spans="1:7">
      <c r="A19" s="367">
        <v>13</v>
      </c>
      <c r="B19" s="380" t="s">
        <v>624</v>
      </c>
      <c r="C19" s="540">
        <f>C7+C8-C10</f>
        <v>756401264.92203426</v>
      </c>
      <c r="D19" s="381"/>
    </row>
    <row r="22" spans="1:7">
      <c r="B22" s="340"/>
      <c r="C22" s="536"/>
    </row>
    <row r="23" spans="1:7">
      <c r="B23" s="342"/>
      <c r="C23" s="536"/>
    </row>
    <row r="24" spans="1:7">
      <c r="B24" s="343"/>
    </row>
    <row r="28" spans="1:7" ht="13.5">
      <c r="D28" s="508"/>
      <c r="E28" s="508"/>
      <c r="F28" s="508"/>
      <c r="G28" s="508"/>
    </row>
    <row r="29" spans="1:7" ht="15">
      <c r="D29" s="509"/>
      <c r="E29" s="511"/>
      <c r="F29" s="511"/>
      <c r="G29" s="511"/>
    </row>
    <row r="30" spans="1:7" ht="15">
      <c r="B30" s="511"/>
      <c r="C30" s="555"/>
      <c r="D30" s="509"/>
      <c r="E30" s="511"/>
      <c r="F30" s="511"/>
      <c r="G30" s="511"/>
    </row>
    <row r="31" spans="1:7" ht="15">
      <c r="B31" s="511"/>
      <c r="C31" s="555"/>
      <c r="D31" s="509"/>
      <c r="E31" s="511"/>
      <c r="F31" s="511"/>
      <c r="G31" s="511"/>
    </row>
    <row r="32" spans="1:7" ht="15">
      <c r="B32" s="511"/>
      <c r="C32" s="555"/>
      <c r="D32" s="509"/>
      <c r="E32" s="511"/>
      <c r="F32" s="511"/>
      <c r="G32" s="511"/>
    </row>
    <row r="33" spans="2:8" ht="15">
      <c r="B33" s="511"/>
      <c r="C33" s="555"/>
      <c r="D33" s="509"/>
      <c r="E33" s="511"/>
      <c r="F33" s="511"/>
      <c r="G33" s="511"/>
    </row>
    <row r="34" spans="2:8" ht="15">
      <c r="B34" s="511"/>
      <c r="C34" s="555"/>
      <c r="D34" s="509"/>
      <c r="E34" s="511"/>
      <c r="F34" s="511"/>
      <c r="G34" s="511"/>
    </row>
    <row r="35" spans="2:8" ht="15">
      <c r="B35" s="511"/>
      <c r="C35" s="555"/>
      <c r="D35" s="509"/>
      <c r="E35" s="511"/>
      <c r="F35" s="511"/>
      <c r="G35" s="511"/>
    </row>
    <row r="36" spans="2:8" ht="15">
      <c r="B36" s="511"/>
      <c r="C36" s="555"/>
      <c r="D36" s="509"/>
      <c r="E36" s="511"/>
      <c r="F36" s="511"/>
      <c r="G36" s="511"/>
      <c r="H36" s="536"/>
    </row>
    <row r="37" spans="2:8" ht="15">
      <c r="D37" s="509"/>
      <c r="E37" s="511"/>
      <c r="F37" s="511"/>
      <c r="G37" s="511"/>
    </row>
    <row r="38" spans="2:8" ht="15">
      <c r="D38" s="509"/>
      <c r="E38" s="511"/>
      <c r="F38" s="511"/>
      <c r="G38" s="511"/>
    </row>
    <row r="39" spans="2:8" ht="15">
      <c r="D39" s="509"/>
      <c r="E39" s="511"/>
      <c r="F39" s="511"/>
      <c r="G39" s="511"/>
    </row>
    <row r="40" spans="2:8" ht="15">
      <c r="D40" s="509"/>
      <c r="E40" s="511"/>
      <c r="F40" s="511"/>
      <c r="G40" s="511"/>
    </row>
    <row r="41" spans="2:8" ht="15">
      <c r="D41" s="509"/>
      <c r="E41" s="511"/>
      <c r="F41" s="511"/>
      <c r="G41" s="511"/>
    </row>
    <row r="42" spans="2:8" ht="15">
      <c r="D42" s="511"/>
      <c r="E42" s="511"/>
      <c r="F42" s="511"/>
      <c r="G42" s="511"/>
    </row>
    <row r="43" spans="2:8" ht="15">
      <c r="D43" s="511"/>
      <c r="E43" s="511"/>
      <c r="F43" s="511"/>
      <c r="G43" s="51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85" zoomScaleNormal="85" workbookViewId="0">
      <selection activeCell="B33" sqref="B33"/>
    </sheetView>
  </sheetViews>
  <sheetFormatPr defaultColWidth="9.140625" defaultRowHeight="12.75"/>
  <cols>
    <col min="1" max="1" width="11.85546875" style="341" bestFit="1" customWidth="1"/>
    <col min="2" max="2" width="80.7109375" style="341" customWidth="1"/>
    <col min="3" max="3" width="15.5703125" style="536" customWidth="1"/>
    <col min="4" max="5" width="22.28515625" style="536" customWidth="1"/>
    <col min="6" max="6" width="23.42578125" style="536" customWidth="1"/>
    <col min="7" max="14" width="22.28515625" style="536" customWidth="1"/>
    <col min="15" max="15" width="23.42578125" style="536" bestFit="1" customWidth="1"/>
    <col min="16" max="16" width="21.85546875" style="536" bestFit="1" customWidth="1"/>
    <col min="17" max="19" width="19.140625" style="536" bestFit="1" customWidth="1"/>
    <col min="20" max="20" width="16.140625" style="536" customWidth="1"/>
    <col min="21" max="21" width="13.5703125" style="536" bestFit="1" customWidth="1"/>
    <col min="22" max="22" width="20" style="341" customWidth="1"/>
    <col min="23" max="16384" width="9.140625" style="341"/>
  </cols>
  <sheetData>
    <row r="1" spans="1:22">
      <c r="A1" s="340" t="s">
        <v>188</v>
      </c>
      <c r="B1" s="550" t="s">
        <v>755</v>
      </c>
    </row>
    <row r="2" spans="1:22">
      <c r="A2" s="342" t="s">
        <v>189</v>
      </c>
      <c r="B2" s="556">
        <v>44469</v>
      </c>
      <c r="C2" s="551"/>
    </row>
    <row r="3" spans="1:22">
      <c r="A3" s="343" t="s">
        <v>625</v>
      </c>
      <c r="B3" s="344"/>
      <c r="H3" s="536">
        <v>0</v>
      </c>
    </row>
    <row r="5" spans="1:22" ht="15" customHeight="1">
      <c r="A5" s="776" t="s">
        <v>626</v>
      </c>
      <c r="B5" s="779"/>
      <c r="C5" s="783" t="s">
        <v>627</v>
      </c>
      <c r="D5" s="784"/>
      <c r="E5" s="784"/>
      <c r="F5" s="784"/>
      <c r="G5" s="784"/>
      <c r="H5" s="784"/>
      <c r="I5" s="784"/>
      <c r="J5" s="784"/>
      <c r="K5" s="784"/>
      <c r="L5" s="784"/>
      <c r="M5" s="784"/>
      <c r="N5" s="784"/>
      <c r="O5" s="784"/>
      <c r="P5" s="784"/>
      <c r="Q5" s="784"/>
      <c r="R5" s="784"/>
      <c r="S5" s="784"/>
      <c r="T5" s="784"/>
      <c r="U5" s="785"/>
      <c r="V5" s="382"/>
    </row>
    <row r="6" spans="1:22">
      <c r="A6" s="780"/>
      <c r="B6" s="781"/>
      <c r="C6" s="786" t="s">
        <v>68</v>
      </c>
      <c r="D6" s="788" t="s">
        <v>628</v>
      </c>
      <c r="E6" s="788"/>
      <c r="F6" s="789"/>
      <c r="G6" s="790" t="s">
        <v>629</v>
      </c>
      <c r="H6" s="791"/>
      <c r="I6" s="791"/>
      <c r="J6" s="791"/>
      <c r="K6" s="792"/>
      <c r="L6" s="552"/>
      <c r="M6" s="793" t="s">
        <v>630</v>
      </c>
      <c r="N6" s="793"/>
      <c r="O6" s="770"/>
      <c r="P6" s="770"/>
      <c r="Q6" s="770"/>
      <c r="R6" s="770"/>
      <c r="S6" s="770"/>
      <c r="T6" s="770"/>
      <c r="U6" s="770"/>
      <c r="V6" s="383"/>
    </row>
    <row r="7" spans="1:22" ht="25.5">
      <c r="A7" s="777"/>
      <c r="B7" s="782"/>
      <c r="C7" s="787"/>
      <c r="D7" s="553"/>
      <c r="E7" s="547" t="s">
        <v>631</v>
      </c>
      <c r="F7" s="554" t="s">
        <v>632</v>
      </c>
      <c r="G7" s="551"/>
      <c r="H7" s="554" t="s">
        <v>631</v>
      </c>
      <c r="I7" s="547" t="s">
        <v>658</v>
      </c>
      <c r="J7" s="547" t="s">
        <v>633</v>
      </c>
      <c r="K7" s="554" t="s">
        <v>634</v>
      </c>
      <c r="L7" s="548"/>
      <c r="M7" s="538" t="s">
        <v>635</v>
      </c>
      <c r="N7" s="547" t="s">
        <v>633</v>
      </c>
      <c r="O7" s="547" t="s">
        <v>636</v>
      </c>
      <c r="P7" s="547" t="s">
        <v>637</v>
      </c>
      <c r="Q7" s="547" t="s">
        <v>638</v>
      </c>
      <c r="R7" s="547" t="s">
        <v>639</v>
      </c>
      <c r="S7" s="547" t="s">
        <v>640</v>
      </c>
      <c r="T7" s="547" t="s">
        <v>641</v>
      </c>
      <c r="U7" s="547" t="s">
        <v>642</v>
      </c>
      <c r="V7" s="382"/>
    </row>
    <row r="8" spans="1:22">
      <c r="A8" s="384">
        <v>1</v>
      </c>
      <c r="B8" s="348" t="s">
        <v>643</v>
      </c>
      <c r="C8" s="540">
        <v>14770249339.736938</v>
      </c>
      <c r="D8" s="540">
        <v>13263460214.594902</v>
      </c>
      <c r="E8" s="540">
        <v>101869859.15999998</v>
      </c>
      <c r="F8" s="540">
        <v>18392886.420000002</v>
      </c>
      <c r="G8" s="540">
        <v>750387860.22000027</v>
      </c>
      <c r="H8" s="540">
        <v>39523387.910000004</v>
      </c>
      <c r="I8" s="540">
        <v>16896237</v>
      </c>
      <c r="J8" s="540">
        <v>2329292.8400000003</v>
      </c>
      <c r="K8" s="540">
        <v>16440</v>
      </c>
      <c r="L8" s="540">
        <v>756401264.92203474</v>
      </c>
      <c r="M8" s="540">
        <v>70478508.691186413</v>
      </c>
      <c r="N8" s="540">
        <v>34180982.240000002</v>
      </c>
      <c r="O8" s="540">
        <v>44356491.980000004</v>
      </c>
      <c r="P8" s="540">
        <v>49939254.819999993</v>
      </c>
      <c r="Q8" s="540">
        <v>36173606.079999998</v>
      </c>
      <c r="R8" s="540">
        <v>25092499.840000004</v>
      </c>
      <c r="S8" s="540">
        <v>59267747.450000003</v>
      </c>
      <c r="T8" s="540">
        <v>1134311.9300000002</v>
      </c>
      <c r="U8" s="540">
        <v>273561835.87135583</v>
      </c>
      <c r="V8" s="366"/>
    </row>
    <row r="9" spans="1:22">
      <c r="A9" s="356">
        <v>1.1000000000000001</v>
      </c>
      <c r="B9" s="385" t="s">
        <v>644</v>
      </c>
      <c r="C9" s="540">
        <v>0</v>
      </c>
      <c r="D9" s="540">
        <v>0</v>
      </c>
      <c r="E9" s="540">
        <v>0</v>
      </c>
      <c r="F9" s="540">
        <v>0</v>
      </c>
      <c r="G9" s="540">
        <v>0</v>
      </c>
      <c r="H9" s="540">
        <v>0</v>
      </c>
      <c r="I9" s="540">
        <v>0</v>
      </c>
      <c r="J9" s="540">
        <v>0</v>
      </c>
      <c r="K9" s="540">
        <v>0</v>
      </c>
      <c r="L9" s="540">
        <v>0</v>
      </c>
      <c r="M9" s="540">
        <v>0</v>
      </c>
      <c r="N9" s="540">
        <v>0</v>
      </c>
      <c r="O9" s="540">
        <v>0</v>
      </c>
      <c r="P9" s="540">
        <v>0</v>
      </c>
      <c r="Q9" s="540">
        <v>0</v>
      </c>
      <c r="R9" s="540">
        <v>0</v>
      </c>
      <c r="S9" s="540">
        <v>0</v>
      </c>
      <c r="T9" s="540">
        <v>0</v>
      </c>
      <c r="U9" s="540">
        <v>0</v>
      </c>
      <c r="V9" s="366"/>
    </row>
    <row r="10" spans="1:22">
      <c r="A10" s="356">
        <v>1.2</v>
      </c>
      <c r="B10" s="385" t="s">
        <v>645</v>
      </c>
      <c r="C10" s="540">
        <v>0</v>
      </c>
      <c r="D10" s="540">
        <v>0</v>
      </c>
      <c r="E10" s="540">
        <v>0</v>
      </c>
      <c r="F10" s="540">
        <v>0</v>
      </c>
      <c r="G10" s="540">
        <v>0</v>
      </c>
      <c r="H10" s="540">
        <v>0</v>
      </c>
      <c r="I10" s="540">
        <v>0</v>
      </c>
      <c r="J10" s="540">
        <v>0</v>
      </c>
      <c r="K10" s="540">
        <v>0</v>
      </c>
      <c r="L10" s="540">
        <v>0</v>
      </c>
      <c r="M10" s="540">
        <v>0</v>
      </c>
      <c r="N10" s="540">
        <v>0</v>
      </c>
      <c r="O10" s="540">
        <v>0</v>
      </c>
      <c r="P10" s="540">
        <v>0</v>
      </c>
      <c r="Q10" s="540">
        <v>0</v>
      </c>
      <c r="R10" s="540">
        <v>0</v>
      </c>
      <c r="S10" s="540">
        <v>0</v>
      </c>
      <c r="T10" s="540">
        <v>0</v>
      </c>
      <c r="U10" s="540">
        <v>0</v>
      </c>
      <c r="V10" s="366"/>
    </row>
    <row r="11" spans="1:22">
      <c r="A11" s="356">
        <v>1.3</v>
      </c>
      <c r="B11" s="385" t="s">
        <v>646</v>
      </c>
      <c r="C11" s="540">
        <v>117023.62</v>
      </c>
      <c r="D11" s="540">
        <v>117023.62</v>
      </c>
      <c r="E11" s="540">
        <v>0</v>
      </c>
      <c r="F11" s="540">
        <v>0</v>
      </c>
      <c r="G11" s="540">
        <v>0</v>
      </c>
      <c r="H11" s="540">
        <v>0</v>
      </c>
      <c r="I11" s="540">
        <v>0</v>
      </c>
      <c r="J11" s="540">
        <v>0</v>
      </c>
      <c r="K11" s="540">
        <v>0</v>
      </c>
      <c r="L11" s="540">
        <v>0</v>
      </c>
      <c r="M11" s="540">
        <v>0</v>
      </c>
      <c r="N11" s="540">
        <v>0</v>
      </c>
      <c r="O11" s="540">
        <v>0</v>
      </c>
      <c r="P11" s="540">
        <v>0</v>
      </c>
      <c r="Q11" s="540">
        <v>0</v>
      </c>
      <c r="R11" s="540">
        <v>0</v>
      </c>
      <c r="S11" s="540">
        <v>0</v>
      </c>
      <c r="T11" s="540">
        <v>0</v>
      </c>
      <c r="U11" s="540">
        <v>0</v>
      </c>
      <c r="V11" s="366"/>
    </row>
    <row r="12" spans="1:22">
      <c r="A12" s="356">
        <v>1.4</v>
      </c>
      <c r="B12" s="385" t="s">
        <v>647</v>
      </c>
      <c r="C12" s="540">
        <v>107240497.69</v>
      </c>
      <c r="D12" s="540">
        <v>105045427.52</v>
      </c>
      <c r="E12" s="540">
        <v>0</v>
      </c>
      <c r="F12" s="540">
        <v>0</v>
      </c>
      <c r="G12" s="540">
        <v>224000</v>
      </c>
      <c r="H12" s="540">
        <v>0</v>
      </c>
      <c r="I12" s="540">
        <v>0</v>
      </c>
      <c r="J12" s="540">
        <v>0</v>
      </c>
      <c r="K12" s="540">
        <v>0</v>
      </c>
      <c r="L12" s="540">
        <v>1971070.17</v>
      </c>
      <c r="M12" s="540">
        <v>0</v>
      </c>
      <c r="N12" s="540">
        <v>1971070.17</v>
      </c>
      <c r="O12" s="540">
        <v>0</v>
      </c>
      <c r="P12" s="540">
        <v>0</v>
      </c>
      <c r="Q12" s="540">
        <v>0</v>
      </c>
      <c r="R12" s="540">
        <v>0</v>
      </c>
      <c r="S12" s="540">
        <v>0</v>
      </c>
      <c r="T12" s="540">
        <v>0</v>
      </c>
      <c r="U12" s="540">
        <v>0</v>
      </c>
      <c r="V12" s="366"/>
    </row>
    <row r="13" spans="1:22">
      <c r="A13" s="356">
        <v>1.5</v>
      </c>
      <c r="B13" s="385" t="s">
        <v>648</v>
      </c>
      <c r="C13" s="540">
        <v>6570974321.0586014</v>
      </c>
      <c r="D13" s="540">
        <v>5875802853.3186007</v>
      </c>
      <c r="E13" s="540">
        <v>9804111.3899999969</v>
      </c>
      <c r="F13" s="540">
        <v>17417942.190000001</v>
      </c>
      <c r="G13" s="540">
        <v>365996481.06000018</v>
      </c>
      <c r="H13" s="540">
        <v>7209148.6399999997</v>
      </c>
      <c r="I13" s="540">
        <v>2953630.28</v>
      </c>
      <c r="J13" s="540">
        <v>531344.64000000001</v>
      </c>
      <c r="K13" s="540">
        <v>0</v>
      </c>
      <c r="L13" s="540">
        <v>329174986.68000031</v>
      </c>
      <c r="M13" s="540">
        <v>8154189.2199999997</v>
      </c>
      <c r="N13" s="540">
        <v>10739499.030000001</v>
      </c>
      <c r="O13" s="540">
        <v>10842437.890000001</v>
      </c>
      <c r="P13" s="540">
        <v>39377096.739999995</v>
      </c>
      <c r="Q13" s="540">
        <v>22982883.729999997</v>
      </c>
      <c r="R13" s="540">
        <v>5246312.8000000017</v>
      </c>
      <c r="S13" s="540">
        <v>58925662.730000004</v>
      </c>
      <c r="T13" s="540">
        <v>444662.62000000005</v>
      </c>
      <c r="U13" s="540">
        <v>190341168.62999994</v>
      </c>
      <c r="V13" s="366"/>
    </row>
    <row r="14" spans="1:22">
      <c r="A14" s="356">
        <v>1.6</v>
      </c>
      <c r="B14" s="385" t="s">
        <v>649</v>
      </c>
      <c r="C14" s="540">
        <v>8091917497.3683357</v>
      </c>
      <c r="D14" s="540">
        <v>7282494910.136302</v>
      </c>
      <c r="E14" s="540">
        <v>92065747.769999981</v>
      </c>
      <c r="F14" s="540">
        <v>974944.23000000021</v>
      </c>
      <c r="G14" s="540">
        <v>384167379.16000009</v>
      </c>
      <c r="H14" s="540">
        <v>32314239.270000003</v>
      </c>
      <c r="I14" s="540">
        <v>13942606.720000001</v>
      </c>
      <c r="J14" s="540">
        <v>1797948.2000000002</v>
      </c>
      <c r="K14" s="540">
        <v>16440</v>
      </c>
      <c r="L14" s="540">
        <v>425255208.07203436</v>
      </c>
      <c r="M14" s="540">
        <v>62324319.471186414</v>
      </c>
      <c r="N14" s="540">
        <v>21470413.039999999</v>
      </c>
      <c r="O14" s="540">
        <v>33514054.09</v>
      </c>
      <c r="P14" s="540">
        <v>10562158.079999998</v>
      </c>
      <c r="Q14" s="540">
        <v>13190722.350000001</v>
      </c>
      <c r="R14" s="540">
        <v>19846187.040000003</v>
      </c>
      <c r="S14" s="540">
        <v>342084.72000000003</v>
      </c>
      <c r="T14" s="540">
        <v>689649.31000000017</v>
      </c>
      <c r="U14" s="540">
        <v>83220667.241355881</v>
      </c>
      <c r="V14" s="366"/>
    </row>
    <row r="15" spans="1:22">
      <c r="A15" s="384">
        <v>2</v>
      </c>
      <c r="B15" s="367" t="s">
        <v>650</v>
      </c>
      <c r="C15" s="540">
        <v>2115828142.1275001</v>
      </c>
      <c r="D15" s="540">
        <v>2115828142.1275001</v>
      </c>
      <c r="E15" s="540">
        <v>0</v>
      </c>
      <c r="F15" s="540">
        <v>0</v>
      </c>
      <c r="G15" s="540">
        <v>0</v>
      </c>
      <c r="H15" s="540">
        <v>0</v>
      </c>
      <c r="I15" s="540">
        <v>0</v>
      </c>
      <c r="J15" s="540">
        <v>0</v>
      </c>
      <c r="K15" s="540">
        <v>0</v>
      </c>
      <c r="L15" s="540">
        <v>0</v>
      </c>
      <c r="M15" s="540">
        <v>0</v>
      </c>
      <c r="N15" s="540">
        <v>0</v>
      </c>
      <c r="O15" s="540">
        <v>0</v>
      </c>
      <c r="P15" s="540">
        <v>0</v>
      </c>
      <c r="Q15" s="540">
        <v>0</v>
      </c>
      <c r="R15" s="540">
        <v>0</v>
      </c>
      <c r="S15" s="540">
        <v>0</v>
      </c>
      <c r="T15" s="540">
        <v>0</v>
      </c>
      <c r="U15" s="540">
        <v>0</v>
      </c>
      <c r="V15" s="366"/>
    </row>
    <row r="16" spans="1:22">
      <c r="A16" s="356">
        <v>2.1</v>
      </c>
      <c r="B16" s="385" t="s">
        <v>644</v>
      </c>
      <c r="C16" s="540">
        <v>0</v>
      </c>
      <c r="D16" s="540">
        <v>0</v>
      </c>
      <c r="E16" s="540">
        <v>0</v>
      </c>
      <c r="F16" s="540">
        <v>0</v>
      </c>
      <c r="G16" s="540">
        <v>0</v>
      </c>
      <c r="H16" s="540">
        <v>0</v>
      </c>
      <c r="I16" s="540">
        <v>0</v>
      </c>
      <c r="J16" s="540">
        <v>0</v>
      </c>
      <c r="K16" s="540">
        <v>0</v>
      </c>
      <c r="L16" s="540">
        <v>0</v>
      </c>
      <c r="M16" s="540">
        <v>0</v>
      </c>
      <c r="N16" s="540">
        <v>0</v>
      </c>
      <c r="O16" s="540">
        <v>0</v>
      </c>
      <c r="P16" s="540">
        <v>0</v>
      </c>
      <c r="Q16" s="540">
        <v>0</v>
      </c>
      <c r="R16" s="540">
        <v>0</v>
      </c>
      <c r="S16" s="540">
        <v>0</v>
      </c>
      <c r="T16" s="540">
        <v>0</v>
      </c>
      <c r="U16" s="540">
        <v>0</v>
      </c>
      <c r="V16" s="366"/>
    </row>
    <row r="17" spans="1:22">
      <c r="A17" s="356">
        <v>2.2000000000000002</v>
      </c>
      <c r="B17" s="385" t="s">
        <v>645</v>
      </c>
      <c r="C17" s="540">
        <v>1318574561.8232276</v>
      </c>
      <c r="D17" s="540">
        <v>1318574561.8232276</v>
      </c>
      <c r="E17" s="540">
        <v>0</v>
      </c>
      <c r="F17" s="540">
        <v>0</v>
      </c>
      <c r="G17" s="540">
        <v>0</v>
      </c>
      <c r="H17" s="540">
        <v>0</v>
      </c>
      <c r="I17" s="540">
        <v>13045669.195599999</v>
      </c>
      <c r="J17" s="540">
        <v>0</v>
      </c>
      <c r="K17" s="540">
        <v>0</v>
      </c>
      <c r="L17" s="540">
        <v>0</v>
      </c>
      <c r="M17" s="540">
        <v>0</v>
      </c>
      <c r="N17" s="540">
        <v>0</v>
      </c>
      <c r="O17" s="540">
        <v>0</v>
      </c>
      <c r="P17" s="540">
        <v>0</v>
      </c>
      <c r="Q17" s="540">
        <v>0</v>
      </c>
      <c r="R17" s="540">
        <v>0</v>
      </c>
      <c r="S17" s="540">
        <v>0</v>
      </c>
      <c r="T17" s="540">
        <v>0</v>
      </c>
      <c r="U17" s="540">
        <v>0</v>
      </c>
      <c r="V17" s="366"/>
    </row>
    <row r="18" spans="1:22">
      <c r="A18" s="356">
        <v>2.2999999999999998</v>
      </c>
      <c r="B18" s="385" t="s">
        <v>646</v>
      </c>
      <c r="C18" s="540">
        <v>781465889.84977245</v>
      </c>
      <c r="D18" s="540">
        <v>781465889.84977245</v>
      </c>
      <c r="E18" s="540">
        <v>0</v>
      </c>
      <c r="F18" s="540">
        <v>0</v>
      </c>
      <c r="G18" s="540">
        <v>0</v>
      </c>
      <c r="H18" s="540">
        <v>0</v>
      </c>
      <c r="I18" s="540">
        <v>0</v>
      </c>
      <c r="J18" s="540">
        <v>0</v>
      </c>
      <c r="K18" s="540">
        <v>0</v>
      </c>
      <c r="L18" s="540">
        <v>0</v>
      </c>
      <c r="M18" s="540">
        <v>0</v>
      </c>
      <c r="N18" s="540">
        <v>0</v>
      </c>
      <c r="O18" s="540">
        <v>0</v>
      </c>
      <c r="P18" s="540">
        <v>0</v>
      </c>
      <c r="Q18" s="540">
        <v>0</v>
      </c>
      <c r="R18" s="540">
        <v>0</v>
      </c>
      <c r="S18" s="540">
        <v>0</v>
      </c>
      <c r="T18" s="540">
        <v>0</v>
      </c>
      <c r="U18" s="540">
        <v>0</v>
      </c>
      <c r="V18" s="366"/>
    </row>
    <row r="19" spans="1:22">
      <c r="A19" s="356">
        <v>2.4</v>
      </c>
      <c r="B19" s="385" t="s">
        <v>647</v>
      </c>
      <c r="C19" s="540">
        <v>0</v>
      </c>
      <c r="D19" s="540">
        <v>0</v>
      </c>
      <c r="E19" s="540">
        <v>0</v>
      </c>
      <c r="F19" s="540">
        <v>0</v>
      </c>
      <c r="G19" s="540">
        <v>0</v>
      </c>
      <c r="H19" s="540">
        <v>0</v>
      </c>
      <c r="I19" s="540">
        <v>0</v>
      </c>
      <c r="J19" s="540">
        <v>0</v>
      </c>
      <c r="K19" s="540">
        <v>0</v>
      </c>
      <c r="L19" s="540">
        <v>0</v>
      </c>
      <c r="M19" s="540">
        <v>0</v>
      </c>
      <c r="N19" s="540">
        <v>0</v>
      </c>
      <c r="O19" s="540">
        <v>0</v>
      </c>
      <c r="P19" s="540">
        <v>0</v>
      </c>
      <c r="Q19" s="540">
        <v>0</v>
      </c>
      <c r="R19" s="540">
        <v>0</v>
      </c>
      <c r="S19" s="540">
        <v>0</v>
      </c>
      <c r="T19" s="540">
        <v>0</v>
      </c>
      <c r="U19" s="540">
        <v>0</v>
      </c>
      <c r="V19" s="366"/>
    </row>
    <row r="20" spans="1:22">
      <c r="A20" s="356">
        <v>2.5</v>
      </c>
      <c r="B20" s="385" t="s">
        <v>648</v>
      </c>
      <c r="C20" s="540">
        <v>15787690.454499997</v>
      </c>
      <c r="D20" s="540">
        <v>15787690.454499997</v>
      </c>
      <c r="E20" s="540">
        <v>0</v>
      </c>
      <c r="F20" s="540">
        <v>0</v>
      </c>
      <c r="G20" s="540">
        <v>0</v>
      </c>
      <c r="H20" s="540">
        <v>0</v>
      </c>
      <c r="I20" s="540">
        <v>0</v>
      </c>
      <c r="J20" s="540">
        <v>0</v>
      </c>
      <c r="K20" s="540">
        <v>0</v>
      </c>
      <c r="L20" s="540">
        <v>0</v>
      </c>
      <c r="M20" s="540">
        <v>0</v>
      </c>
      <c r="N20" s="540">
        <v>0</v>
      </c>
      <c r="O20" s="540">
        <v>0</v>
      </c>
      <c r="P20" s="540">
        <v>0</v>
      </c>
      <c r="Q20" s="540">
        <v>0</v>
      </c>
      <c r="R20" s="540">
        <v>0</v>
      </c>
      <c r="S20" s="540">
        <v>0</v>
      </c>
      <c r="T20" s="540">
        <v>0</v>
      </c>
      <c r="U20" s="540">
        <v>0</v>
      </c>
      <c r="V20" s="366"/>
    </row>
    <row r="21" spans="1:22">
      <c r="A21" s="356">
        <v>2.6</v>
      </c>
      <c r="B21" s="385" t="s">
        <v>649</v>
      </c>
      <c r="C21" s="540">
        <v>0</v>
      </c>
      <c r="D21" s="540">
        <v>0</v>
      </c>
      <c r="E21" s="540">
        <v>0</v>
      </c>
      <c r="F21" s="540">
        <v>0</v>
      </c>
      <c r="G21" s="540">
        <v>0</v>
      </c>
      <c r="H21" s="540">
        <v>0</v>
      </c>
      <c r="I21" s="540">
        <v>0</v>
      </c>
      <c r="J21" s="540">
        <v>0</v>
      </c>
      <c r="K21" s="540">
        <v>0</v>
      </c>
      <c r="L21" s="540">
        <v>0</v>
      </c>
      <c r="M21" s="540">
        <v>0</v>
      </c>
      <c r="N21" s="540">
        <v>0</v>
      </c>
      <c r="O21" s="540">
        <v>0</v>
      </c>
      <c r="P21" s="540">
        <v>0</v>
      </c>
      <c r="Q21" s="540">
        <v>0</v>
      </c>
      <c r="R21" s="540">
        <v>0</v>
      </c>
      <c r="S21" s="540">
        <v>0</v>
      </c>
      <c r="T21" s="540">
        <v>0</v>
      </c>
      <c r="U21" s="540">
        <v>0</v>
      </c>
      <c r="V21" s="366"/>
    </row>
    <row r="22" spans="1:22">
      <c r="A22" s="384">
        <v>3</v>
      </c>
      <c r="B22" s="348" t="s">
        <v>651</v>
      </c>
      <c r="C22" s="540">
        <v>2278169162.9411817</v>
      </c>
      <c r="D22" s="540">
        <v>1635250926.7289813</v>
      </c>
      <c r="E22" s="540">
        <v>0</v>
      </c>
      <c r="F22" s="540">
        <v>0</v>
      </c>
      <c r="G22" s="540">
        <v>3170227.7396</v>
      </c>
      <c r="H22" s="540">
        <v>0</v>
      </c>
      <c r="I22" s="540">
        <v>0</v>
      </c>
      <c r="J22" s="540">
        <v>0</v>
      </c>
      <c r="K22" s="540">
        <v>0</v>
      </c>
      <c r="L22" s="540">
        <v>697683.79</v>
      </c>
      <c r="M22" s="540">
        <v>0</v>
      </c>
      <c r="N22" s="540">
        <v>0</v>
      </c>
      <c r="O22" s="540">
        <v>0</v>
      </c>
      <c r="P22" s="540">
        <v>0</v>
      </c>
      <c r="Q22" s="540">
        <v>0</v>
      </c>
      <c r="R22" s="540">
        <v>0</v>
      </c>
      <c r="S22" s="540">
        <v>0</v>
      </c>
      <c r="T22" s="540">
        <v>0</v>
      </c>
      <c r="U22" s="540">
        <v>515161.78</v>
      </c>
      <c r="V22" s="366"/>
    </row>
    <row r="23" spans="1:22">
      <c r="A23" s="356">
        <v>3.1</v>
      </c>
      <c r="B23" s="385" t="s">
        <v>644</v>
      </c>
      <c r="C23" s="540">
        <v>0</v>
      </c>
      <c r="D23" s="540">
        <v>0</v>
      </c>
      <c r="E23" s="540">
        <v>0</v>
      </c>
      <c r="F23" s="540">
        <v>0</v>
      </c>
      <c r="G23" s="540">
        <v>0</v>
      </c>
      <c r="H23" s="540">
        <v>0</v>
      </c>
      <c r="I23" s="540">
        <v>0</v>
      </c>
      <c r="J23" s="540">
        <v>0</v>
      </c>
      <c r="K23" s="540">
        <v>0</v>
      </c>
      <c r="L23" s="540">
        <v>0</v>
      </c>
      <c r="M23" s="540">
        <v>0</v>
      </c>
      <c r="N23" s="540">
        <v>0</v>
      </c>
      <c r="O23" s="540">
        <v>0</v>
      </c>
      <c r="P23" s="540">
        <v>0</v>
      </c>
      <c r="Q23" s="540">
        <v>0</v>
      </c>
      <c r="R23" s="540">
        <v>0</v>
      </c>
      <c r="S23" s="540">
        <v>0</v>
      </c>
      <c r="T23" s="540">
        <v>0</v>
      </c>
      <c r="U23" s="540">
        <v>0</v>
      </c>
      <c r="V23" s="366"/>
    </row>
    <row r="24" spans="1:22">
      <c r="A24" s="356">
        <v>3.2</v>
      </c>
      <c r="B24" s="385" t="s">
        <v>645</v>
      </c>
      <c r="C24" s="540">
        <v>1225439</v>
      </c>
      <c r="D24" s="540">
        <v>1225439</v>
      </c>
      <c r="E24" s="540">
        <v>0</v>
      </c>
      <c r="F24" s="540">
        <v>0</v>
      </c>
      <c r="G24" s="540">
        <v>0</v>
      </c>
      <c r="H24" s="540">
        <v>0</v>
      </c>
      <c r="I24" s="540">
        <v>0</v>
      </c>
      <c r="J24" s="540">
        <v>0</v>
      </c>
      <c r="K24" s="540">
        <v>0</v>
      </c>
      <c r="L24" s="540">
        <v>0</v>
      </c>
      <c r="M24" s="540">
        <v>0</v>
      </c>
      <c r="N24" s="540">
        <v>0</v>
      </c>
      <c r="O24" s="540">
        <v>0</v>
      </c>
      <c r="P24" s="540">
        <v>0</v>
      </c>
      <c r="Q24" s="540">
        <v>0</v>
      </c>
      <c r="R24" s="540">
        <v>0</v>
      </c>
      <c r="S24" s="540">
        <v>0</v>
      </c>
      <c r="T24" s="540">
        <v>0</v>
      </c>
      <c r="U24" s="540">
        <v>0</v>
      </c>
      <c r="V24" s="366"/>
    </row>
    <row r="25" spans="1:22">
      <c r="A25" s="356">
        <v>3.3</v>
      </c>
      <c r="B25" s="385" t="s">
        <v>646</v>
      </c>
      <c r="C25" s="540">
        <v>0</v>
      </c>
      <c r="D25" s="540">
        <v>0</v>
      </c>
      <c r="E25" s="540">
        <v>0</v>
      </c>
      <c r="F25" s="540">
        <v>0</v>
      </c>
      <c r="G25" s="540">
        <v>0</v>
      </c>
      <c r="H25" s="540">
        <v>0</v>
      </c>
      <c r="I25" s="540">
        <v>0</v>
      </c>
      <c r="J25" s="540">
        <v>0</v>
      </c>
      <c r="K25" s="540">
        <v>0</v>
      </c>
      <c r="L25" s="540">
        <v>0</v>
      </c>
      <c r="M25" s="540">
        <v>0</v>
      </c>
      <c r="N25" s="540">
        <v>0</v>
      </c>
      <c r="O25" s="540">
        <v>0</v>
      </c>
      <c r="P25" s="540">
        <v>0</v>
      </c>
      <c r="Q25" s="540">
        <v>0</v>
      </c>
      <c r="R25" s="540">
        <v>0</v>
      </c>
      <c r="S25" s="540">
        <v>0</v>
      </c>
      <c r="T25" s="540">
        <v>0</v>
      </c>
      <c r="U25" s="540">
        <v>0</v>
      </c>
      <c r="V25" s="366"/>
    </row>
    <row r="26" spans="1:22">
      <c r="A26" s="356">
        <v>3.4</v>
      </c>
      <c r="B26" s="385" t="s">
        <v>647</v>
      </c>
      <c r="C26" s="540">
        <v>23989285.454399999</v>
      </c>
      <c r="D26" s="540">
        <v>606065.82999999996</v>
      </c>
      <c r="E26" s="540">
        <v>0</v>
      </c>
      <c r="F26" s="540">
        <v>0</v>
      </c>
      <c r="G26" s="540">
        <v>0</v>
      </c>
      <c r="H26" s="540">
        <v>0</v>
      </c>
      <c r="I26" s="540">
        <v>0</v>
      </c>
      <c r="J26" s="540">
        <v>0</v>
      </c>
      <c r="K26" s="540">
        <v>0</v>
      </c>
      <c r="L26" s="540">
        <v>0</v>
      </c>
      <c r="M26" s="540">
        <v>0</v>
      </c>
      <c r="N26" s="540">
        <v>0</v>
      </c>
      <c r="O26" s="540">
        <v>0</v>
      </c>
      <c r="P26" s="540">
        <v>0</v>
      </c>
      <c r="Q26" s="540">
        <v>0</v>
      </c>
      <c r="R26" s="540">
        <v>0</v>
      </c>
      <c r="S26" s="540">
        <v>0</v>
      </c>
      <c r="T26" s="540">
        <v>0</v>
      </c>
      <c r="U26" s="540">
        <v>0</v>
      </c>
      <c r="V26" s="366"/>
    </row>
    <row r="27" spans="1:22">
      <c r="A27" s="356">
        <v>3.5</v>
      </c>
      <c r="B27" s="385" t="s">
        <v>648</v>
      </c>
      <c r="C27" s="540">
        <v>1990953198.0584514</v>
      </c>
      <c r="D27" s="540">
        <v>1612972001.8389814</v>
      </c>
      <c r="E27" s="540">
        <v>0</v>
      </c>
      <c r="F27" s="540">
        <v>0</v>
      </c>
      <c r="G27" s="540">
        <v>3170227.7396</v>
      </c>
      <c r="H27" s="540">
        <v>0</v>
      </c>
      <c r="I27" s="540">
        <v>0</v>
      </c>
      <c r="J27" s="540">
        <v>0</v>
      </c>
      <c r="K27" s="540">
        <v>0</v>
      </c>
      <c r="L27" s="540">
        <v>697683.79</v>
      </c>
      <c r="M27" s="540">
        <v>0</v>
      </c>
      <c r="N27" s="540">
        <v>0</v>
      </c>
      <c r="O27" s="540">
        <v>0</v>
      </c>
      <c r="P27" s="540">
        <v>0</v>
      </c>
      <c r="Q27" s="540">
        <v>0</v>
      </c>
      <c r="R27" s="540">
        <v>0</v>
      </c>
      <c r="S27" s="540">
        <v>0</v>
      </c>
      <c r="T27" s="540">
        <v>0</v>
      </c>
      <c r="U27" s="540">
        <v>515161.78</v>
      </c>
      <c r="V27" s="366"/>
    </row>
    <row r="28" spans="1:22">
      <c r="A28" s="356">
        <v>3.6</v>
      </c>
      <c r="B28" s="385" t="s">
        <v>649</v>
      </c>
      <c r="C28" s="540">
        <v>262001240.42833009</v>
      </c>
      <c r="D28" s="540">
        <v>20447420.059999999</v>
      </c>
      <c r="E28" s="540">
        <v>0</v>
      </c>
      <c r="F28" s="540">
        <v>0</v>
      </c>
      <c r="G28" s="540">
        <v>0</v>
      </c>
      <c r="H28" s="540">
        <v>0</v>
      </c>
      <c r="I28" s="540">
        <v>0</v>
      </c>
      <c r="J28" s="540">
        <v>0</v>
      </c>
      <c r="K28" s="540">
        <v>0</v>
      </c>
      <c r="L28" s="540">
        <v>0</v>
      </c>
      <c r="M28" s="540">
        <v>0</v>
      </c>
      <c r="N28" s="540">
        <v>0</v>
      </c>
      <c r="O28" s="540">
        <v>0</v>
      </c>
      <c r="P28" s="540">
        <v>0</v>
      </c>
      <c r="Q28" s="540">
        <v>0</v>
      </c>
      <c r="R28" s="540">
        <v>0</v>
      </c>
      <c r="S28" s="540">
        <v>0</v>
      </c>
      <c r="T28" s="540">
        <v>0</v>
      </c>
      <c r="U28" s="540">
        <v>0</v>
      </c>
      <c r="V28" s="366"/>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zoomScale="70" zoomScaleNormal="70" workbookViewId="0">
      <selection activeCell="B33" sqref="B33"/>
    </sheetView>
  </sheetViews>
  <sheetFormatPr defaultColWidth="9.140625" defaultRowHeight="12.75"/>
  <cols>
    <col min="1" max="1" width="11.85546875" style="341" bestFit="1" customWidth="1"/>
    <col min="2" max="2" width="90.28515625" style="341" bestFit="1" customWidth="1"/>
    <col min="3" max="3" width="20.140625" style="341" customWidth="1"/>
    <col min="4" max="4" width="22.28515625" style="341" customWidth="1"/>
    <col min="5" max="5" width="17.140625" style="341" customWidth="1"/>
    <col min="6" max="7" width="22.28515625" style="341" customWidth="1"/>
    <col min="8" max="8" width="17.140625" style="341" customWidth="1"/>
    <col min="9" max="14" width="22.28515625" style="341" customWidth="1"/>
    <col min="15" max="15" width="23.28515625" style="341" bestFit="1" customWidth="1"/>
    <col min="16" max="16" width="21.7109375" style="341" bestFit="1" customWidth="1"/>
    <col min="17" max="19" width="19" style="341" bestFit="1" customWidth="1"/>
    <col min="20" max="20" width="15.42578125" style="341" customWidth="1"/>
    <col min="21" max="21" width="20" style="341" customWidth="1"/>
    <col min="22" max="16384" width="9.140625" style="341"/>
  </cols>
  <sheetData>
    <row r="1" spans="1:21">
      <c r="A1" s="340" t="s">
        <v>188</v>
      </c>
      <c r="B1" s="341" t="s">
        <v>755</v>
      </c>
    </row>
    <row r="2" spans="1:21">
      <c r="A2" s="342" t="s">
        <v>189</v>
      </c>
      <c r="B2" s="344">
        <v>44469</v>
      </c>
    </row>
    <row r="3" spans="1:21">
      <c r="A3" s="343" t="s">
        <v>652</v>
      </c>
      <c r="B3" s="344"/>
      <c r="C3" s="344"/>
      <c r="H3" s="341">
        <v>0</v>
      </c>
    </row>
    <row r="4" spans="1:21">
      <c r="A4" s="343"/>
      <c r="B4" s="344"/>
      <c r="C4" s="344"/>
    </row>
    <row r="5" spans="1:21" s="364" customFormat="1" ht="13.5" customHeight="1">
      <c r="A5" s="794" t="s">
        <v>653</v>
      </c>
      <c r="B5" s="795"/>
      <c r="C5" s="800" t="s">
        <v>654</v>
      </c>
      <c r="D5" s="801"/>
      <c r="E5" s="801"/>
      <c r="F5" s="801"/>
      <c r="G5" s="801"/>
      <c r="H5" s="801"/>
      <c r="I5" s="801"/>
      <c r="J5" s="801"/>
      <c r="K5" s="801"/>
      <c r="L5" s="801"/>
      <c r="M5" s="801"/>
      <c r="N5" s="801"/>
      <c r="O5" s="801"/>
      <c r="P5" s="801"/>
      <c r="Q5" s="801"/>
      <c r="R5" s="801"/>
      <c r="S5" s="801"/>
      <c r="T5" s="802"/>
      <c r="U5" s="414"/>
    </row>
    <row r="6" spans="1:21" s="364" customFormat="1">
      <c r="A6" s="796"/>
      <c r="B6" s="797"/>
      <c r="C6" s="778" t="s">
        <v>68</v>
      </c>
      <c r="D6" s="800" t="s">
        <v>655</v>
      </c>
      <c r="E6" s="801"/>
      <c r="F6" s="802"/>
      <c r="G6" s="800" t="s">
        <v>656</v>
      </c>
      <c r="H6" s="801"/>
      <c r="I6" s="801"/>
      <c r="J6" s="801"/>
      <c r="K6" s="802"/>
      <c r="L6" s="803" t="s">
        <v>657</v>
      </c>
      <c r="M6" s="804"/>
      <c r="N6" s="804"/>
      <c r="O6" s="804"/>
      <c r="P6" s="804"/>
      <c r="Q6" s="804"/>
      <c r="R6" s="804"/>
      <c r="S6" s="804"/>
      <c r="T6" s="805"/>
      <c r="U6" s="409"/>
    </row>
    <row r="7" spans="1:21" s="364" customFormat="1" ht="25.5">
      <c r="A7" s="798"/>
      <c r="B7" s="799"/>
      <c r="C7" s="778"/>
      <c r="E7" s="400" t="s">
        <v>631</v>
      </c>
      <c r="F7" s="413" t="s">
        <v>632</v>
      </c>
      <c r="H7" s="400" t="s">
        <v>631</v>
      </c>
      <c r="I7" s="413" t="s">
        <v>658</v>
      </c>
      <c r="J7" s="413" t="s">
        <v>633</v>
      </c>
      <c r="K7" s="413" t="s">
        <v>634</v>
      </c>
      <c r="L7" s="415"/>
      <c r="M7" s="400" t="s">
        <v>635</v>
      </c>
      <c r="N7" s="413" t="s">
        <v>633</v>
      </c>
      <c r="O7" s="413" t="s">
        <v>636</v>
      </c>
      <c r="P7" s="413" t="s">
        <v>637</v>
      </c>
      <c r="Q7" s="413" t="s">
        <v>638</v>
      </c>
      <c r="R7" s="413" t="s">
        <v>639</v>
      </c>
      <c r="S7" s="413" t="s">
        <v>640</v>
      </c>
      <c r="T7" s="416" t="s">
        <v>641</v>
      </c>
      <c r="U7" s="414"/>
    </row>
    <row r="8" spans="1:21" ht="15">
      <c r="A8" s="386">
        <v>1</v>
      </c>
      <c r="B8" s="380" t="s">
        <v>643</v>
      </c>
      <c r="C8" s="543">
        <f>D8+G8+L8</f>
        <v>14770249339.736942</v>
      </c>
      <c r="D8" s="479">
        <v>13263343190.974909</v>
      </c>
      <c r="E8" s="479">
        <v>101869859.16</v>
      </c>
      <c r="F8" s="479">
        <v>18392886.41999802</v>
      </c>
      <c r="G8" s="479">
        <v>750387860.22000003</v>
      </c>
      <c r="H8" s="479">
        <v>39523387.909999996</v>
      </c>
      <c r="I8" s="479">
        <v>16896237</v>
      </c>
      <c r="J8" s="479">
        <v>2329292.8400000003</v>
      </c>
      <c r="K8" s="479">
        <v>16440</v>
      </c>
      <c r="L8" s="479">
        <v>756518288.54203331</v>
      </c>
      <c r="M8" s="479">
        <v>70478508.691186413</v>
      </c>
      <c r="N8" s="479">
        <v>34180982.239999995</v>
      </c>
      <c r="O8" s="479">
        <v>44356491.979999997</v>
      </c>
      <c r="P8" s="608">
        <v>49939254.819999993</v>
      </c>
      <c r="Q8" s="608">
        <v>36173606.079999998</v>
      </c>
      <c r="R8" s="608">
        <v>25092499.840000004</v>
      </c>
      <c r="S8" s="608">
        <v>59267747.450000003</v>
      </c>
      <c r="T8" s="608">
        <v>1134311.9300000002</v>
      </c>
      <c r="U8" s="366"/>
    </row>
    <row r="9" spans="1:21" ht="15">
      <c r="A9" s="385">
        <v>1.1000000000000001</v>
      </c>
      <c r="B9" s="385" t="s">
        <v>659</v>
      </c>
      <c r="C9" s="543">
        <f t="shared" ref="C9:C22" si="0">D9+G9+L9</f>
        <v>12186888269.380344</v>
      </c>
      <c r="D9" s="479">
        <v>10810566821.968311</v>
      </c>
      <c r="E9" s="479">
        <v>54381387.159999996</v>
      </c>
      <c r="F9" s="479">
        <v>0</v>
      </c>
      <c r="G9" s="479">
        <v>691710486.58000004</v>
      </c>
      <c r="H9" s="479">
        <v>29963514.57</v>
      </c>
      <c r="I9" s="479">
        <v>7823082.5700000012</v>
      </c>
      <c r="J9" s="479">
        <v>1537785.01</v>
      </c>
      <c r="K9" s="479">
        <v>0</v>
      </c>
      <c r="L9" s="479">
        <v>684610960.8320334</v>
      </c>
      <c r="M9" s="479">
        <v>56081667.651186407</v>
      </c>
      <c r="N9" s="479">
        <v>22407769.219999999</v>
      </c>
      <c r="O9" s="479">
        <v>32392221.759999998</v>
      </c>
      <c r="P9" s="479">
        <v>49729216.039999999</v>
      </c>
      <c r="Q9" s="479">
        <v>34208628.849999994</v>
      </c>
      <c r="R9" s="479">
        <v>23221149.879999999</v>
      </c>
      <c r="S9" s="479">
        <v>58695954.350000001</v>
      </c>
      <c r="T9" s="479">
        <v>0</v>
      </c>
      <c r="U9" s="366"/>
    </row>
    <row r="10" spans="1:21" ht="15">
      <c r="A10" s="387" t="s">
        <v>252</v>
      </c>
      <c r="B10" s="387" t="s">
        <v>660</v>
      </c>
      <c r="C10" s="543">
        <f t="shared" si="0"/>
        <v>11904729867.260345</v>
      </c>
      <c r="D10" s="479">
        <v>10539870389.308311</v>
      </c>
      <c r="E10" s="479">
        <v>53425295.159999996</v>
      </c>
      <c r="F10" s="479">
        <v>0</v>
      </c>
      <c r="G10" s="479">
        <v>685595550.26999998</v>
      </c>
      <c r="H10" s="479">
        <v>29565053.310000002</v>
      </c>
      <c r="I10" s="479">
        <v>7502373.6800000006</v>
      </c>
      <c r="J10" s="479">
        <v>1537785.01</v>
      </c>
      <c r="K10" s="479">
        <v>0</v>
      </c>
      <c r="L10" s="479">
        <v>679263927.68203342</v>
      </c>
      <c r="M10" s="479">
        <v>55219079.701186404</v>
      </c>
      <c r="N10" s="479">
        <v>22033228.18</v>
      </c>
      <c r="O10" s="479">
        <v>31793642.669999998</v>
      </c>
      <c r="P10" s="479">
        <v>49729216.039999999</v>
      </c>
      <c r="Q10" s="479">
        <v>32647228.849999994</v>
      </c>
      <c r="R10" s="479">
        <v>23221149.879999999</v>
      </c>
      <c r="S10" s="479">
        <v>58695954.350000001</v>
      </c>
      <c r="T10" s="479">
        <v>0</v>
      </c>
      <c r="U10" s="366"/>
    </row>
    <row r="11" spans="1:21" ht="15">
      <c r="A11" s="388" t="s">
        <v>661</v>
      </c>
      <c r="B11" s="389" t="s">
        <v>662</v>
      </c>
      <c r="C11" s="543">
        <f t="shared" si="0"/>
        <v>5925219564.932373</v>
      </c>
      <c r="D11" s="479">
        <v>5222124495.5500002</v>
      </c>
      <c r="E11" s="479">
        <v>33505184.539999999</v>
      </c>
      <c r="F11" s="479">
        <v>0</v>
      </c>
      <c r="G11" s="479">
        <v>391107800.30000001</v>
      </c>
      <c r="H11" s="479">
        <v>16878159.879999999</v>
      </c>
      <c r="I11" s="479">
        <v>4056543.61</v>
      </c>
      <c r="J11" s="479">
        <v>1289901.27</v>
      </c>
      <c r="K11" s="479">
        <v>0</v>
      </c>
      <c r="L11" s="479">
        <v>311987269.08237237</v>
      </c>
      <c r="M11" s="479">
        <v>27235713.091186401</v>
      </c>
      <c r="N11" s="479">
        <v>10297410.199999999</v>
      </c>
      <c r="O11" s="479">
        <v>18507598.23</v>
      </c>
      <c r="P11" s="479">
        <v>17193771.16</v>
      </c>
      <c r="Q11" s="479">
        <v>17757261.449999999</v>
      </c>
      <c r="R11" s="479">
        <v>13531325</v>
      </c>
      <c r="S11" s="479">
        <v>0</v>
      </c>
      <c r="T11" s="479">
        <v>0</v>
      </c>
      <c r="U11" s="366"/>
    </row>
    <row r="12" spans="1:21" ht="15">
      <c r="A12" s="388" t="s">
        <v>663</v>
      </c>
      <c r="B12" s="389" t="s">
        <v>664</v>
      </c>
      <c r="C12" s="543">
        <f t="shared" si="0"/>
        <v>1733069137.1979711</v>
      </c>
      <c r="D12" s="479">
        <v>1492742047.07831</v>
      </c>
      <c r="E12" s="479">
        <v>9460956.0800000001</v>
      </c>
      <c r="F12" s="479">
        <v>0</v>
      </c>
      <c r="G12" s="479">
        <v>98111354.690000013</v>
      </c>
      <c r="H12" s="479">
        <v>7510638.6500000004</v>
      </c>
      <c r="I12" s="479">
        <v>2471953.56</v>
      </c>
      <c r="J12" s="479">
        <v>116456.31</v>
      </c>
      <c r="K12" s="479">
        <v>0</v>
      </c>
      <c r="L12" s="479">
        <v>142215735.42966101</v>
      </c>
      <c r="M12" s="479">
        <v>13215401.74</v>
      </c>
      <c r="N12" s="479">
        <v>3160171.17</v>
      </c>
      <c r="O12" s="479">
        <v>4823334.1100000003</v>
      </c>
      <c r="P12" s="479">
        <v>24612902.859999999</v>
      </c>
      <c r="Q12" s="479">
        <v>1812924.65</v>
      </c>
      <c r="R12" s="479">
        <v>3880028.57</v>
      </c>
      <c r="S12" s="479">
        <v>0</v>
      </c>
      <c r="T12" s="479">
        <v>0</v>
      </c>
      <c r="U12" s="366"/>
    </row>
    <row r="13" spans="1:21" ht="15">
      <c r="A13" s="388" t="s">
        <v>665</v>
      </c>
      <c r="B13" s="389" t="s">
        <v>666</v>
      </c>
      <c r="C13" s="543">
        <f t="shared" si="0"/>
        <v>1069516081.1400001</v>
      </c>
      <c r="D13" s="479">
        <v>877274022.6500001</v>
      </c>
      <c r="E13" s="479">
        <v>6719975.2000000002</v>
      </c>
      <c r="F13" s="479">
        <v>0</v>
      </c>
      <c r="G13" s="479">
        <v>61969955.639999993</v>
      </c>
      <c r="H13" s="479">
        <v>1900246.6099999999</v>
      </c>
      <c r="I13" s="479">
        <v>333342.98</v>
      </c>
      <c r="J13" s="479">
        <v>95000</v>
      </c>
      <c r="K13" s="479">
        <v>0</v>
      </c>
      <c r="L13" s="479">
        <v>130272102.84999999</v>
      </c>
      <c r="M13" s="479">
        <v>8407514.5700000003</v>
      </c>
      <c r="N13" s="479">
        <v>1508358.05</v>
      </c>
      <c r="O13" s="479">
        <v>2478781.54</v>
      </c>
      <c r="P13" s="479">
        <v>1694176.84</v>
      </c>
      <c r="Q13" s="479">
        <v>2795201.97</v>
      </c>
      <c r="R13" s="479">
        <v>2264339.02</v>
      </c>
      <c r="S13" s="479">
        <v>58695954.350000001</v>
      </c>
      <c r="T13" s="479">
        <v>0</v>
      </c>
      <c r="U13" s="366"/>
    </row>
    <row r="14" spans="1:21" ht="15">
      <c r="A14" s="388" t="s">
        <v>667</v>
      </c>
      <c r="B14" s="389" t="s">
        <v>668</v>
      </c>
      <c r="C14" s="543">
        <f t="shared" si="0"/>
        <v>3176925083.9900002</v>
      </c>
      <c r="D14" s="479">
        <v>2947729824.0300002</v>
      </c>
      <c r="E14" s="479">
        <v>3739179.34</v>
      </c>
      <c r="F14" s="479">
        <v>0</v>
      </c>
      <c r="G14" s="479">
        <v>134406439.64000002</v>
      </c>
      <c r="H14" s="479">
        <v>3276008.17</v>
      </c>
      <c r="I14" s="479">
        <v>640533.53</v>
      </c>
      <c r="J14" s="479">
        <v>36427.43</v>
      </c>
      <c r="K14" s="479">
        <v>0</v>
      </c>
      <c r="L14" s="479">
        <v>94788820.320000008</v>
      </c>
      <c r="M14" s="479">
        <v>6360450.3000000007</v>
      </c>
      <c r="N14" s="479">
        <v>7067288.7599999998</v>
      </c>
      <c r="O14" s="479">
        <v>5983928.79</v>
      </c>
      <c r="P14" s="479">
        <v>6228365.1799999997</v>
      </c>
      <c r="Q14" s="479">
        <v>10281840.779999999</v>
      </c>
      <c r="R14" s="479">
        <v>3545457.29</v>
      </c>
      <c r="S14" s="479">
        <v>0</v>
      </c>
      <c r="T14" s="479">
        <v>0</v>
      </c>
      <c r="U14" s="366"/>
    </row>
    <row r="15" spans="1:21" ht="15">
      <c r="A15" s="390">
        <v>1.2</v>
      </c>
      <c r="B15" s="391" t="s">
        <v>669</v>
      </c>
      <c r="C15" s="543">
        <f t="shared" si="0"/>
        <v>513149024.79368871</v>
      </c>
      <c r="D15" s="479">
        <v>212855097.75731698</v>
      </c>
      <c r="E15" s="479">
        <v>1072958.4300000002</v>
      </c>
      <c r="F15" s="479">
        <v>0</v>
      </c>
      <c r="G15" s="479">
        <v>69171050.737599999</v>
      </c>
      <c r="H15" s="479">
        <v>2996351.83</v>
      </c>
      <c r="I15" s="479">
        <v>782308.23</v>
      </c>
      <c r="J15" s="479">
        <v>153778.51999999999</v>
      </c>
      <c r="K15" s="479">
        <v>0</v>
      </c>
      <c r="L15" s="479">
        <v>231122876.29877174</v>
      </c>
      <c r="M15" s="479">
        <v>17898624.605593216</v>
      </c>
      <c r="N15" s="479">
        <v>8458024.8100000005</v>
      </c>
      <c r="O15" s="479">
        <v>10960674.369999999</v>
      </c>
      <c r="P15" s="479">
        <v>16511425.73</v>
      </c>
      <c r="Q15" s="479">
        <v>12005638.23</v>
      </c>
      <c r="R15" s="479">
        <v>21444024.18</v>
      </c>
      <c r="S15" s="479">
        <v>17608786.32</v>
      </c>
      <c r="T15" s="479">
        <v>0</v>
      </c>
      <c r="U15" s="366"/>
    </row>
    <row r="16" spans="1:21" ht="15">
      <c r="A16" s="392">
        <v>1.3</v>
      </c>
      <c r="B16" s="391" t="s">
        <v>670</v>
      </c>
      <c r="C16" s="393"/>
      <c r="D16" s="544"/>
      <c r="E16" s="544"/>
      <c r="F16" s="544"/>
      <c r="G16" s="544"/>
      <c r="H16" s="544"/>
      <c r="I16" s="544"/>
      <c r="J16" s="544"/>
      <c r="K16" s="544"/>
      <c r="L16" s="544"/>
      <c r="M16" s="544"/>
      <c r="N16" s="544"/>
      <c r="O16" s="544"/>
      <c r="P16" s="544"/>
      <c r="Q16" s="544"/>
      <c r="R16" s="544"/>
      <c r="S16" s="544"/>
      <c r="T16" s="544"/>
      <c r="U16" s="366"/>
    </row>
    <row r="17" spans="1:21" s="364" customFormat="1" ht="25.5">
      <c r="A17" s="394" t="s">
        <v>671</v>
      </c>
      <c r="B17" s="395" t="s">
        <v>672</v>
      </c>
      <c r="C17" s="543">
        <f t="shared" si="0"/>
        <v>11149951366.250544</v>
      </c>
      <c r="D17" s="545">
        <v>9846209341.4904099</v>
      </c>
      <c r="E17" s="545">
        <v>53108040.209299996</v>
      </c>
      <c r="F17" s="545">
        <v>0</v>
      </c>
      <c r="G17" s="545">
        <v>642325877.58399999</v>
      </c>
      <c r="H17" s="545">
        <v>29242202.533500001</v>
      </c>
      <c r="I17" s="545">
        <v>13045669.195599999</v>
      </c>
      <c r="J17" s="545">
        <v>1535708.3800000001</v>
      </c>
      <c r="K17" s="545">
        <v>0</v>
      </c>
      <c r="L17" s="545">
        <v>661416147.17613339</v>
      </c>
      <c r="M17" s="545">
        <v>19518185.976400003</v>
      </c>
      <c r="N17" s="545">
        <v>19587854.464400001</v>
      </c>
      <c r="O17" s="545">
        <v>31115958.146600001</v>
      </c>
      <c r="P17" s="545">
        <v>48151492.6461</v>
      </c>
      <c r="Q17" s="545">
        <v>33307713.2205</v>
      </c>
      <c r="R17" s="545">
        <v>22274850.2456</v>
      </c>
      <c r="S17" s="545">
        <v>58695954.350000001</v>
      </c>
      <c r="T17" s="545">
        <v>0</v>
      </c>
      <c r="U17" s="370"/>
    </row>
    <row r="18" spans="1:21" s="364" customFormat="1" ht="26.25">
      <c r="A18" s="396" t="s">
        <v>673</v>
      </c>
      <c r="B18" s="396" t="s">
        <v>674</v>
      </c>
      <c r="C18" s="543">
        <f t="shared" si="0"/>
        <v>10454715456.945068</v>
      </c>
      <c r="D18" s="545">
        <v>9185701567.9637604</v>
      </c>
      <c r="E18" s="545">
        <v>52109570.329999998</v>
      </c>
      <c r="F18" s="545">
        <v>0</v>
      </c>
      <c r="G18" s="545">
        <v>628786343.97679996</v>
      </c>
      <c r="H18" s="545">
        <v>27861338.309999999</v>
      </c>
      <c r="I18" s="545">
        <v>7323103.5899999999</v>
      </c>
      <c r="J18" s="545">
        <v>1535708.3800000001</v>
      </c>
      <c r="K18" s="545">
        <v>0</v>
      </c>
      <c r="L18" s="545">
        <v>640227545.00450945</v>
      </c>
      <c r="M18" s="545">
        <v>19133261.760000002</v>
      </c>
      <c r="N18" s="545">
        <v>19110719.73</v>
      </c>
      <c r="O18" s="545">
        <v>30467927.739999998</v>
      </c>
      <c r="P18" s="545">
        <v>47453986.189999998</v>
      </c>
      <c r="Q18" s="545">
        <v>31718558.34</v>
      </c>
      <c r="R18" s="545">
        <v>22272337.84</v>
      </c>
      <c r="S18" s="545">
        <v>58695954.350000001</v>
      </c>
      <c r="T18" s="545">
        <v>0</v>
      </c>
      <c r="U18" s="370"/>
    </row>
    <row r="19" spans="1:21" s="364" customFormat="1" ht="15">
      <c r="A19" s="394" t="s">
        <v>675</v>
      </c>
      <c r="B19" s="397" t="s">
        <v>676</v>
      </c>
      <c r="C19" s="543">
        <f t="shared" si="0"/>
        <v>12247751221.50736</v>
      </c>
      <c r="D19" s="545">
        <v>11059555029.372293</v>
      </c>
      <c r="E19" s="545">
        <v>77833885.311200008</v>
      </c>
      <c r="F19" s="545">
        <v>0</v>
      </c>
      <c r="G19" s="545">
        <v>597896357.01250005</v>
      </c>
      <c r="H19" s="545">
        <v>32327779.8226</v>
      </c>
      <c r="I19" s="545">
        <v>7141321.287800001</v>
      </c>
      <c r="J19" s="545">
        <v>910999.53670000006</v>
      </c>
      <c r="K19" s="545">
        <v>0</v>
      </c>
      <c r="L19" s="545">
        <v>590299835.12256658</v>
      </c>
      <c r="M19" s="545">
        <v>17204574.968699999</v>
      </c>
      <c r="N19" s="545">
        <v>15045663.495300001</v>
      </c>
      <c r="O19" s="545">
        <v>20452828.476999998</v>
      </c>
      <c r="P19" s="545">
        <v>31865542.422799997</v>
      </c>
      <c r="Q19" s="545">
        <v>69318575.636000007</v>
      </c>
      <c r="R19" s="545">
        <v>24082316.118800003</v>
      </c>
      <c r="S19" s="545">
        <v>10109265.957599999</v>
      </c>
      <c r="T19" s="545">
        <v>0</v>
      </c>
      <c r="U19" s="370"/>
    </row>
    <row r="20" spans="1:21" s="364" customFormat="1" ht="15">
      <c r="A20" s="396" t="s">
        <v>677</v>
      </c>
      <c r="B20" s="396" t="s">
        <v>678</v>
      </c>
      <c r="C20" s="543">
        <f t="shared" si="0"/>
        <v>11038647431.887552</v>
      </c>
      <c r="D20" s="545">
        <v>9933429244.2833138</v>
      </c>
      <c r="E20" s="545">
        <v>76549846.489999995</v>
      </c>
      <c r="F20" s="545">
        <v>0</v>
      </c>
      <c r="G20" s="545">
        <v>579039510</v>
      </c>
      <c r="H20" s="545">
        <v>31886336.75</v>
      </c>
      <c r="I20" s="545">
        <v>6954400.1300000008</v>
      </c>
      <c r="J20" s="545">
        <v>910999.54</v>
      </c>
      <c r="K20" s="545">
        <v>0</v>
      </c>
      <c r="L20" s="545">
        <v>526178677.60423863</v>
      </c>
      <c r="M20" s="545">
        <v>16923636.59</v>
      </c>
      <c r="N20" s="545">
        <v>11636547.170000002</v>
      </c>
      <c r="O20" s="545">
        <v>19351639.43</v>
      </c>
      <c r="P20" s="545">
        <v>29683376.589999996</v>
      </c>
      <c r="Q20" s="545">
        <v>63515850.549999997</v>
      </c>
      <c r="R20" s="545">
        <v>23461604.170000002</v>
      </c>
      <c r="S20" s="545">
        <v>839280.59</v>
      </c>
      <c r="T20" s="545">
        <v>0</v>
      </c>
      <c r="U20" s="370"/>
    </row>
    <row r="21" spans="1:21" s="364" customFormat="1" ht="15">
      <c r="A21" s="398">
        <v>1.4</v>
      </c>
      <c r="B21" s="408" t="s">
        <v>711</v>
      </c>
      <c r="C21" s="543">
        <f t="shared" si="0"/>
        <v>47205011.767199993</v>
      </c>
      <c r="D21" s="545">
        <v>46677625.287199996</v>
      </c>
      <c r="E21" s="545">
        <v>443185.1</v>
      </c>
      <c r="F21" s="545">
        <v>0</v>
      </c>
      <c r="G21" s="545">
        <v>361673.18</v>
      </c>
      <c r="H21" s="545">
        <v>40960.699999999997</v>
      </c>
      <c r="I21" s="545">
        <v>0</v>
      </c>
      <c r="J21" s="545">
        <v>0</v>
      </c>
      <c r="K21" s="545">
        <v>0</v>
      </c>
      <c r="L21" s="545">
        <v>165713.29999999999</v>
      </c>
      <c r="M21" s="545">
        <v>0</v>
      </c>
      <c r="N21" s="545">
        <v>19783.55</v>
      </c>
      <c r="O21" s="545">
        <v>0</v>
      </c>
      <c r="P21" s="545">
        <v>0</v>
      </c>
      <c r="Q21" s="545">
        <v>0</v>
      </c>
      <c r="R21" s="545">
        <v>0</v>
      </c>
      <c r="S21" s="545">
        <v>0</v>
      </c>
      <c r="T21" s="545">
        <v>0</v>
      </c>
      <c r="U21" s="370"/>
    </row>
    <row r="22" spans="1:21" s="364" customFormat="1" ht="15">
      <c r="A22" s="398">
        <v>1.5</v>
      </c>
      <c r="B22" s="408" t="s">
        <v>712</v>
      </c>
      <c r="C22" s="543">
        <f t="shared" si="0"/>
        <v>49803650.770500004</v>
      </c>
      <c r="D22" s="545">
        <v>49803650.770500004</v>
      </c>
      <c r="E22" s="545">
        <v>649542.40000000002</v>
      </c>
      <c r="F22" s="545">
        <v>0</v>
      </c>
      <c r="G22" s="545">
        <v>0</v>
      </c>
      <c r="H22" s="545">
        <v>0</v>
      </c>
      <c r="I22" s="545">
        <v>0</v>
      </c>
      <c r="J22" s="545">
        <v>0</v>
      </c>
      <c r="K22" s="545">
        <v>0</v>
      </c>
      <c r="L22" s="545">
        <v>0</v>
      </c>
      <c r="M22" s="545">
        <v>0</v>
      </c>
      <c r="N22" s="545">
        <v>0</v>
      </c>
      <c r="O22" s="545">
        <v>0</v>
      </c>
      <c r="P22" s="545">
        <v>0</v>
      </c>
      <c r="Q22" s="545">
        <v>0</v>
      </c>
      <c r="R22" s="545">
        <v>0</v>
      </c>
      <c r="S22" s="545">
        <v>0</v>
      </c>
      <c r="T22" s="545">
        <v>0</v>
      </c>
      <c r="U22" s="370"/>
    </row>
    <row r="27" spans="1:21">
      <c r="C27" s="536"/>
      <c r="D27" s="536"/>
      <c r="H27" s="536"/>
      <c r="I27" s="536"/>
      <c r="J27" s="536"/>
      <c r="K27" s="536"/>
      <c r="M27" s="536"/>
      <c r="N27" s="536"/>
      <c r="O27" s="536"/>
      <c r="P27" s="536"/>
      <c r="Q27" s="536"/>
      <c r="R27" s="536"/>
      <c r="S27" s="536"/>
      <c r="T27" s="536"/>
    </row>
    <row r="29" spans="1:21">
      <c r="C29" s="536"/>
      <c r="D29" s="536"/>
      <c r="E29" s="536"/>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B33" sqref="B33"/>
    </sheetView>
  </sheetViews>
  <sheetFormatPr defaultColWidth="9.140625" defaultRowHeight="12.75"/>
  <cols>
    <col min="1" max="1" width="11.85546875" style="341" bestFit="1" customWidth="1"/>
    <col min="2" max="2" width="93.42578125" style="341" customWidth="1"/>
    <col min="3" max="3" width="28.7109375" style="341" customWidth="1"/>
    <col min="4" max="4" width="14.85546875" style="341" bestFit="1" customWidth="1"/>
    <col min="5" max="5" width="13.85546875" style="341" bestFit="1" customWidth="1"/>
    <col min="6" max="6" width="18" style="403" bestFit="1" customWidth="1"/>
    <col min="7" max="7" width="9.5703125" style="403" bestFit="1" customWidth="1"/>
    <col min="8" max="9" width="9.5703125" style="341" bestFit="1" customWidth="1"/>
    <col min="10" max="10" width="14.85546875" style="403" bestFit="1" customWidth="1"/>
    <col min="11" max="11" width="13.85546875" style="403" bestFit="1" customWidth="1"/>
    <col min="12" max="12" width="18" style="403" bestFit="1" customWidth="1"/>
    <col min="13" max="13" width="8.7109375" style="403" bestFit="1" customWidth="1"/>
    <col min="14" max="14" width="9.5703125" style="403" bestFit="1" customWidth="1"/>
    <col min="15" max="15" width="19" style="341" bestFit="1" customWidth="1"/>
    <col min="16" max="16384" width="9.140625" style="341"/>
  </cols>
  <sheetData>
    <row r="1" spans="1:15">
      <c r="A1" s="340" t="s">
        <v>188</v>
      </c>
      <c r="B1" s="550" t="s">
        <v>755</v>
      </c>
      <c r="F1" s="341"/>
      <c r="G1" s="341"/>
      <c r="J1" s="341"/>
      <c r="K1" s="341"/>
      <c r="L1" s="341"/>
      <c r="M1" s="341"/>
      <c r="N1" s="341"/>
    </row>
    <row r="2" spans="1:15">
      <c r="A2" s="342" t="s">
        <v>189</v>
      </c>
      <c r="B2" s="344">
        <v>44469</v>
      </c>
      <c r="F2" s="341"/>
      <c r="G2" s="341"/>
      <c r="J2" s="341"/>
      <c r="K2" s="341"/>
      <c r="L2" s="341"/>
      <c r="M2" s="341"/>
      <c r="N2" s="341"/>
    </row>
    <row r="3" spans="1:15">
      <c r="A3" s="343" t="s">
        <v>681</v>
      </c>
      <c r="B3" s="344"/>
      <c r="F3" s="341"/>
      <c r="G3" s="341"/>
      <c r="H3" s="341">
        <v>0</v>
      </c>
      <c r="J3" s="341"/>
      <c r="K3" s="341"/>
      <c r="L3" s="341"/>
      <c r="M3" s="341"/>
      <c r="N3" s="341"/>
    </row>
    <row r="4" spans="1:15">
      <c r="F4" s="341"/>
      <c r="G4" s="341"/>
      <c r="J4" s="341"/>
      <c r="K4" s="341"/>
      <c r="L4" s="341"/>
      <c r="M4" s="341"/>
      <c r="N4" s="341"/>
    </row>
    <row r="5" spans="1:15" ht="37.5" customHeight="1">
      <c r="A5" s="756" t="s">
        <v>682</v>
      </c>
      <c r="B5" s="757"/>
      <c r="C5" s="806" t="s">
        <v>683</v>
      </c>
      <c r="D5" s="807"/>
      <c r="E5" s="807"/>
      <c r="F5" s="807"/>
      <c r="G5" s="807"/>
      <c r="H5" s="808"/>
      <c r="I5" s="809" t="s">
        <v>684</v>
      </c>
      <c r="J5" s="810"/>
      <c r="K5" s="810"/>
      <c r="L5" s="810"/>
      <c r="M5" s="810"/>
      <c r="N5" s="811"/>
      <c r="O5" s="812" t="s">
        <v>554</v>
      </c>
    </row>
    <row r="6" spans="1:15" ht="39.6" customHeight="1">
      <c r="A6" s="760"/>
      <c r="B6" s="761"/>
      <c r="C6" s="399"/>
      <c r="D6" s="400" t="s">
        <v>685</v>
      </c>
      <c r="E6" s="400" t="s">
        <v>686</v>
      </c>
      <c r="F6" s="400" t="s">
        <v>687</v>
      </c>
      <c r="G6" s="400" t="s">
        <v>688</v>
      </c>
      <c r="H6" s="400" t="s">
        <v>689</v>
      </c>
      <c r="I6" s="401"/>
      <c r="J6" s="400" t="s">
        <v>685</v>
      </c>
      <c r="K6" s="400" t="s">
        <v>686</v>
      </c>
      <c r="L6" s="400" t="s">
        <v>687</v>
      </c>
      <c r="M6" s="400" t="s">
        <v>688</v>
      </c>
      <c r="N6" s="400" t="s">
        <v>689</v>
      </c>
      <c r="O6" s="813"/>
    </row>
    <row r="7" spans="1:15">
      <c r="A7" s="356">
        <v>1</v>
      </c>
      <c r="B7" s="365" t="s">
        <v>564</v>
      </c>
      <c r="C7" s="542">
        <v>680764737.95999992</v>
      </c>
      <c r="D7" s="542">
        <v>642044974.68999994</v>
      </c>
      <c r="E7" s="542">
        <v>21631187.860000007</v>
      </c>
      <c r="F7" s="542">
        <v>10996043.899999999</v>
      </c>
      <c r="G7" s="542">
        <v>3321932.2799999993</v>
      </c>
      <c r="H7" s="542">
        <v>2770599.23</v>
      </c>
      <c r="I7" s="542">
        <v>21401588.660000008</v>
      </c>
      <c r="J7" s="542">
        <v>12813054.260000005</v>
      </c>
      <c r="K7" s="542">
        <v>2163119.5900000003</v>
      </c>
      <c r="L7" s="542">
        <v>3298667.38</v>
      </c>
      <c r="M7" s="542">
        <v>1296309.6700000002</v>
      </c>
      <c r="N7" s="542">
        <v>1830437.7600000002</v>
      </c>
      <c r="O7" s="542">
        <v>0</v>
      </c>
    </row>
    <row r="8" spans="1:15">
      <c r="A8" s="356">
        <v>2</v>
      </c>
      <c r="B8" s="365" t="s">
        <v>565</v>
      </c>
      <c r="C8" s="542">
        <v>1100175832.5161018</v>
      </c>
      <c r="D8" s="542">
        <v>996518583.80999994</v>
      </c>
      <c r="E8" s="542">
        <v>45454846.340000004</v>
      </c>
      <c r="F8" s="542">
        <v>38585771.57</v>
      </c>
      <c r="G8" s="542">
        <v>11228363.180000003</v>
      </c>
      <c r="H8" s="542">
        <v>8388267.6161016943</v>
      </c>
      <c r="I8" s="542">
        <v>44311038.156101704</v>
      </c>
      <c r="J8" s="542">
        <v>19704362.690000001</v>
      </c>
      <c r="K8" s="542">
        <v>4545485.8999999994</v>
      </c>
      <c r="L8" s="542">
        <v>11571441.000000002</v>
      </c>
      <c r="M8" s="542">
        <v>4191085.6399999997</v>
      </c>
      <c r="N8" s="542">
        <v>4298662.9261016957</v>
      </c>
      <c r="O8" s="542">
        <v>0</v>
      </c>
    </row>
    <row r="9" spans="1:15">
      <c r="A9" s="356">
        <v>3</v>
      </c>
      <c r="B9" s="365" t="s">
        <v>566</v>
      </c>
      <c r="C9" s="542">
        <v>0</v>
      </c>
      <c r="D9" s="542">
        <v>0</v>
      </c>
      <c r="E9" s="542">
        <v>0</v>
      </c>
      <c r="F9" s="542">
        <v>0</v>
      </c>
      <c r="G9" s="542">
        <v>0</v>
      </c>
      <c r="H9" s="542">
        <v>0</v>
      </c>
      <c r="I9" s="542">
        <v>0</v>
      </c>
      <c r="J9" s="542">
        <v>0</v>
      </c>
      <c r="K9" s="542">
        <v>0</v>
      </c>
      <c r="L9" s="542">
        <v>0</v>
      </c>
      <c r="M9" s="542">
        <v>0</v>
      </c>
      <c r="N9" s="542">
        <v>0</v>
      </c>
      <c r="O9" s="542">
        <v>0</v>
      </c>
    </row>
    <row r="10" spans="1:15">
      <c r="A10" s="356">
        <v>4</v>
      </c>
      <c r="B10" s="365" t="s">
        <v>567</v>
      </c>
      <c r="C10" s="542">
        <v>430731446.63</v>
      </c>
      <c r="D10" s="542">
        <v>370221734.87</v>
      </c>
      <c r="E10" s="542">
        <v>27975955.289999999</v>
      </c>
      <c r="F10" s="542">
        <v>44250.32</v>
      </c>
      <c r="G10" s="542">
        <v>48060.140000000007</v>
      </c>
      <c r="H10" s="542">
        <v>32441446.010000002</v>
      </c>
      <c r="I10" s="542">
        <v>19947040.77</v>
      </c>
      <c r="J10" s="542">
        <v>7373611.9100000001</v>
      </c>
      <c r="K10" s="542">
        <v>2797595.5300000003</v>
      </c>
      <c r="L10" s="542">
        <v>13275.1</v>
      </c>
      <c r="M10" s="542">
        <v>20500.02</v>
      </c>
      <c r="N10" s="542">
        <v>9742058.209999999</v>
      </c>
      <c r="O10" s="542">
        <v>0</v>
      </c>
    </row>
    <row r="11" spans="1:15">
      <c r="A11" s="356">
        <v>5</v>
      </c>
      <c r="B11" s="365" t="s">
        <v>568</v>
      </c>
      <c r="C11" s="542">
        <v>967626091.46000016</v>
      </c>
      <c r="D11" s="542">
        <v>789400303.22000003</v>
      </c>
      <c r="E11" s="542">
        <v>116016265.05000003</v>
      </c>
      <c r="F11" s="542">
        <v>34998552.399999999</v>
      </c>
      <c r="G11" s="542">
        <v>13993973.07</v>
      </c>
      <c r="H11" s="542">
        <v>13216997.719999999</v>
      </c>
      <c r="I11" s="542">
        <v>46414550.217783354</v>
      </c>
      <c r="J11" s="542">
        <v>15721443.92778335</v>
      </c>
      <c r="K11" s="542">
        <v>11601626.59</v>
      </c>
      <c r="L11" s="542">
        <v>10499565.759999998</v>
      </c>
      <c r="M11" s="542">
        <v>4217757.5200000005</v>
      </c>
      <c r="N11" s="542">
        <v>4374156.4200000009</v>
      </c>
      <c r="O11" s="542">
        <v>0</v>
      </c>
    </row>
    <row r="12" spans="1:15">
      <c r="A12" s="356">
        <v>6</v>
      </c>
      <c r="B12" s="365" t="s">
        <v>569</v>
      </c>
      <c r="C12" s="542">
        <v>407436495.67999995</v>
      </c>
      <c r="D12" s="542">
        <v>378977833.41999996</v>
      </c>
      <c r="E12" s="542">
        <v>10669962.119999999</v>
      </c>
      <c r="F12" s="542">
        <v>9555821.9699999988</v>
      </c>
      <c r="G12" s="542">
        <v>3195014.1399999997</v>
      </c>
      <c r="H12" s="542">
        <v>5037864.0299999993</v>
      </c>
      <c r="I12" s="542">
        <v>15153331.790000003</v>
      </c>
      <c r="J12" s="542">
        <v>7474983.1400000006</v>
      </c>
      <c r="K12" s="542">
        <v>1066996.81</v>
      </c>
      <c r="L12" s="542">
        <v>2866443.97</v>
      </c>
      <c r="M12" s="542">
        <v>1357379.71</v>
      </c>
      <c r="N12" s="542">
        <v>2387528.16</v>
      </c>
      <c r="O12" s="542">
        <v>0</v>
      </c>
    </row>
    <row r="13" spans="1:15">
      <c r="A13" s="356">
        <v>7</v>
      </c>
      <c r="B13" s="365" t="s">
        <v>570</v>
      </c>
      <c r="C13" s="542">
        <v>545165569.29999995</v>
      </c>
      <c r="D13" s="542">
        <v>505249056.31</v>
      </c>
      <c r="E13" s="542">
        <v>15274972.43</v>
      </c>
      <c r="F13" s="542">
        <v>17692714.789999999</v>
      </c>
      <c r="G13" s="542">
        <v>3969328.76</v>
      </c>
      <c r="H13" s="542">
        <v>2979497.01</v>
      </c>
      <c r="I13" s="542">
        <v>19393586.950000003</v>
      </c>
      <c r="J13" s="542">
        <v>9967954.8100000005</v>
      </c>
      <c r="K13" s="542">
        <v>1527497.2700000003</v>
      </c>
      <c r="L13" s="542">
        <v>5307814.4800000014</v>
      </c>
      <c r="M13" s="542">
        <v>1250547.1000000003</v>
      </c>
      <c r="N13" s="542">
        <v>1339773.29</v>
      </c>
      <c r="O13" s="542">
        <v>0</v>
      </c>
    </row>
    <row r="14" spans="1:15">
      <c r="A14" s="356">
        <v>8</v>
      </c>
      <c r="B14" s="365" t="s">
        <v>571</v>
      </c>
      <c r="C14" s="542">
        <v>439785311.92999995</v>
      </c>
      <c r="D14" s="542">
        <v>416561279.86999995</v>
      </c>
      <c r="E14" s="542">
        <v>6267087.2500000009</v>
      </c>
      <c r="F14" s="542">
        <v>11666193.15</v>
      </c>
      <c r="G14" s="542">
        <v>2695752.7500000005</v>
      </c>
      <c r="H14" s="542">
        <v>2594998.91</v>
      </c>
      <c r="I14" s="542">
        <v>14945023.010000002</v>
      </c>
      <c r="J14" s="542">
        <v>8250228.080000001</v>
      </c>
      <c r="K14" s="542">
        <v>626708.88000000012</v>
      </c>
      <c r="L14" s="542">
        <v>3499642.0900000003</v>
      </c>
      <c r="M14" s="542">
        <v>880349.41</v>
      </c>
      <c r="N14" s="542">
        <v>1688094.55</v>
      </c>
      <c r="O14" s="542">
        <v>0</v>
      </c>
    </row>
    <row r="15" spans="1:15">
      <c r="A15" s="356">
        <v>9</v>
      </c>
      <c r="B15" s="365" t="s">
        <v>572</v>
      </c>
      <c r="C15" s="542">
        <v>796032940.06999993</v>
      </c>
      <c r="D15" s="542">
        <v>746866494.81000006</v>
      </c>
      <c r="E15" s="542">
        <v>19139020.910000004</v>
      </c>
      <c r="F15" s="542">
        <v>1859554.43</v>
      </c>
      <c r="G15" s="542">
        <v>5057363.7400000012</v>
      </c>
      <c r="H15" s="542">
        <v>23110506.179999996</v>
      </c>
      <c r="I15" s="542">
        <v>28146920.022960261</v>
      </c>
      <c r="J15" s="542">
        <v>14677881.652960259</v>
      </c>
      <c r="K15" s="542">
        <v>1913902.23</v>
      </c>
      <c r="L15" s="542">
        <v>557866.44999999995</v>
      </c>
      <c r="M15" s="542">
        <v>1577041.03</v>
      </c>
      <c r="N15" s="542">
        <v>9420228.6600000001</v>
      </c>
      <c r="O15" s="542">
        <v>0</v>
      </c>
    </row>
    <row r="16" spans="1:15">
      <c r="A16" s="356">
        <v>10</v>
      </c>
      <c r="B16" s="365" t="s">
        <v>573</v>
      </c>
      <c r="C16" s="542">
        <v>135710364.13999999</v>
      </c>
      <c r="D16" s="542">
        <v>111632792.47</v>
      </c>
      <c r="E16" s="542">
        <v>17816109.029999997</v>
      </c>
      <c r="F16" s="542">
        <v>1276895.6500000001</v>
      </c>
      <c r="G16" s="542">
        <v>229959.20999999996</v>
      </c>
      <c r="H16" s="542">
        <v>4754607.7799999993</v>
      </c>
      <c r="I16" s="542">
        <v>6405003.4499999993</v>
      </c>
      <c r="J16" s="542">
        <v>2196035.11</v>
      </c>
      <c r="K16" s="542">
        <v>1781610.9699999997</v>
      </c>
      <c r="L16" s="542">
        <v>383068.74</v>
      </c>
      <c r="M16" s="542">
        <v>96867.450000000012</v>
      </c>
      <c r="N16" s="542">
        <v>1947421.18</v>
      </c>
      <c r="O16" s="542">
        <v>0</v>
      </c>
    </row>
    <row r="17" spans="1:15">
      <c r="A17" s="356">
        <v>11</v>
      </c>
      <c r="B17" s="365" t="s">
        <v>574</v>
      </c>
      <c r="C17" s="542">
        <v>137984845.20000002</v>
      </c>
      <c r="D17" s="542">
        <v>127346649.06000002</v>
      </c>
      <c r="E17" s="542">
        <v>8657074.9000000004</v>
      </c>
      <c r="F17" s="542">
        <v>1076036.3999999999</v>
      </c>
      <c r="G17" s="542">
        <v>295352.57000000007</v>
      </c>
      <c r="H17" s="542">
        <v>609732.27</v>
      </c>
      <c r="I17" s="542">
        <v>13045669.195599999</v>
      </c>
      <c r="J17" s="542">
        <v>2542365.02</v>
      </c>
      <c r="K17" s="542">
        <v>865707.56</v>
      </c>
      <c r="L17" s="542">
        <v>322810.95</v>
      </c>
      <c r="M17" s="542">
        <v>120519.21000000002</v>
      </c>
      <c r="N17" s="542">
        <v>282951.06999999995</v>
      </c>
      <c r="O17" s="542">
        <v>0</v>
      </c>
    </row>
    <row r="18" spans="1:15">
      <c r="A18" s="356">
        <v>12</v>
      </c>
      <c r="B18" s="365" t="s">
        <v>575</v>
      </c>
      <c r="C18" s="542">
        <v>884704534.52000022</v>
      </c>
      <c r="D18" s="542">
        <v>770911794.37000024</v>
      </c>
      <c r="E18" s="542">
        <v>25976416.98</v>
      </c>
      <c r="F18" s="542">
        <v>13924491.769999996</v>
      </c>
      <c r="G18" s="542">
        <v>16533403.369999997</v>
      </c>
      <c r="H18" s="542">
        <v>57358428.030000001</v>
      </c>
      <c r="I18" s="542">
        <v>48283081.899999999</v>
      </c>
      <c r="J18" s="542">
        <v>15228949.27</v>
      </c>
      <c r="K18" s="542">
        <v>2597641.9500000002</v>
      </c>
      <c r="L18" s="542">
        <v>4177347.85</v>
      </c>
      <c r="M18" s="542">
        <v>5204020.4699999988</v>
      </c>
      <c r="N18" s="542">
        <v>21075122.359999999</v>
      </c>
      <c r="O18" s="542">
        <v>0</v>
      </c>
    </row>
    <row r="19" spans="1:15">
      <c r="A19" s="356">
        <v>13</v>
      </c>
      <c r="B19" s="365" t="s">
        <v>576</v>
      </c>
      <c r="C19" s="542">
        <v>182666817.93000001</v>
      </c>
      <c r="D19" s="542">
        <v>171327712.04000002</v>
      </c>
      <c r="E19" s="542">
        <v>5590995.2599999998</v>
      </c>
      <c r="F19" s="542">
        <v>2613538.54</v>
      </c>
      <c r="G19" s="542">
        <v>2757935.3200000003</v>
      </c>
      <c r="H19" s="542">
        <v>376636.77</v>
      </c>
      <c r="I19" s="542">
        <v>5803073.1899999995</v>
      </c>
      <c r="J19" s="542">
        <v>3307446.14</v>
      </c>
      <c r="K19" s="542">
        <v>559099.65999999992</v>
      </c>
      <c r="L19" s="542">
        <v>784061.62999999989</v>
      </c>
      <c r="M19" s="542">
        <v>933591.40999999992</v>
      </c>
      <c r="N19" s="542">
        <v>218874.34999999998</v>
      </c>
      <c r="O19" s="542">
        <v>0</v>
      </c>
    </row>
    <row r="20" spans="1:15">
      <c r="A20" s="356">
        <v>14</v>
      </c>
      <c r="B20" s="365" t="s">
        <v>577</v>
      </c>
      <c r="C20" s="542">
        <v>1037350395.9509001</v>
      </c>
      <c r="D20" s="542">
        <v>848496748.39090014</v>
      </c>
      <c r="E20" s="542">
        <v>114048548.15999997</v>
      </c>
      <c r="F20" s="542">
        <v>45990809.199999996</v>
      </c>
      <c r="G20" s="542">
        <v>8833553.790000001</v>
      </c>
      <c r="H20" s="542">
        <v>19980736.410000004</v>
      </c>
      <c r="I20" s="542">
        <v>51454230.290333793</v>
      </c>
      <c r="J20" s="542">
        <v>16959982.356975995</v>
      </c>
      <c r="K20" s="542">
        <v>11404855.039999999</v>
      </c>
      <c r="L20" s="542">
        <v>13797242.853357801</v>
      </c>
      <c r="M20" s="542">
        <v>2970314.3800000008</v>
      </c>
      <c r="N20" s="542">
        <v>6321835.6600000001</v>
      </c>
      <c r="O20" s="542">
        <v>0</v>
      </c>
    </row>
    <row r="21" spans="1:15">
      <c r="A21" s="356">
        <v>15</v>
      </c>
      <c r="B21" s="365" t="s">
        <v>578</v>
      </c>
      <c r="C21" s="542">
        <v>181329019.66</v>
      </c>
      <c r="D21" s="542">
        <v>132292141.31</v>
      </c>
      <c r="E21" s="542">
        <v>25827814.220000003</v>
      </c>
      <c r="F21" s="542">
        <v>16791284.82</v>
      </c>
      <c r="G21" s="542">
        <v>2243659.7100000004</v>
      </c>
      <c r="H21" s="542">
        <v>4174119.5999999996</v>
      </c>
      <c r="I21" s="542">
        <v>12316832.620000001</v>
      </c>
      <c r="J21" s="542">
        <v>2583097.36</v>
      </c>
      <c r="K21" s="542">
        <v>2582781.4299999997</v>
      </c>
      <c r="L21" s="542">
        <v>5037385.5500000007</v>
      </c>
      <c r="M21" s="542">
        <v>696637.46</v>
      </c>
      <c r="N21" s="542">
        <v>1416930.8200000003</v>
      </c>
      <c r="O21" s="542">
        <v>0</v>
      </c>
    </row>
    <row r="22" spans="1:15">
      <c r="A22" s="356">
        <v>16</v>
      </c>
      <c r="B22" s="365" t="s">
        <v>579</v>
      </c>
      <c r="C22" s="542">
        <v>573173937.17649996</v>
      </c>
      <c r="D22" s="542">
        <v>484933776.8465001</v>
      </c>
      <c r="E22" s="542">
        <v>65249665.480000012</v>
      </c>
      <c r="F22" s="542">
        <v>1143549.1499999999</v>
      </c>
      <c r="G22" s="542">
        <v>355254.9200000001</v>
      </c>
      <c r="H22" s="542">
        <v>21491690.780000001</v>
      </c>
      <c r="I22" s="542">
        <v>23047289.540111218</v>
      </c>
      <c r="J22" s="542">
        <v>9483694.5315112155</v>
      </c>
      <c r="K22" s="542">
        <v>6524966.6475999998</v>
      </c>
      <c r="L22" s="542">
        <v>343064.74000000005</v>
      </c>
      <c r="M22" s="542">
        <v>162160.70000000001</v>
      </c>
      <c r="N22" s="542">
        <v>6533402.921000001</v>
      </c>
      <c r="O22" s="542">
        <v>0</v>
      </c>
    </row>
    <row r="23" spans="1:15">
      <c r="A23" s="356">
        <v>17</v>
      </c>
      <c r="B23" s="365" t="s">
        <v>580</v>
      </c>
      <c r="C23" s="542">
        <v>100073521.34000002</v>
      </c>
      <c r="D23" s="542">
        <v>93554747.670000017</v>
      </c>
      <c r="E23" s="542">
        <v>891400.82000000007</v>
      </c>
      <c r="F23" s="542">
        <v>291626.31</v>
      </c>
      <c r="G23" s="542">
        <v>281971.17</v>
      </c>
      <c r="H23" s="542">
        <v>5053775.37</v>
      </c>
      <c r="I23" s="542">
        <v>5329948.51</v>
      </c>
      <c r="J23" s="542">
        <v>1748457.35</v>
      </c>
      <c r="K23" s="542">
        <v>89140.080000000016</v>
      </c>
      <c r="L23" s="542">
        <v>87487.919999999984</v>
      </c>
      <c r="M23" s="542">
        <v>106908.9</v>
      </c>
      <c r="N23" s="542">
        <v>3297954.26</v>
      </c>
      <c r="O23" s="542">
        <v>0</v>
      </c>
    </row>
    <row r="24" spans="1:15">
      <c r="A24" s="356">
        <v>18</v>
      </c>
      <c r="B24" s="365" t="s">
        <v>581</v>
      </c>
      <c r="C24" s="542">
        <v>504485972.88690001</v>
      </c>
      <c r="D24" s="542">
        <v>497299681.86689997</v>
      </c>
      <c r="E24" s="542">
        <v>5560494.8500000006</v>
      </c>
      <c r="F24" s="542">
        <v>1295733</v>
      </c>
      <c r="G24" s="542">
        <v>128685.67</v>
      </c>
      <c r="H24" s="542">
        <v>201377.5</v>
      </c>
      <c r="I24" s="542">
        <v>11141273.012137998</v>
      </c>
      <c r="J24" s="542">
        <v>9937412.7221379988</v>
      </c>
      <c r="K24" s="542">
        <v>556049.57000000007</v>
      </c>
      <c r="L24" s="542">
        <v>388719.93000000005</v>
      </c>
      <c r="M24" s="542">
        <v>62874.11</v>
      </c>
      <c r="N24" s="542">
        <v>196216.68</v>
      </c>
      <c r="O24" s="542">
        <v>0</v>
      </c>
    </row>
    <row r="25" spans="1:15">
      <c r="A25" s="356">
        <v>19</v>
      </c>
      <c r="B25" s="365" t="s">
        <v>582</v>
      </c>
      <c r="C25" s="542">
        <v>126787258.06</v>
      </c>
      <c r="D25" s="542">
        <v>108972475.80999999</v>
      </c>
      <c r="E25" s="542">
        <v>7348729.0299999993</v>
      </c>
      <c r="F25" s="542">
        <v>497518.55999999994</v>
      </c>
      <c r="G25" s="542">
        <v>135860.15</v>
      </c>
      <c r="H25" s="542">
        <v>9832674.5099999998</v>
      </c>
      <c r="I25" s="542">
        <v>7478962.0599999996</v>
      </c>
      <c r="J25" s="542">
        <v>2167441.8699999996</v>
      </c>
      <c r="K25" s="542">
        <v>734872.91999999993</v>
      </c>
      <c r="L25" s="542">
        <v>149255.56999999998</v>
      </c>
      <c r="M25" s="542">
        <v>59339.66</v>
      </c>
      <c r="N25" s="542">
        <v>4368052.04</v>
      </c>
      <c r="O25" s="542">
        <v>0</v>
      </c>
    </row>
    <row r="26" spans="1:15">
      <c r="A26" s="356">
        <v>20</v>
      </c>
      <c r="B26" s="365" t="s">
        <v>583</v>
      </c>
      <c r="C26" s="542">
        <v>396527114.51999992</v>
      </c>
      <c r="D26" s="542">
        <v>355571239.83999997</v>
      </c>
      <c r="E26" s="542">
        <v>27116074.029999997</v>
      </c>
      <c r="F26" s="542">
        <v>7633972.2799999984</v>
      </c>
      <c r="G26" s="542">
        <v>2650016.3199999994</v>
      </c>
      <c r="H26" s="542">
        <v>3555812.05</v>
      </c>
      <c r="I26" s="542">
        <v>14184551.940000001</v>
      </c>
      <c r="J26" s="542">
        <v>7052197.0600000015</v>
      </c>
      <c r="K26" s="542">
        <v>2711607.6599999997</v>
      </c>
      <c r="L26" s="542">
        <v>2290191.8199999998</v>
      </c>
      <c r="M26" s="542">
        <v>846272.91</v>
      </c>
      <c r="N26" s="542">
        <v>1284282.49</v>
      </c>
      <c r="O26" s="542">
        <v>0</v>
      </c>
    </row>
    <row r="27" spans="1:15">
      <c r="A27" s="356">
        <v>21</v>
      </c>
      <c r="B27" s="365" t="s">
        <v>584</v>
      </c>
      <c r="C27" s="542">
        <v>74677162.079999998</v>
      </c>
      <c r="D27" s="542">
        <v>70771146.109999999</v>
      </c>
      <c r="E27" s="542">
        <v>1637890.6900000002</v>
      </c>
      <c r="F27" s="542">
        <v>1109365.04</v>
      </c>
      <c r="G27" s="542">
        <v>136986.18999999997</v>
      </c>
      <c r="H27" s="542">
        <v>1021774.0499999999</v>
      </c>
      <c r="I27" s="542">
        <v>2467914.7000000002</v>
      </c>
      <c r="J27" s="542">
        <v>1342975.7200000002</v>
      </c>
      <c r="K27" s="542">
        <v>163789.09</v>
      </c>
      <c r="L27" s="542">
        <v>332809.51</v>
      </c>
      <c r="M27" s="542">
        <v>48050.36</v>
      </c>
      <c r="N27" s="542">
        <v>580290.02</v>
      </c>
      <c r="O27" s="542">
        <v>0</v>
      </c>
    </row>
    <row r="28" spans="1:15">
      <c r="A28" s="356">
        <v>22</v>
      </c>
      <c r="B28" s="365" t="s">
        <v>585</v>
      </c>
      <c r="C28" s="542">
        <v>309893073.87000006</v>
      </c>
      <c r="D28" s="542">
        <v>291443192.56000006</v>
      </c>
      <c r="E28" s="542">
        <v>7372869.4000000004</v>
      </c>
      <c r="F28" s="542">
        <v>9517176.7200000007</v>
      </c>
      <c r="G28" s="542">
        <v>355754.45999999996</v>
      </c>
      <c r="H28" s="542">
        <v>1204080.73</v>
      </c>
      <c r="I28" s="542">
        <v>10062059.289999999</v>
      </c>
      <c r="J28" s="542">
        <v>5823608.8399999999</v>
      </c>
      <c r="K28" s="542">
        <v>737287.07</v>
      </c>
      <c r="L28" s="542">
        <v>2855153.0500000003</v>
      </c>
      <c r="M28" s="542">
        <v>134041.29</v>
      </c>
      <c r="N28" s="542">
        <v>511969.04000000004</v>
      </c>
      <c r="O28" s="542">
        <v>0</v>
      </c>
    </row>
    <row r="29" spans="1:15">
      <c r="A29" s="356">
        <v>23</v>
      </c>
      <c r="B29" s="365" t="s">
        <v>586</v>
      </c>
      <c r="C29" s="542">
        <v>2580390323.652204</v>
      </c>
      <c r="D29" s="542">
        <v>2377967407.3900003</v>
      </c>
      <c r="E29" s="542">
        <v>96601527.039999992</v>
      </c>
      <c r="F29" s="542">
        <v>70022186.812203377</v>
      </c>
      <c r="G29" s="542">
        <v>15565029.550000004</v>
      </c>
      <c r="H29" s="542">
        <v>20234172.860000003</v>
      </c>
      <c r="I29" s="542">
        <v>93412358.698458895</v>
      </c>
      <c r="J29" s="542">
        <v>47044455.931333087</v>
      </c>
      <c r="K29" s="542">
        <v>9660154.3799999971</v>
      </c>
      <c r="L29" s="542">
        <v>21006656.697125819</v>
      </c>
      <c r="M29" s="542">
        <v>5545174.3300000001</v>
      </c>
      <c r="N29" s="542">
        <v>10155917.359999999</v>
      </c>
      <c r="O29" s="542">
        <v>0</v>
      </c>
    </row>
    <row r="30" spans="1:15">
      <c r="A30" s="356">
        <v>24</v>
      </c>
      <c r="B30" s="365" t="s">
        <v>587</v>
      </c>
      <c r="C30" s="542">
        <v>789458850.8622998</v>
      </c>
      <c r="D30" s="542">
        <v>740555894.16229987</v>
      </c>
      <c r="E30" s="542">
        <v>22153407.5</v>
      </c>
      <c r="F30" s="542">
        <v>9016933.379999999</v>
      </c>
      <c r="G30" s="542">
        <v>4442228.6400000006</v>
      </c>
      <c r="H30" s="542">
        <v>13290387.18</v>
      </c>
      <c r="I30" s="542">
        <v>29699951.423940003</v>
      </c>
      <c r="J30" s="542">
        <v>14602420.313940002</v>
      </c>
      <c r="K30" s="542">
        <v>2215340.9700000007</v>
      </c>
      <c r="L30" s="542">
        <v>2705080.1199999996</v>
      </c>
      <c r="M30" s="542">
        <v>1613901.8800000001</v>
      </c>
      <c r="N30" s="542">
        <v>8563208.1400000006</v>
      </c>
      <c r="O30" s="542">
        <v>0</v>
      </c>
    </row>
    <row r="31" spans="1:15">
      <c r="A31" s="356">
        <v>25</v>
      </c>
      <c r="B31" s="365" t="s">
        <v>588</v>
      </c>
      <c r="C31" s="542">
        <v>1219862501.4920335</v>
      </c>
      <c r="D31" s="542">
        <v>1082225444.2283049</v>
      </c>
      <c r="E31" s="542">
        <v>52668886.530000009</v>
      </c>
      <c r="F31" s="542">
        <v>52102161.882033899</v>
      </c>
      <c r="G31" s="542">
        <v>21601489.196440686</v>
      </c>
      <c r="H31" s="542">
        <v>11264519.655254235</v>
      </c>
      <c r="I31" s="542">
        <v>56609614.841793239</v>
      </c>
      <c r="J31" s="542">
        <v>20745655.0606068</v>
      </c>
      <c r="K31" s="542">
        <v>5266890.57</v>
      </c>
      <c r="L31" s="542">
        <v>15630354.544237293</v>
      </c>
      <c r="M31" s="542">
        <v>8663993.5416949093</v>
      </c>
      <c r="N31" s="542">
        <v>6302721.1252542371</v>
      </c>
      <c r="O31" s="542">
        <v>0</v>
      </c>
    </row>
    <row r="32" spans="1:15">
      <c r="A32" s="356">
        <v>26</v>
      </c>
      <c r="B32" s="365" t="s">
        <v>690</v>
      </c>
      <c r="C32" s="542">
        <v>167455220.85000005</v>
      </c>
      <c r="D32" s="542">
        <v>152317109.47000006</v>
      </c>
      <c r="E32" s="542">
        <v>3440659.0500000003</v>
      </c>
      <c r="F32" s="542">
        <v>1233362.9500000002</v>
      </c>
      <c r="G32" s="542">
        <v>1846955.76</v>
      </c>
      <c r="H32" s="542">
        <v>8617133.620000001</v>
      </c>
      <c r="I32" s="542">
        <v>11226784.289999999</v>
      </c>
      <c r="J32" s="542">
        <v>3042714.4599999995</v>
      </c>
      <c r="K32" s="542">
        <v>344066.78999999992</v>
      </c>
      <c r="L32" s="542">
        <v>369089.30999999994</v>
      </c>
      <c r="M32" s="542">
        <v>679740.4099999998</v>
      </c>
      <c r="N32" s="542">
        <v>6791173.3200000003</v>
      </c>
      <c r="O32" s="542">
        <v>0</v>
      </c>
    </row>
    <row r="33" spans="1:15">
      <c r="A33" s="356">
        <v>27</v>
      </c>
      <c r="B33" s="402" t="s">
        <v>68</v>
      </c>
      <c r="C33" s="542">
        <v>14770249339.73694</v>
      </c>
      <c r="D33" s="542">
        <v>13263460214.594908</v>
      </c>
      <c r="E33" s="542">
        <v>750387860.21999991</v>
      </c>
      <c r="F33" s="542">
        <v>360935544.99423724</v>
      </c>
      <c r="G33" s="542">
        <v>121903884.0564407</v>
      </c>
      <c r="H33" s="542">
        <v>273561835.87135595</v>
      </c>
      <c r="I33" s="542">
        <v>602770363.14362049</v>
      </c>
      <c r="J33" s="542">
        <v>261792429.58724871</v>
      </c>
      <c r="K33" s="542">
        <v>75038795.157600001</v>
      </c>
      <c r="L33" s="542">
        <v>108274497.01472095</v>
      </c>
      <c r="M33" s="542">
        <v>42735378.571694896</v>
      </c>
      <c r="N33" s="542">
        <v>114929262.81235597</v>
      </c>
      <c r="O33" s="542">
        <v>5000000</v>
      </c>
    </row>
    <row r="34" spans="1:15">
      <c r="A34" s="366"/>
      <c r="B34" s="370"/>
      <c r="C34" s="370"/>
      <c r="D34" s="366"/>
      <c r="E34" s="366"/>
      <c r="H34" s="366"/>
      <c r="I34" s="366"/>
      <c r="O34" s="366"/>
    </row>
    <row r="35" spans="1:15">
      <c r="A35" s="366"/>
      <c r="B35" s="366"/>
      <c r="C35" s="366"/>
      <c r="D35" s="366"/>
      <c r="E35" s="366"/>
      <c r="H35" s="366"/>
      <c r="I35" s="366"/>
      <c r="O35" s="366"/>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70" zoomScaleNormal="70" workbookViewId="0">
      <selection activeCell="B33" sqref="B33"/>
    </sheetView>
  </sheetViews>
  <sheetFormatPr defaultColWidth="8.7109375" defaultRowHeight="12"/>
  <cols>
    <col min="1" max="1" width="11.85546875" style="404" bestFit="1" customWidth="1"/>
    <col min="2" max="2" width="80.140625" style="404" customWidth="1"/>
    <col min="3" max="11" width="28.28515625" style="404" customWidth="1"/>
    <col min="12" max="16384" width="8.7109375" style="404"/>
  </cols>
  <sheetData>
    <row r="1" spans="1:11" s="341" customFormat="1" ht="12.75">
      <c r="A1" s="340" t="s">
        <v>188</v>
      </c>
      <c r="B1" s="341" t="s">
        <v>755</v>
      </c>
    </row>
    <row r="2" spans="1:11" s="341" customFormat="1" ht="12.75">
      <c r="A2" s="342" t="s">
        <v>189</v>
      </c>
      <c r="B2" s="344">
        <v>44469</v>
      </c>
    </row>
    <row r="3" spans="1:11" s="341" customFormat="1" ht="12.75">
      <c r="A3" s="343" t="s">
        <v>691</v>
      </c>
      <c r="B3" s="344"/>
      <c r="H3" s="341">
        <v>0</v>
      </c>
    </row>
    <row r="4" spans="1:11">
      <c r="C4" s="405" t="s">
        <v>541</v>
      </c>
      <c r="D4" s="405" t="s">
        <v>542</v>
      </c>
      <c r="E4" s="405" t="s">
        <v>543</v>
      </c>
      <c r="F4" s="405" t="s">
        <v>544</v>
      </c>
      <c r="G4" s="405" t="s">
        <v>545</v>
      </c>
      <c r="H4" s="405" t="s">
        <v>546</v>
      </c>
      <c r="I4" s="405" t="s">
        <v>547</v>
      </c>
      <c r="J4" s="405" t="s">
        <v>548</v>
      </c>
      <c r="K4" s="405" t="s">
        <v>549</v>
      </c>
    </row>
    <row r="5" spans="1:11" ht="104.1" customHeight="1">
      <c r="A5" s="814" t="s">
        <v>692</v>
      </c>
      <c r="B5" s="815"/>
      <c r="C5" s="345" t="s">
        <v>693</v>
      </c>
      <c r="D5" s="345" t="s">
        <v>679</v>
      </c>
      <c r="E5" s="345" t="s">
        <v>680</v>
      </c>
      <c r="F5" s="345" t="s">
        <v>694</v>
      </c>
      <c r="G5" s="345" t="s">
        <v>695</v>
      </c>
      <c r="H5" s="345" t="s">
        <v>696</v>
      </c>
      <c r="I5" s="345" t="s">
        <v>697</v>
      </c>
      <c r="J5" s="345" t="s">
        <v>698</v>
      </c>
      <c r="K5" s="345" t="s">
        <v>699</v>
      </c>
    </row>
    <row r="6" spans="1:11" ht="12.75">
      <c r="A6" s="356">
        <v>1</v>
      </c>
      <c r="B6" s="356" t="s">
        <v>700</v>
      </c>
      <c r="C6" s="703">
        <v>197454253.5</v>
      </c>
      <c r="D6" s="703">
        <v>45748163.75</v>
      </c>
      <c r="E6" s="703">
        <v>49877666.770000003</v>
      </c>
      <c r="F6" s="703">
        <v>160332974.20000002</v>
      </c>
      <c r="G6" s="703">
        <v>10393822086.51</v>
      </c>
      <c r="H6" s="703">
        <v>497893275.09999996</v>
      </c>
      <c r="I6" s="703">
        <v>651481364.77659988</v>
      </c>
      <c r="J6" s="703">
        <v>733704065.84000003</v>
      </c>
      <c r="K6" s="703">
        <v>2039935489.2903006</v>
      </c>
    </row>
    <row r="7" spans="1:11" ht="12.75">
      <c r="A7" s="356">
        <v>2</v>
      </c>
      <c r="B7" s="357" t="s">
        <v>701</v>
      </c>
      <c r="C7" s="703">
        <v>0</v>
      </c>
      <c r="D7" s="703">
        <v>0</v>
      </c>
      <c r="E7" s="703">
        <v>0</v>
      </c>
      <c r="F7" s="703">
        <v>0</v>
      </c>
      <c r="G7" s="703">
        <v>0</v>
      </c>
      <c r="H7" s="703">
        <v>0</v>
      </c>
      <c r="I7" s="703">
        <v>0</v>
      </c>
      <c r="J7" s="703">
        <v>0</v>
      </c>
      <c r="K7" s="703">
        <v>15712657.199999999</v>
      </c>
    </row>
    <row r="8" spans="1:11" ht="12.75">
      <c r="A8" s="356">
        <v>3</v>
      </c>
      <c r="B8" s="357" t="s">
        <v>651</v>
      </c>
      <c r="C8" s="703">
        <v>102254879.555006</v>
      </c>
      <c r="D8" s="703">
        <v>0</v>
      </c>
      <c r="E8" s="703">
        <v>965820116.43409503</v>
      </c>
      <c r="F8" s="703">
        <v>0</v>
      </c>
      <c r="G8" s="703">
        <v>257797681.61997399</v>
      </c>
      <c r="H8" s="703">
        <v>66420333.351876996</v>
      </c>
      <c r="I8" s="703">
        <v>39272047.228092998</v>
      </c>
      <c r="J8" s="703">
        <v>109633142.982636</v>
      </c>
      <c r="K8" s="703">
        <v>736970961.76951885</v>
      </c>
    </row>
    <row r="9" spans="1:11" ht="12.75">
      <c r="A9" s="356">
        <v>4</v>
      </c>
      <c r="B9" s="385" t="s">
        <v>702</v>
      </c>
      <c r="C9" s="703">
        <v>5573251.8799999999</v>
      </c>
      <c r="D9" s="703">
        <v>165713.29999999999</v>
      </c>
      <c r="E9" s="703">
        <v>0</v>
      </c>
      <c r="F9" s="703">
        <v>4910</v>
      </c>
      <c r="G9" s="703">
        <v>635111970.79999995</v>
      </c>
      <c r="H9" s="703">
        <v>3629524.27</v>
      </c>
      <c r="I9" s="703">
        <v>10778604.590000002</v>
      </c>
      <c r="J9" s="703">
        <v>18437765.099999998</v>
      </c>
      <c r="K9" s="703">
        <v>82699524.981999993</v>
      </c>
    </row>
    <row r="10" spans="1:11" ht="12.75">
      <c r="A10" s="356">
        <v>5</v>
      </c>
      <c r="B10" s="406" t="s">
        <v>703</v>
      </c>
      <c r="C10" s="703">
        <v>0</v>
      </c>
      <c r="D10" s="703">
        <v>0</v>
      </c>
      <c r="E10" s="703">
        <v>0</v>
      </c>
      <c r="F10" s="703">
        <v>0</v>
      </c>
      <c r="G10" s="703">
        <v>0</v>
      </c>
      <c r="H10" s="703">
        <v>0</v>
      </c>
      <c r="I10" s="703">
        <v>0</v>
      </c>
      <c r="J10" s="703">
        <v>0</v>
      </c>
      <c r="K10" s="703">
        <v>0</v>
      </c>
    </row>
    <row r="11" spans="1:11" ht="12.75">
      <c r="A11" s="356">
        <v>6</v>
      </c>
      <c r="B11" s="406" t="s">
        <v>704</v>
      </c>
      <c r="C11" s="703">
        <v>0</v>
      </c>
      <c r="D11" s="703">
        <v>0</v>
      </c>
      <c r="E11" s="703">
        <v>0</v>
      </c>
      <c r="F11" s="703">
        <v>0</v>
      </c>
      <c r="G11" s="703">
        <v>404273.14</v>
      </c>
      <c r="H11" s="703">
        <v>0</v>
      </c>
      <c r="I11" s="703">
        <v>70793.78</v>
      </c>
      <c r="J11" s="703">
        <v>22936.12</v>
      </c>
      <c r="K11" s="703">
        <v>199680.75</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G1" workbookViewId="0">
      <selection activeCell="Q13" sqref="Q13"/>
    </sheetView>
  </sheetViews>
  <sheetFormatPr defaultRowHeight="15"/>
  <cols>
    <col min="1" max="1" width="10" style="511" bestFit="1" customWidth="1"/>
    <col min="2" max="2" width="71.7109375" style="511" customWidth="1"/>
    <col min="3" max="4" width="14.28515625" style="511" bestFit="1" customWidth="1"/>
    <col min="5" max="5" width="12.85546875" style="511" bestFit="1" customWidth="1"/>
    <col min="6" max="6" width="15.140625" style="511" bestFit="1" customWidth="1"/>
    <col min="7" max="8" width="12" style="511" bestFit="1" customWidth="1"/>
    <col min="9" max="10" width="12.85546875" style="511" bestFit="1" customWidth="1"/>
    <col min="11" max="11" width="12" style="511" bestFit="1" customWidth="1"/>
    <col min="12" max="12" width="15.140625" style="511" bestFit="1" customWidth="1"/>
    <col min="13" max="14" width="12" style="511" bestFit="1" customWidth="1"/>
    <col min="15" max="15" width="16.7109375" style="511" bestFit="1" customWidth="1"/>
    <col min="16" max="16" width="33.7109375" style="511" bestFit="1" customWidth="1"/>
    <col min="17" max="17" width="33.140625" style="511" customWidth="1"/>
    <col min="18" max="18" width="37.140625" style="511" bestFit="1" customWidth="1"/>
    <col min="19" max="19" width="32.140625" style="511" bestFit="1" customWidth="1"/>
    <col min="20" max="16384" width="9.140625" style="511"/>
  </cols>
  <sheetData>
    <row r="1" spans="1:19">
      <c r="A1" s="340" t="s">
        <v>188</v>
      </c>
      <c r="B1" s="319" t="s">
        <v>755</v>
      </c>
    </row>
    <row r="2" spans="1:19">
      <c r="A2" s="342" t="s">
        <v>189</v>
      </c>
      <c r="B2" s="344">
        <f>'15.1. LR'!B2</f>
        <v>44469</v>
      </c>
    </row>
    <row r="3" spans="1:19">
      <c r="A3" s="343" t="s">
        <v>759</v>
      </c>
      <c r="B3" s="341"/>
    </row>
    <row r="4" spans="1:19">
      <c r="A4" s="343"/>
      <c r="B4" s="341"/>
    </row>
    <row r="5" spans="1:19">
      <c r="A5" s="817" t="s">
        <v>760</v>
      </c>
      <c r="B5" s="817"/>
      <c r="C5" s="818" t="s">
        <v>654</v>
      </c>
      <c r="D5" s="818"/>
      <c r="E5" s="818"/>
      <c r="F5" s="818"/>
      <c r="G5" s="818"/>
      <c r="H5" s="818"/>
      <c r="I5" s="818" t="s">
        <v>761</v>
      </c>
      <c r="J5" s="818"/>
      <c r="K5" s="818"/>
      <c r="L5" s="818"/>
      <c r="M5" s="818"/>
      <c r="N5" s="818"/>
      <c r="O5" s="816" t="s">
        <v>762</v>
      </c>
      <c r="P5" s="816" t="s">
        <v>763</v>
      </c>
      <c r="Q5" s="816" t="s">
        <v>764</v>
      </c>
      <c r="R5" s="816" t="s">
        <v>765</v>
      </c>
      <c r="S5" s="816" t="s">
        <v>766</v>
      </c>
    </row>
    <row r="6" spans="1:19" ht="25.5">
      <c r="A6" s="817"/>
      <c r="B6" s="817"/>
      <c r="C6" s="609"/>
      <c r="D6" s="610" t="s">
        <v>685</v>
      </c>
      <c r="E6" s="610" t="s">
        <v>686</v>
      </c>
      <c r="F6" s="610" t="s">
        <v>687</v>
      </c>
      <c r="G6" s="610" t="s">
        <v>688</v>
      </c>
      <c r="H6" s="610" t="s">
        <v>689</v>
      </c>
      <c r="I6" s="609"/>
      <c r="J6" s="610" t="s">
        <v>685</v>
      </c>
      <c r="K6" s="610" t="s">
        <v>686</v>
      </c>
      <c r="L6" s="610" t="s">
        <v>687</v>
      </c>
      <c r="M6" s="610" t="s">
        <v>688</v>
      </c>
      <c r="N6" s="610" t="s">
        <v>689</v>
      </c>
      <c r="O6" s="816"/>
      <c r="P6" s="816"/>
      <c r="Q6" s="816"/>
      <c r="R6" s="816"/>
      <c r="S6" s="816"/>
    </row>
    <row r="7" spans="1:19">
      <c r="A7" s="611">
        <v>1</v>
      </c>
      <c r="B7" s="612" t="s">
        <v>767</v>
      </c>
      <c r="C7" s="613">
        <v>55925225.620000005</v>
      </c>
      <c r="D7" s="613">
        <v>49322705.609999999</v>
      </c>
      <c r="E7" s="613">
        <v>3541848.74</v>
      </c>
      <c r="F7" s="613">
        <v>1914211.83</v>
      </c>
      <c r="G7" s="613">
        <v>345475.81</v>
      </c>
      <c r="H7" s="613">
        <v>800983.63</v>
      </c>
      <c r="I7" s="613">
        <v>2752052.32</v>
      </c>
      <c r="J7" s="613">
        <v>986454.11</v>
      </c>
      <c r="K7" s="613">
        <v>354184.82</v>
      </c>
      <c r="L7" s="613">
        <v>574263.53</v>
      </c>
      <c r="M7" s="613">
        <v>172737.92000000001</v>
      </c>
      <c r="N7" s="613">
        <v>664411.93999999994</v>
      </c>
      <c r="O7" s="614">
        <v>817</v>
      </c>
      <c r="P7" s="615">
        <v>9.853951190138735E-2</v>
      </c>
      <c r="Q7" s="615">
        <v>0.12223788644050765</v>
      </c>
      <c r="R7" s="615">
        <v>0.11561246073390449</v>
      </c>
      <c r="S7" s="613">
        <v>41.84</v>
      </c>
    </row>
    <row r="8" spans="1:19">
      <c r="A8" s="611">
        <v>2</v>
      </c>
      <c r="B8" s="616" t="s">
        <v>768</v>
      </c>
      <c r="C8" s="613">
        <v>2168617819.6799998</v>
      </c>
      <c r="D8" s="613">
        <v>1952573315.29</v>
      </c>
      <c r="E8" s="613">
        <v>96858013.810000002</v>
      </c>
      <c r="F8" s="613">
        <v>76375772.200000003</v>
      </c>
      <c r="G8" s="613">
        <v>26750767.670000002</v>
      </c>
      <c r="H8" s="613">
        <v>16059950.710000001</v>
      </c>
      <c r="I8" s="613">
        <v>91818018.859999999</v>
      </c>
      <c r="J8" s="613">
        <v>37725235.420000002</v>
      </c>
      <c r="K8" s="613">
        <v>9685806.4100000001</v>
      </c>
      <c r="L8" s="613">
        <v>22912734.32</v>
      </c>
      <c r="M8" s="613">
        <v>11429883.15</v>
      </c>
      <c r="N8" s="613">
        <v>10064359.560000001</v>
      </c>
      <c r="O8" s="614">
        <v>350887</v>
      </c>
      <c r="P8" s="615">
        <v>0.1492853318913481</v>
      </c>
      <c r="Q8" s="615">
        <v>0.18725711420841543</v>
      </c>
      <c r="R8" s="615">
        <v>0.14368611418622371</v>
      </c>
      <c r="S8" s="613">
        <v>59.86</v>
      </c>
    </row>
    <row r="9" spans="1:19">
      <c r="A9" s="611">
        <v>3</v>
      </c>
      <c r="B9" s="616" t="s">
        <v>770</v>
      </c>
      <c r="C9" s="613">
        <v>15249973.040000001</v>
      </c>
      <c r="D9" s="613">
        <v>11265021.359999999</v>
      </c>
      <c r="E9" s="613">
        <v>1421943.06</v>
      </c>
      <c r="F9" s="613">
        <v>1121324.75</v>
      </c>
      <c r="G9" s="613">
        <v>1152424.8</v>
      </c>
      <c r="H9" s="613">
        <v>289259.07</v>
      </c>
      <c r="I9" s="613">
        <v>1569368.8399999999</v>
      </c>
      <c r="J9" s="613">
        <v>225301.24</v>
      </c>
      <c r="K9" s="613">
        <v>142195.43</v>
      </c>
      <c r="L9" s="613">
        <v>336397.91</v>
      </c>
      <c r="M9" s="613">
        <v>576215.18999999994</v>
      </c>
      <c r="N9" s="613">
        <v>289259.07</v>
      </c>
      <c r="O9" s="614">
        <v>25938</v>
      </c>
      <c r="P9" s="615">
        <v>0.32226594473704379</v>
      </c>
      <c r="Q9" s="615">
        <v>0.40055339348820551</v>
      </c>
      <c r="R9" s="615">
        <v>0.34398277973139296</v>
      </c>
      <c r="S9" s="613">
        <v>24.05</v>
      </c>
    </row>
    <row r="10" spans="1:19">
      <c r="A10" s="611">
        <v>4</v>
      </c>
      <c r="B10" s="616" t="s">
        <v>771</v>
      </c>
      <c r="C10" s="613">
        <v>58792731.050000004</v>
      </c>
      <c r="D10" s="613">
        <v>57480586.770000003</v>
      </c>
      <c r="E10" s="613">
        <v>767476.85</v>
      </c>
      <c r="F10" s="613">
        <v>281147.21000000002</v>
      </c>
      <c r="G10" s="613">
        <v>237034.73</v>
      </c>
      <c r="H10" s="613">
        <v>26485.49</v>
      </c>
      <c r="I10" s="613">
        <v>1455712.6700000002</v>
      </c>
      <c r="J10" s="613">
        <v>1149616.78</v>
      </c>
      <c r="K10" s="613">
        <v>76747.990000000005</v>
      </c>
      <c r="L10" s="613">
        <v>84344.34</v>
      </c>
      <c r="M10" s="613">
        <v>118518.07</v>
      </c>
      <c r="N10" s="613">
        <v>26485.49</v>
      </c>
      <c r="O10" s="614">
        <v>64758</v>
      </c>
      <c r="P10" s="615">
        <v>0.13034580055098449</v>
      </c>
      <c r="Q10" s="615">
        <v>0.2835610798124753</v>
      </c>
      <c r="R10" s="615">
        <v>0.13344047643335324</v>
      </c>
      <c r="S10" s="613">
        <v>13.22</v>
      </c>
    </row>
    <row r="11" spans="1:19">
      <c r="A11" s="611">
        <v>5</v>
      </c>
      <c r="B11" s="616" t="s">
        <v>772</v>
      </c>
      <c r="C11" s="613">
        <v>10965232.58</v>
      </c>
      <c r="D11" s="613">
        <v>8814242.2599999998</v>
      </c>
      <c r="E11" s="613">
        <v>162135.60999999999</v>
      </c>
      <c r="F11" s="613">
        <v>102978.27</v>
      </c>
      <c r="G11" s="613">
        <v>94283.71</v>
      </c>
      <c r="H11" s="613">
        <v>1791592.73</v>
      </c>
      <c r="I11" s="613">
        <v>2062140.6904</v>
      </c>
      <c r="J11" s="613">
        <v>176288.08040000001</v>
      </c>
      <c r="K11" s="613">
        <v>16213.77</v>
      </c>
      <c r="L11" s="613">
        <v>30895.95</v>
      </c>
      <c r="M11" s="613">
        <v>47150.16</v>
      </c>
      <c r="N11" s="613">
        <v>1791592.73</v>
      </c>
      <c r="O11" s="614">
        <v>135707</v>
      </c>
      <c r="P11" s="615">
        <v>0.18175841734314699</v>
      </c>
      <c r="Q11" s="615">
        <v>0.18962914602733477</v>
      </c>
      <c r="R11" s="615">
        <v>0.17725210171757247</v>
      </c>
      <c r="S11" s="613">
        <v>29.61</v>
      </c>
    </row>
    <row r="12" spans="1:19">
      <c r="A12" s="611">
        <v>6</v>
      </c>
      <c r="B12" s="616" t="s">
        <v>773</v>
      </c>
      <c r="C12" s="613">
        <v>179382753.58999997</v>
      </c>
      <c r="D12" s="613">
        <v>170272809.38</v>
      </c>
      <c r="E12" s="613">
        <v>2739029.34</v>
      </c>
      <c r="F12" s="613">
        <v>1867029.76</v>
      </c>
      <c r="G12" s="613">
        <v>878570.35</v>
      </c>
      <c r="H12" s="613">
        <v>3625314.76</v>
      </c>
      <c r="I12" s="613">
        <v>8297912.8699999992</v>
      </c>
      <c r="J12" s="613">
        <v>3405471.59</v>
      </c>
      <c r="K12" s="613">
        <v>273903.75</v>
      </c>
      <c r="L12" s="613">
        <v>553935.43999999994</v>
      </c>
      <c r="M12" s="613">
        <v>439287.33</v>
      </c>
      <c r="N12" s="613">
        <v>3625314.76</v>
      </c>
      <c r="O12" s="614">
        <v>162649</v>
      </c>
      <c r="P12" s="615">
        <v>0.35999941292089582</v>
      </c>
      <c r="Q12" s="615">
        <v>0.36</v>
      </c>
      <c r="R12" s="615">
        <v>0.3594082293109257</v>
      </c>
      <c r="S12" s="613">
        <v>50.93</v>
      </c>
    </row>
    <row r="13" spans="1:19">
      <c r="A13" s="611">
        <v>7</v>
      </c>
      <c r="B13" s="616" t="s">
        <v>774</v>
      </c>
      <c r="C13" s="613">
        <v>3773004006.820343</v>
      </c>
      <c r="D13" s="613">
        <v>3430437215.1283102</v>
      </c>
      <c r="E13" s="613">
        <v>160009649.76999998</v>
      </c>
      <c r="F13" s="613">
        <v>123194679.41423701</v>
      </c>
      <c r="G13" s="613">
        <v>31903775.4864407</v>
      </c>
      <c r="H13" s="613">
        <v>27458687.021355901</v>
      </c>
      <c r="I13" s="613">
        <v>146016869.62135589</v>
      </c>
      <c r="J13" s="613">
        <v>68539587.7644068</v>
      </c>
      <c r="K13" s="613">
        <v>16000965.850000001</v>
      </c>
      <c r="L13" s="613">
        <v>36958404.453898296</v>
      </c>
      <c r="M13" s="613">
        <v>10546361.751694899</v>
      </c>
      <c r="N13" s="613">
        <v>13971549.801355898</v>
      </c>
      <c r="O13" s="614">
        <v>57804</v>
      </c>
      <c r="P13" s="615">
        <v>9.0738370104949798E-2</v>
      </c>
      <c r="Q13" s="615">
        <v>0.11132187951685178</v>
      </c>
      <c r="R13" s="615">
        <v>8.6434966820819595E-2</v>
      </c>
      <c r="S13" s="613">
        <v>129.74</v>
      </c>
    </row>
    <row r="14" spans="1:19">
      <c r="A14" s="611">
        <v>7.1</v>
      </c>
      <c r="B14" s="617" t="s">
        <v>775</v>
      </c>
      <c r="C14" s="613">
        <v>3090119999.8203435</v>
      </c>
      <c r="D14" s="613">
        <v>2761633160.0183101</v>
      </c>
      <c r="E14" s="613">
        <v>151367233.72</v>
      </c>
      <c r="F14" s="613">
        <v>120114185.824237</v>
      </c>
      <c r="G14" s="613">
        <v>30911772.5564407</v>
      </c>
      <c r="H14" s="613">
        <v>26093647.701355901</v>
      </c>
      <c r="I14" s="613">
        <v>129761219.77135588</v>
      </c>
      <c r="J14" s="613">
        <v>55227469.614406802</v>
      </c>
      <c r="K14" s="613">
        <v>15136723.99</v>
      </c>
      <c r="L14" s="613">
        <v>36034256.2538983</v>
      </c>
      <c r="M14" s="613">
        <v>10236187.8116949</v>
      </c>
      <c r="N14" s="613">
        <v>13126582.101355899</v>
      </c>
      <c r="O14" s="614">
        <v>36502</v>
      </c>
      <c r="P14" s="615">
        <v>8.6555713579491253E-2</v>
      </c>
      <c r="Q14" s="615">
        <v>0.10600037373153366</v>
      </c>
      <c r="R14" s="615">
        <v>8.2482559815034412E-2</v>
      </c>
      <c r="S14" s="613">
        <v>132.21</v>
      </c>
    </row>
    <row r="15" spans="1:19" ht="25.5">
      <c r="A15" s="611">
        <v>7.2</v>
      </c>
      <c r="B15" s="617" t="s">
        <v>776</v>
      </c>
      <c r="C15" s="613">
        <v>464412475.00999999</v>
      </c>
      <c r="D15" s="613">
        <v>456812387.85000002</v>
      </c>
      <c r="E15" s="613">
        <v>4809366.17</v>
      </c>
      <c r="F15" s="613">
        <v>1525511.45</v>
      </c>
      <c r="G15" s="613">
        <v>524442.91</v>
      </c>
      <c r="H15" s="613">
        <v>740766.63</v>
      </c>
      <c r="I15" s="613">
        <v>10575623.949999999</v>
      </c>
      <c r="J15" s="613">
        <v>9072283.1899999995</v>
      </c>
      <c r="K15" s="613">
        <v>480936.65</v>
      </c>
      <c r="L15" s="613">
        <v>457653.44</v>
      </c>
      <c r="M15" s="613">
        <v>169905.9</v>
      </c>
      <c r="N15" s="613">
        <v>394844.77</v>
      </c>
      <c r="O15" s="614">
        <v>5655</v>
      </c>
      <c r="P15" s="615">
        <v>9.8008650625314733E-2</v>
      </c>
      <c r="Q15" s="615">
        <v>0.12159629471490321</v>
      </c>
      <c r="R15" s="615">
        <v>0.10034791118433356</v>
      </c>
      <c r="S15" s="613">
        <v>126.76</v>
      </c>
    </row>
    <row r="16" spans="1:19">
      <c r="A16" s="611">
        <v>7.3</v>
      </c>
      <c r="B16" s="617" t="s">
        <v>777</v>
      </c>
      <c r="C16" s="613">
        <v>218471531.98999998</v>
      </c>
      <c r="D16" s="613">
        <v>211991667.25999999</v>
      </c>
      <c r="E16" s="613">
        <v>3833049.88</v>
      </c>
      <c r="F16" s="613">
        <v>1554982.14</v>
      </c>
      <c r="G16" s="613">
        <v>467560.02</v>
      </c>
      <c r="H16" s="613">
        <v>624272.68999999994</v>
      </c>
      <c r="I16" s="613">
        <v>5680025.8999999994</v>
      </c>
      <c r="J16" s="613">
        <v>4239834.96</v>
      </c>
      <c r="K16" s="613">
        <v>383305.21</v>
      </c>
      <c r="L16" s="613">
        <v>466494.76</v>
      </c>
      <c r="M16" s="613">
        <v>140268.04</v>
      </c>
      <c r="N16" s="613">
        <v>450122.93</v>
      </c>
      <c r="O16" s="614">
        <v>15647</v>
      </c>
      <c r="P16" s="615">
        <v>0.11519307281633755</v>
      </c>
      <c r="Q16" s="615">
        <v>0.14109412328510726</v>
      </c>
      <c r="R16" s="615">
        <v>0.11276364661299501</v>
      </c>
      <c r="S16" s="613">
        <v>101.2</v>
      </c>
    </row>
    <row r="17" spans="1:19">
      <c r="A17" s="611">
        <v>8</v>
      </c>
      <c r="B17" s="616" t="s">
        <v>778</v>
      </c>
      <c r="C17" s="613">
        <v>114186829.49000001</v>
      </c>
      <c r="D17" s="613">
        <v>112742290.98</v>
      </c>
      <c r="E17" s="613">
        <v>864689.7</v>
      </c>
      <c r="F17" s="613">
        <v>296613.06</v>
      </c>
      <c r="G17" s="613">
        <v>167384.6</v>
      </c>
      <c r="H17" s="613">
        <v>115851.15</v>
      </c>
      <c r="I17" s="613">
        <v>2629848.9399999995</v>
      </c>
      <c r="J17" s="613">
        <v>2254852.0699999998</v>
      </c>
      <c r="K17" s="613">
        <v>86469.08</v>
      </c>
      <c r="L17" s="613">
        <v>88984.01</v>
      </c>
      <c r="M17" s="613">
        <v>83692.63</v>
      </c>
      <c r="N17" s="613">
        <v>115851.15</v>
      </c>
      <c r="O17" s="614">
        <v>99006</v>
      </c>
      <c r="P17" s="615">
        <v>0.23996142313507046</v>
      </c>
      <c r="Q17" s="615">
        <v>0.23996142313507046</v>
      </c>
      <c r="R17" s="615">
        <v>0.20255714833404298</v>
      </c>
      <c r="S17" s="613">
        <v>0.65</v>
      </c>
    </row>
    <row r="18" spans="1:19">
      <c r="A18" s="618">
        <v>9</v>
      </c>
      <c r="B18" s="619" t="s">
        <v>779</v>
      </c>
      <c r="C18" s="620">
        <v>694990.05</v>
      </c>
      <c r="D18" s="620">
        <v>694990.05</v>
      </c>
      <c r="E18" s="620">
        <v>0</v>
      </c>
      <c r="F18" s="620">
        <v>0</v>
      </c>
      <c r="G18" s="620">
        <v>0</v>
      </c>
      <c r="H18" s="620">
        <v>0</v>
      </c>
      <c r="I18" s="620">
        <v>13899.8</v>
      </c>
      <c r="J18" s="620">
        <v>13899.8</v>
      </c>
      <c r="K18" s="620">
        <v>0</v>
      </c>
      <c r="L18" s="620">
        <v>0</v>
      </c>
      <c r="M18" s="620">
        <v>0</v>
      </c>
      <c r="N18" s="620">
        <v>0</v>
      </c>
      <c r="O18" s="621">
        <v>26</v>
      </c>
      <c r="P18" s="622">
        <v>0</v>
      </c>
      <c r="Q18" s="622">
        <v>0</v>
      </c>
      <c r="R18" s="622">
        <v>8.8164359130033579E-2</v>
      </c>
      <c r="S18" s="620">
        <v>82.53</v>
      </c>
    </row>
    <row r="19" spans="1:19">
      <c r="A19" s="623">
        <v>10</v>
      </c>
      <c r="B19" s="624" t="s">
        <v>780</v>
      </c>
      <c r="C19" s="613">
        <v>6376819561.9203424</v>
      </c>
      <c r="D19" s="613">
        <v>5793603176.8283091</v>
      </c>
      <c r="E19" s="613">
        <v>266364786.87999997</v>
      </c>
      <c r="F19" s="613">
        <v>205153756.49423701</v>
      </c>
      <c r="G19" s="613">
        <v>61529717.156440705</v>
      </c>
      <c r="H19" s="613">
        <v>50168124.561355896</v>
      </c>
      <c r="I19" s="613">
        <v>256615824.61175591</v>
      </c>
      <c r="J19" s="613">
        <v>114476706.8548068</v>
      </c>
      <c r="K19" s="613">
        <v>26636487.100000001</v>
      </c>
      <c r="L19" s="613">
        <v>61539959.953898296</v>
      </c>
      <c r="M19" s="613">
        <v>23413846.201694898</v>
      </c>
      <c r="N19" s="613">
        <v>30548824.501355898</v>
      </c>
      <c r="O19" s="614">
        <v>897592</v>
      </c>
      <c r="P19" s="615">
        <v>0.16116452780028856</v>
      </c>
      <c r="Q19" s="615">
        <v>0.18591802611961444</v>
      </c>
      <c r="R19" s="615">
        <v>0.11712458349111712</v>
      </c>
      <c r="S19" s="613">
        <v>99.29</v>
      </c>
    </row>
    <row r="20" spans="1:19" ht="25.5">
      <c r="A20" s="611">
        <v>10.1</v>
      </c>
      <c r="B20" s="617" t="s">
        <v>769</v>
      </c>
      <c r="C20" s="613">
        <v>0</v>
      </c>
      <c r="D20" s="613"/>
      <c r="E20" s="613"/>
      <c r="F20" s="613"/>
      <c r="G20" s="613"/>
      <c r="H20" s="613"/>
      <c r="I20" s="613">
        <v>0</v>
      </c>
      <c r="J20" s="613"/>
      <c r="K20" s="613"/>
      <c r="L20" s="613"/>
      <c r="M20" s="613"/>
      <c r="N20" s="613"/>
      <c r="O20" s="614">
        <v>0</v>
      </c>
      <c r="P20" s="615">
        <v>0</v>
      </c>
      <c r="Q20" s="615">
        <v>0</v>
      </c>
      <c r="R20" s="615">
        <v>0</v>
      </c>
      <c r="S20" s="613">
        <v>0</v>
      </c>
    </row>
  </sheetData>
  <mergeCells count="8">
    <mergeCell ref="R5:R6"/>
    <mergeCell ref="S5:S6"/>
    <mergeCell ref="A5:B6"/>
    <mergeCell ref="C5:H5"/>
    <mergeCell ref="I5:N5"/>
    <mergeCell ref="O5:O6"/>
    <mergeCell ref="P5:P6"/>
    <mergeCell ref="Q5:Q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18" activePane="bottomRight" state="frozen"/>
      <selection activeCell="B33" sqref="B33"/>
      <selection pane="topRight" activeCell="B33" sqref="B33"/>
      <selection pane="bottomLeft" activeCell="B33" sqref="B33"/>
      <selection pane="bottomRight" activeCell="B33" sqref="B33"/>
    </sheetView>
  </sheetViews>
  <sheetFormatPr defaultRowHeight="15"/>
  <cols>
    <col min="1" max="1" width="9.5703125" style="1" bestFit="1" customWidth="1"/>
    <col min="2" max="2" width="55.140625" style="1" bestFit="1" customWidth="1"/>
    <col min="3" max="3" width="15.7109375" style="1" customWidth="1"/>
    <col min="4" max="4" width="17" style="1" customWidth="1"/>
    <col min="5" max="5" width="14.5703125" style="1" customWidth="1"/>
    <col min="6" max="6" width="14.42578125" style="1" customWidth="1"/>
    <col min="7" max="7" width="13.7109375" style="1" customWidth="1"/>
    <col min="8" max="8" width="14.5703125" style="1" customWidth="1"/>
  </cols>
  <sheetData>
    <row r="1" spans="1:8" ht="15.75">
      <c r="A1" s="11" t="s">
        <v>188</v>
      </c>
      <c r="B1" s="238" t="str">
        <f>Info!C2</f>
        <v>სს ”საქართველოს ბანკი”</v>
      </c>
    </row>
    <row r="2" spans="1:8" ht="15.75">
      <c r="A2" s="11" t="s">
        <v>189</v>
      </c>
      <c r="B2" s="332">
        <v>44469</v>
      </c>
    </row>
    <row r="3" spans="1:8" ht="15.75">
      <c r="A3" s="11"/>
    </row>
    <row r="4" spans="1:8" ht="16.5" thickBot="1">
      <c r="A4" s="23" t="s">
        <v>328</v>
      </c>
      <c r="B4" s="59" t="s">
        <v>244</v>
      </c>
      <c r="C4" s="23"/>
      <c r="D4" s="24"/>
      <c r="E4" s="24"/>
      <c r="F4" s="25"/>
      <c r="G4" s="25"/>
      <c r="H4" s="26" t="s">
        <v>93</v>
      </c>
    </row>
    <row r="5" spans="1:8" ht="15.75">
      <c r="A5" s="27"/>
      <c r="B5" s="28"/>
      <c r="C5" s="706" t="s">
        <v>194</v>
      </c>
      <c r="D5" s="707"/>
      <c r="E5" s="708"/>
      <c r="F5" s="706" t="s">
        <v>195</v>
      </c>
      <c r="G5" s="707"/>
      <c r="H5" s="709"/>
    </row>
    <row r="6" spans="1:8" ht="15.75">
      <c r="A6" s="29" t="s">
        <v>26</v>
      </c>
      <c r="B6" s="30" t="s">
        <v>153</v>
      </c>
      <c r="C6" s="31" t="s">
        <v>27</v>
      </c>
      <c r="D6" s="31" t="s">
        <v>94</v>
      </c>
      <c r="E6" s="31" t="s">
        <v>68</v>
      </c>
      <c r="F6" s="31" t="s">
        <v>27</v>
      </c>
      <c r="G6" s="31" t="s">
        <v>94</v>
      </c>
      <c r="H6" s="32" t="s">
        <v>68</v>
      </c>
    </row>
    <row r="7" spans="1:8" ht="15.75">
      <c r="A7" s="29">
        <v>1</v>
      </c>
      <c r="B7" s="33" t="s">
        <v>154</v>
      </c>
      <c r="C7" s="418">
        <v>317417636.85000002</v>
      </c>
      <c r="D7" s="418">
        <v>346646339.06</v>
      </c>
      <c r="E7" s="186">
        <f>C7+D7</f>
        <v>664063975.91000009</v>
      </c>
      <c r="F7" s="557">
        <v>280891755</v>
      </c>
      <c r="G7" s="558">
        <v>407990280</v>
      </c>
      <c r="H7" s="559">
        <v>688882035</v>
      </c>
    </row>
    <row r="8" spans="1:8" ht="15.75">
      <c r="A8" s="29">
        <v>2</v>
      </c>
      <c r="B8" s="33" t="s">
        <v>155</v>
      </c>
      <c r="C8" s="418">
        <v>22545797.210000001</v>
      </c>
      <c r="D8" s="418">
        <v>1883802375.5800002</v>
      </c>
      <c r="E8" s="186">
        <f t="shared" ref="E8:E20" si="0">C8+D8</f>
        <v>1906348172.7900002</v>
      </c>
      <c r="F8" s="560">
        <v>202914468</v>
      </c>
      <c r="G8" s="561">
        <v>1891211179</v>
      </c>
      <c r="H8" s="562">
        <v>2094125647</v>
      </c>
    </row>
    <row r="9" spans="1:8" ht="15.75">
      <c r="A9" s="29">
        <v>3</v>
      </c>
      <c r="B9" s="33" t="s">
        <v>156</v>
      </c>
      <c r="C9" s="418">
        <v>98601.75</v>
      </c>
      <c r="D9" s="418">
        <v>606634731.14999998</v>
      </c>
      <c r="E9" s="186">
        <f t="shared" si="0"/>
        <v>606733332.89999998</v>
      </c>
      <c r="F9" s="560">
        <v>50081852</v>
      </c>
      <c r="G9" s="561">
        <v>1238091992</v>
      </c>
      <c r="H9" s="562">
        <v>1288173844</v>
      </c>
    </row>
    <row r="10" spans="1:8" ht="15.75">
      <c r="A10" s="29">
        <v>4</v>
      </c>
      <c r="B10" s="33" t="s">
        <v>185</v>
      </c>
      <c r="C10" s="418">
        <v>303.24</v>
      </c>
      <c r="D10" s="418">
        <v>0</v>
      </c>
      <c r="E10" s="186">
        <f t="shared" si="0"/>
        <v>303.24</v>
      </c>
      <c r="F10" s="560">
        <v>303</v>
      </c>
      <c r="G10" s="561">
        <v>0</v>
      </c>
      <c r="H10" s="562">
        <v>303</v>
      </c>
    </row>
    <row r="11" spans="1:8" ht="15.75">
      <c r="A11" s="29">
        <v>5</v>
      </c>
      <c r="B11" s="33" t="s">
        <v>157</v>
      </c>
      <c r="C11" s="418">
        <v>2064205998.7997999</v>
      </c>
      <c r="D11" s="418">
        <v>51307586.943700001</v>
      </c>
      <c r="E11" s="186">
        <f t="shared" si="0"/>
        <v>2115513585.7435</v>
      </c>
      <c r="F11" s="560">
        <v>2008474073</v>
      </c>
      <c r="G11" s="561">
        <v>53165866</v>
      </c>
      <c r="H11" s="562">
        <v>2061639938</v>
      </c>
    </row>
    <row r="12" spans="1:8" ht="15.75">
      <c r="A12" s="29">
        <v>6.1</v>
      </c>
      <c r="B12" s="34" t="s">
        <v>158</v>
      </c>
      <c r="C12" s="418">
        <v>6966644327.3702993</v>
      </c>
      <c r="D12" s="418">
        <v>7803605012.3666</v>
      </c>
      <c r="E12" s="186">
        <f t="shared" si="0"/>
        <v>14770249339.7369</v>
      </c>
      <c r="F12" s="560">
        <v>5302900100</v>
      </c>
      <c r="G12" s="561">
        <v>7366626330</v>
      </c>
      <c r="H12" s="562">
        <v>12669526430</v>
      </c>
    </row>
    <row r="13" spans="1:8" ht="15.75">
      <c r="A13" s="29">
        <v>6.2</v>
      </c>
      <c r="B13" s="34" t="s">
        <v>159</v>
      </c>
      <c r="C13" s="418">
        <v>-245876289.7146</v>
      </c>
      <c r="D13" s="418">
        <v>-361894073.42900002</v>
      </c>
      <c r="E13" s="186">
        <f t="shared" si="0"/>
        <v>-607770363.14359999</v>
      </c>
      <c r="F13" s="560">
        <v>-417725826</v>
      </c>
      <c r="G13" s="561">
        <v>-362163664</v>
      </c>
      <c r="H13" s="562">
        <v>-779889490</v>
      </c>
    </row>
    <row r="14" spans="1:8" ht="15.75">
      <c r="A14" s="29">
        <v>6</v>
      </c>
      <c r="B14" s="33" t="s">
        <v>160</v>
      </c>
      <c r="C14" s="419">
        <f>C12+C13</f>
        <v>6720768037.6556997</v>
      </c>
      <c r="D14" s="419">
        <f>D12+D13</f>
        <v>7441710938.9376001</v>
      </c>
      <c r="E14" s="186">
        <f t="shared" si="0"/>
        <v>14162478976.5933</v>
      </c>
      <c r="F14" s="562">
        <v>4885174274</v>
      </c>
      <c r="G14" s="563">
        <v>7004462667</v>
      </c>
      <c r="H14" s="562">
        <v>11889636940</v>
      </c>
    </row>
    <row r="15" spans="1:8" ht="15.75">
      <c r="A15" s="29">
        <v>7</v>
      </c>
      <c r="B15" s="33" t="s">
        <v>161</v>
      </c>
      <c r="C15" s="418">
        <v>151143701.32969999</v>
      </c>
      <c r="D15" s="418">
        <v>52043634.160599999</v>
      </c>
      <c r="E15" s="186">
        <f t="shared" si="0"/>
        <v>203187335.4903</v>
      </c>
      <c r="F15" s="560">
        <v>198368460</v>
      </c>
      <c r="G15" s="561">
        <v>86287602</v>
      </c>
      <c r="H15" s="562">
        <v>284656062</v>
      </c>
    </row>
    <row r="16" spans="1:8" ht="15.75">
      <c r="A16" s="29">
        <v>8</v>
      </c>
      <c r="B16" s="33" t="s">
        <v>162</v>
      </c>
      <c r="C16" s="418">
        <v>98780734.459000006</v>
      </c>
      <c r="D16" s="418">
        <v>0</v>
      </c>
      <c r="E16" s="186">
        <f t="shared" si="0"/>
        <v>98780734.459000006</v>
      </c>
      <c r="F16" s="560">
        <v>104472445</v>
      </c>
      <c r="G16" s="561">
        <v>0</v>
      </c>
      <c r="H16" s="562">
        <v>104472445</v>
      </c>
    </row>
    <row r="17" spans="1:8" ht="15.75">
      <c r="A17" s="29">
        <v>9</v>
      </c>
      <c r="B17" s="33" t="s">
        <v>163</v>
      </c>
      <c r="C17" s="418">
        <v>144090972.86000001</v>
      </c>
      <c r="D17" s="418">
        <v>4571988.29</v>
      </c>
      <c r="E17" s="186">
        <f t="shared" si="0"/>
        <v>148662961.15000001</v>
      </c>
      <c r="F17" s="560">
        <v>125751598</v>
      </c>
      <c r="G17" s="561">
        <v>1595579</v>
      </c>
      <c r="H17" s="562">
        <v>127347177</v>
      </c>
    </row>
    <row r="18" spans="1:8" ht="15.75">
      <c r="A18" s="29">
        <v>10</v>
      </c>
      <c r="B18" s="33" t="s">
        <v>164</v>
      </c>
      <c r="C18" s="418">
        <v>513119142.51999998</v>
      </c>
      <c r="D18" s="418">
        <v>0</v>
      </c>
      <c r="E18" s="186">
        <f t="shared" si="0"/>
        <v>513119142.51999998</v>
      </c>
      <c r="F18" s="560">
        <v>517647653</v>
      </c>
      <c r="G18" s="561">
        <v>0</v>
      </c>
      <c r="H18" s="562">
        <v>517647653</v>
      </c>
    </row>
    <row r="19" spans="1:8" ht="15.75">
      <c r="A19" s="29">
        <v>11</v>
      </c>
      <c r="B19" s="33" t="s">
        <v>165</v>
      </c>
      <c r="C19" s="418">
        <v>168870722.31060001</v>
      </c>
      <c r="D19" s="418">
        <v>79440085.355000019</v>
      </c>
      <c r="E19" s="186">
        <f t="shared" si="0"/>
        <v>248310807.66560003</v>
      </c>
      <c r="F19" s="560">
        <v>161021107</v>
      </c>
      <c r="G19" s="561">
        <v>124496230</v>
      </c>
      <c r="H19" s="562">
        <v>285517337</v>
      </c>
    </row>
    <row r="20" spans="1:8" ht="15.75">
      <c r="A20" s="29">
        <v>12</v>
      </c>
      <c r="B20" s="35" t="s">
        <v>166</v>
      </c>
      <c r="C20" s="419">
        <f>SUM(C7:C11)+SUM(C14:C19)</f>
        <v>10201041648.984798</v>
      </c>
      <c r="D20" s="419">
        <f>SUM(D7:D11)+SUM(D14:D19)</f>
        <v>10466157679.4769</v>
      </c>
      <c r="E20" s="186">
        <f t="shared" si="0"/>
        <v>20667199328.4617</v>
      </c>
      <c r="F20" s="562">
        <v>8534797989</v>
      </c>
      <c r="G20" s="563">
        <v>10807301393</v>
      </c>
      <c r="H20" s="562">
        <v>19342099382</v>
      </c>
    </row>
    <row r="21" spans="1:8" ht="15.75">
      <c r="A21" s="29"/>
      <c r="B21" s="30" t="s">
        <v>183</v>
      </c>
      <c r="C21" s="420"/>
      <c r="D21" s="420"/>
      <c r="E21" s="187"/>
      <c r="F21" s="564"/>
      <c r="G21" s="565"/>
      <c r="H21" s="564"/>
    </row>
    <row r="22" spans="1:8" ht="15.75">
      <c r="A22" s="29">
        <v>13</v>
      </c>
      <c r="B22" s="33" t="s">
        <v>167</v>
      </c>
      <c r="C22" s="418">
        <v>91941440.720000014</v>
      </c>
      <c r="D22" s="418">
        <v>215349750.03999999</v>
      </c>
      <c r="E22" s="186">
        <f>C22+D22</f>
        <v>307291190.75999999</v>
      </c>
      <c r="F22" s="560">
        <v>60854597</v>
      </c>
      <c r="G22" s="561">
        <v>196604787</v>
      </c>
      <c r="H22" s="562">
        <v>257459384</v>
      </c>
    </row>
    <row r="23" spans="1:8" ht="15.75">
      <c r="A23" s="29">
        <v>14</v>
      </c>
      <c r="B23" s="33" t="s">
        <v>168</v>
      </c>
      <c r="C23" s="418">
        <v>1608629675.9565001</v>
      </c>
      <c r="D23" s="418">
        <v>1768151595.77</v>
      </c>
      <c r="E23" s="186">
        <f t="shared" ref="E23:E40" si="1">C23+D23</f>
        <v>3376781271.7265</v>
      </c>
      <c r="F23" s="560">
        <v>1180658569</v>
      </c>
      <c r="G23" s="561">
        <v>1550384930</v>
      </c>
      <c r="H23" s="562">
        <v>2731043499</v>
      </c>
    </row>
    <row r="24" spans="1:8" ht="15.75">
      <c r="A24" s="29">
        <v>15</v>
      </c>
      <c r="B24" s="33" t="s">
        <v>169</v>
      </c>
      <c r="C24" s="418">
        <v>1065820690.1100001</v>
      </c>
      <c r="D24" s="418">
        <v>2088997980.6100001</v>
      </c>
      <c r="E24" s="186">
        <f t="shared" si="1"/>
        <v>3154818670.7200003</v>
      </c>
      <c r="F24" s="560">
        <v>893928039</v>
      </c>
      <c r="G24" s="561">
        <v>1915217277</v>
      </c>
      <c r="H24" s="562">
        <v>2809145317</v>
      </c>
    </row>
    <row r="25" spans="1:8" ht="15.75">
      <c r="A25" s="29">
        <v>16</v>
      </c>
      <c r="B25" s="33" t="s">
        <v>170</v>
      </c>
      <c r="C25" s="418">
        <v>2371478487.9400005</v>
      </c>
      <c r="D25" s="418">
        <v>4050124969.3899999</v>
      </c>
      <c r="E25" s="186">
        <f t="shared" si="1"/>
        <v>6421603457.3299999</v>
      </c>
      <c r="F25" s="560">
        <v>2684727320</v>
      </c>
      <c r="G25" s="561">
        <v>4207590194</v>
      </c>
      <c r="H25" s="562">
        <v>6892317513</v>
      </c>
    </row>
    <row r="26" spans="1:8" ht="15.75">
      <c r="A26" s="29">
        <v>17</v>
      </c>
      <c r="B26" s="33" t="s">
        <v>171</v>
      </c>
      <c r="C26" s="418">
        <v>0</v>
      </c>
      <c r="D26" s="418">
        <v>1021814595.74</v>
      </c>
      <c r="E26" s="186">
        <f t="shared" si="1"/>
        <v>1021814595.74</v>
      </c>
      <c r="F26" s="560">
        <v>0</v>
      </c>
      <c r="G26" s="561">
        <v>1141461781</v>
      </c>
      <c r="H26" s="562">
        <v>1141461781</v>
      </c>
    </row>
    <row r="27" spans="1:8" ht="15.75">
      <c r="A27" s="29">
        <v>18</v>
      </c>
      <c r="B27" s="33" t="s">
        <v>172</v>
      </c>
      <c r="C27" s="418">
        <v>2002959648.5699999</v>
      </c>
      <c r="D27" s="418">
        <v>493133750.41000003</v>
      </c>
      <c r="E27" s="186">
        <f t="shared" si="1"/>
        <v>2496093398.98</v>
      </c>
      <c r="F27" s="560">
        <v>1578299096</v>
      </c>
      <c r="G27" s="561">
        <v>624814192</v>
      </c>
      <c r="H27" s="562">
        <v>2203113287</v>
      </c>
    </row>
    <row r="28" spans="1:8" ht="15.75">
      <c r="A28" s="29">
        <v>19</v>
      </c>
      <c r="B28" s="33" t="s">
        <v>173</v>
      </c>
      <c r="C28" s="418">
        <v>57300459.569999985</v>
      </c>
      <c r="D28" s="418">
        <v>41323610.039999999</v>
      </c>
      <c r="E28" s="186">
        <f t="shared" si="1"/>
        <v>98624069.609999985</v>
      </c>
      <c r="F28" s="560">
        <v>54076403</v>
      </c>
      <c r="G28" s="561">
        <v>53471106</v>
      </c>
      <c r="H28" s="562">
        <v>107547509</v>
      </c>
    </row>
    <row r="29" spans="1:8" ht="15.75">
      <c r="A29" s="29">
        <v>20</v>
      </c>
      <c r="B29" s="33" t="s">
        <v>95</v>
      </c>
      <c r="C29" s="418">
        <v>133659908.20500001</v>
      </c>
      <c r="D29" s="418">
        <v>308555377.20859998</v>
      </c>
      <c r="E29" s="186">
        <f t="shared" si="1"/>
        <v>442215285.41359997</v>
      </c>
      <c r="F29" s="560">
        <v>184182356</v>
      </c>
      <c r="G29" s="561">
        <v>272358420</v>
      </c>
      <c r="H29" s="562">
        <v>456540776</v>
      </c>
    </row>
    <row r="30" spans="1:8" ht="15.75">
      <c r="A30" s="29">
        <v>21</v>
      </c>
      <c r="B30" s="33" t="s">
        <v>174</v>
      </c>
      <c r="C30" s="418">
        <v>0</v>
      </c>
      <c r="D30" s="418">
        <v>989927600</v>
      </c>
      <c r="E30" s="186">
        <f t="shared" si="1"/>
        <v>989927600</v>
      </c>
      <c r="F30" s="560">
        <v>0</v>
      </c>
      <c r="G30" s="561">
        <v>1042232600</v>
      </c>
      <c r="H30" s="562">
        <v>1042232600</v>
      </c>
    </row>
    <row r="31" spans="1:8" ht="15.75">
      <c r="A31" s="29">
        <v>22</v>
      </c>
      <c r="B31" s="35" t="s">
        <v>175</v>
      </c>
      <c r="C31" s="419">
        <f>SUM(C22:C30)</f>
        <v>7331790311.0714998</v>
      </c>
      <c r="D31" s="419">
        <f>SUM(D22:D30)</f>
        <v>10977379229.208599</v>
      </c>
      <c r="E31" s="186">
        <f>C31+D31</f>
        <v>18309169540.280098</v>
      </c>
      <c r="F31" s="562">
        <v>6636726381</v>
      </c>
      <c r="G31" s="563">
        <v>11004135285</v>
      </c>
      <c r="H31" s="562">
        <v>17640861666</v>
      </c>
    </row>
    <row r="32" spans="1:8" ht="15.75">
      <c r="A32" s="29"/>
      <c r="B32" s="30" t="s">
        <v>184</v>
      </c>
      <c r="C32" s="420"/>
      <c r="D32" s="420"/>
      <c r="E32" s="185"/>
      <c r="F32" s="564"/>
      <c r="G32" s="565"/>
      <c r="H32" s="560"/>
    </row>
    <row r="33" spans="1:8" ht="15.75">
      <c r="A33" s="29">
        <v>23</v>
      </c>
      <c r="B33" s="33" t="s">
        <v>176</v>
      </c>
      <c r="C33" s="418">
        <v>27993660.18</v>
      </c>
      <c r="D33" s="420"/>
      <c r="E33" s="186">
        <f t="shared" si="1"/>
        <v>27993660.18</v>
      </c>
      <c r="F33" s="560">
        <v>27993660</v>
      </c>
      <c r="G33" s="565"/>
      <c r="H33" s="562">
        <v>27993660</v>
      </c>
    </row>
    <row r="34" spans="1:8" ht="15.75">
      <c r="A34" s="29">
        <v>24</v>
      </c>
      <c r="B34" s="33" t="s">
        <v>177</v>
      </c>
      <c r="C34" s="418">
        <v>0</v>
      </c>
      <c r="D34" s="420"/>
      <c r="E34" s="186">
        <f t="shared" si="1"/>
        <v>0</v>
      </c>
      <c r="F34" s="560">
        <v>0</v>
      </c>
      <c r="G34" s="565"/>
      <c r="H34" s="562">
        <v>0</v>
      </c>
    </row>
    <row r="35" spans="1:8" ht="15.75">
      <c r="A35" s="29">
        <v>25</v>
      </c>
      <c r="B35" s="34" t="s">
        <v>178</v>
      </c>
      <c r="C35" s="418">
        <v>-3586898.59</v>
      </c>
      <c r="D35" s="420"/>
      <c r="E35" s="186">
        <f t="shared" si="1"/>
        <v>-3586898.59</v>
      </c>
      <c r="F35" s="560">
        <v>-2237680</v>
      </c>
      <c r="G35" s="565"/>
      <c r="H35" s="562">
        <v>-2237680</v>
      </c>
    </row>
    <row r="36" spans="1:8" ht="15.75">
      <c r="A36" s="29">
        <v>26</v>
      </c>
      <c r="B36" s="33" t="s">
        <v>179</v>
      </c>
      <c r="C36" s="418">
        <v>198124943.63999999</v>
      </c>
      <c r="D36" s="420"/>
      <c r="E36" s="186">
        <f t="shared" si="1"/>
        <v>198124943.63999999</v>
      </c>
      <c r="F36" s="560">
        <v>214505609</v>
      </c>
      <c r="G36" s="565"/>
      <c r="H36" s="562">
        <v>214505609</v>
      </c>
    </row>
    <row r="37" spans="1:8" ht="15.75">
      <c r="A37" s="29">
        <v>27</v>
      </c>
      <c r="B37" s="33" t="s">
        <v>180</v>
      </c>
      <c r="C37" s="418">
        <v>0</v>
      </c>
      <c r="D37" s="420"/>
      <c r="E37" s="186">
        <f t="shared" si="1"/>
        <v>0</v>
      </c>
      <c r="F37" s="560">
        <v>0</v>
      </c>
      <c r="G37" s="565"/>
      <c r="H37" s="562">
        <v>0</v>
      </c>
    </row>
    <row r="38" spans="1:8" ht="15.75">
      <c r="A38" s="29">
        <v>28</v>
      </c>
      <c r="B38" s="33" t="s">
        <v>181</v>
      </c>
      <c r="C38" s="418">
        <v>2134949075.0916061</v>
      </c>
      <c r="D38" s="420"/>
      <c r="E38" s="186">
        <f t="shared" si="1"/>
        <v>2134949075.0916061</v>
      </c>
      <c r="F38" s="560">
        <v>1425709943</v>
      </c>
      <c r="G38" s="565"/>
      <c r="H38" s="562">
        <v>1425709943</v>
      </c>
    </row>
    <row r="39" spans="1:8" ht="15.75">
      <c r="A39" s="29">
        <v>29</v>
      </c>
      <c r="B39" s="33" t="s">
        <v>196</v>
      </c>
      <c r="C39" s="418">
        <v>549007.8599999994</v>
      </c>
      <c r="D39" s="420"/>
      <c r="E39" s="186">
        <f t="shared" si="1"/>
        <v>549007.8599999994</v>
      </c>
      <c r="F39" s="560">
        <v>35266184</v>
      </c>
      <c r="G39" s="565"/>
      <c r="H39" s="562">
        <v>35266184</v>
      </c>
    </row>
    <row r="40" spans="1:8" ht="15.75">
      <c r="A40" s="29">
        <v>30</v>
      </c>
      <c r="B40" s="35" t="s">
        <v>182</v>
      </c>
      <c r="C40" s="418">
        <f>SUM(C33:C39)</f>
        <v>2358029788.1816063</v>
      </c>
      <c r="D40" s="420"/>
      <c r="E40" s="186">
        <f t="shared" si="1"/>
        <v>2358029788.1816063</v>
      </c>
      <c r="F40" s="560">
        <v>1701237716</v>
      </c>
      <c r="G40" s="565"/>
      <c r="H40" s="562">
        <v>1701237716</v>
      </c>
    </row>
    <row r="41" spans="1:8" ht="16.5" thickBot="1">
      <c r="A41" s="36">
        <v>31</v>
      </c>
      <c r="B41" s="37" t="s">
        <v>197</v>
      </c>
      <c r="C41" s="188">
        <f>C31+C40</f>
        <v>9689820099.2531052</v>
      </c>
      <c r="D41" s="188">
        <f>D31+D40</f>
        <v>10977379229.208599</v>
      </c>
      <c r="E41" s="188">
        <f>C41+D41</f>
        <v>20667199328.461704</v>
      </c>
      <c r="F41" s="566">
        <v>8337964097</v>
      </c>
      <c r="G41" s="567">
        <v>11004135285</v>
      </c>
      <c r="H41" s="568">
        <v>19342099382</v>
      </c>
    </row>
    <row r="43" spans="1:8">
      <c r="B43" s="38"/>
    </row>
  </sheetData>
  <mergeCells count="2">
    <mergeCell ref="C5:E5"/>
    <mergeCell ref="F5:H5"/>
  </mergeCells>
  <dataValidations count="1">
    <dataValidation type="whole" operator="lessThanOrEqual" allowBlank="1" showInputMessage="1" showErrorMessage="1" sqref="C13:D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activeCell="B33" sqref="B33"/>
      <selection pane="topRight" activeCell="B33" sqref="B33"/>
      <selection pane="bottomLeft" activeCell="B33" sqref="B33"/>
      <selection pane="bottomRight" activeCell="B33" sqref="B33"/>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8"/>
  </cols>
  <sheetData>
    <row r="1" spans="1:8" ht="15.75">
      <c r="A1" s="11" t="s">
        <v>188</v>
      </c>
      <c r="B1" s="10" t="s">
        <v>755</v>
      </c>
      <c r="C1" s="10"/>
    </row>
    <row r="2" spans="1:8" ht="15.75">
      <c r="A2" s="11" t="s">
        <v>189</v>
      </c>
      <c r="B2" s="332">
        <v>44469</v>
      </c>
      <c r="C2" s="21"/>
      <c r="D2" s="12"/>
      <c r="E2" s="12"/>
      <c r="F2" s="12"/>
      <c r="G2" s="12"/>
      <c r="H2" s="12"/>
    </row>
    <row r="3" spans="1:8" ht="15.75">
      <c r="A3" s="11"/>
      <c r="B3" s="10"/>
      <c r="C3" s="21"/>
      <c r="D3" s="12"/>
      <c r="E3" s="12"/>
      <c r="F3" s="12"/>
      <c r="G3" s="12"/>
      <c r="H3" s="12">
        <v>0</v>
      </c>
    </row>
    <row r="4" spans="1:8" ht="16.5" thickBot="1">
      <c r="A4" s="39" t="s">
        <v>329</v>
      </c>
      <c r="B4" s="22" t="s">
        <v>222</v>
      </c>
      <c r="C4" s="25"/>
      <c r="D4" s="25"/>
      <c r="E4" s="25"/>
      <c r="F4" s="39"/>
      <c r="G4" s="39"/>
      <c r="H4" s="40" t="s">
        <v>93</v>
      </c>
    </row>
    <row r="5" spans="1:8" ht="15.75">
      <c r="A5" s="100"/>
      <c r="B5" s="101"/>
      <c r="C5" s="706" t="s">
        <v>194</v>
      </c>
      <c r="D5" s="707"/>
      <c r="E5" s="708"/>
      <c r="F5" s="706" t="s">
        <v>195</v>
      </c>
      <c r="G5" s="707"/>
      <c r="H5" s="709"/>
    </row>
    <row r="6" spans="1:8">
      <c r="A6" s="102" t="s">
        <v>26</v>
      </c>
      <c r="B6" s="41"/>
      <c r="C6" s="42" t="s">
        <v>27</v>
      </c>
      <c r="D6" s="42" t="s">
        <v>96</v>
      </c>
      <c r="E6" s="42" t="s">
        <v>68</v>
      </c>
      <c r="F6" s="42" t="s">
        <v>27</v>
      </c>
      <c r="G6" s="42" t="s">
        <v>96</v>
      </c>
      <c r="H6" s="103" t="s">
        <v>68</v>
      </c>
    </row>
    <row r="7" spans="1:8">
      <c r="A7" s="104"/>
      <c r="B7" s="44" t="s">
        <v>92</v>
      </c>
      <c r="C7" s="45"/>
      <c r="D7" s="45"/>
      <c r="E7" s="45"/>
      <c r="F7" s="45"/>
      <c r="G7" s="45"/>
      <c r="H7" s="105"/>
    </row>
    <row r="8" spans="1:8" ht="15.75">
      <c r="A8" s="104">
        <v>1</v>
      </c>
      <c r="B8" s="46" t="s">
        <v>97</v>
      </c>
      <c r="C8" s="421">
        <v>14010936.109999999</v>
      </c>
      <c r="D8" s="421">
        <v>-3830091.41</v>
      </c>
      <c r="E8" s="186">
        <f>C8+D8</f>
        <v>10180844.699999999</v>
      </c>
      <c r="F8" s="569">
        <v>12201024</v>
      </c>
      <c r="G8" s="570">
        <v>2780229</v>
      </c>
      <c r="H8" s="559">
        <v>14981253</v>
      </c>
    </row>
    <row r="9" spans="1:8" ht="15.75">
      <c r="A9" s="104">
        <v>2</v>
      </c>
      <c r="B9" s="46" t="s">
        <v>98</v>
      </c>
      <c r="C9" s="422">
        <f>SUM(C10:C18)</f>
        <v>697321492.05989993</v>
      </c>
      <c r="D9" s="422">
        <f>SUM(D10:D18)</f>
        <v>386458505.75099987</v>
      </c>
      <c r="E9" s="186">
        <f t="shared" ref="E9:E67" si="0">C9+D9</f>
        <v>1083779997.8108997</v>
      </c>
      <c r="F9" s="571">
        <v>540439467</v>
      </c>
      <c r="G9" s="572">
        <v>333327955</v>
      </c>
      <c r="H9" s="562">
        <v>873767422</v>
      </c>
    </row>
    <row r="10" spans="1:8" ht="15.75">
      <c r="A10" s="104">
        <v>2.1</v>
      </c>
      <c r="B10" s="47" t="s">
        <v>99</v>
      </c>
      <c r="C10" s="421">
        <v>720853.22</v>
      </c>
      <c r="D10" s="421">
        <v>45487.07</v>
      </c>
      <c r="E10" s="186">
        <f t="shared" si="0"/>
        <v>766340.28999999992</v>
      </c>
      <c r="F10" s="573">
        <v>55712</v>
      </c>
      <c r="G10" s="574">
        <v>200073</v>
      </c>
      <c r="H10" s="562">
        <v>255785</v>
      </c>
    </row>
    <row r="11" spans="1:8" ht="15.75">
      <c r="A11" s="104">
        <v>2.2000000000000002</v>
      </c>
      <c r="B11" s="47" t="s">
        <v>100</v>
      </c>
      <c r="C11" s="421">
        <v>94025640.226199999</v>
      </c>
      <c r="D11" s="421">
        <v>134452749.63729179</v>
      </c>
      <c r="E11" s="186">
        <f t="shared" si="0"/>
        <v>228478389.86349177</v>
      </c>
      <c r="F11" s="573">
        <v>73779409</v>
      </c>
      <c r="G11" s="574">
        <v>108377528</v>
      </c>
      <c r="H11" s="562">
        <v>182156937</v>
      </c>
    </row>
    <row r="12" spans="1:8" ht="15.75">
      <c r="A12" s="104">
        <v>2.2999999999999998</v>
      </c>
      <c r="B12" s="47" t="s">
        <v>101</v>
      </c>
      <c r="C12" s="421">
        <v>4229127.16</v>
      </c>
      <c r="D12" s="421">
        <v>5023479.0872131605</v>
      </c>
      <c r="E12" s="186">
        <f t="shared" si="0"/>
        <v>9252606.2472131606</v>
      </c>
      <c r="F12" s="573">
        <v>2043956</v>
      </c>
      <c r="G12" s="574">
        <v>4484595</v>
      </c>
      <c r="H12" s="562">
        <v>6528551</v>
      </c>
    </row>
    <row r="13" spans="1:8" ht="15.75">
      <c r="A13" s="104">
        <v>2.4</v>
      </c>
      <c r="B13" s="47" t="s">
        <v>102</v>
      </c>
      <c r="C13" s="421">
        <v>15415182.7829</v>
      </c>
      <c r="D13" s="421">
        <v>7477905.7039876198</v>
      </c>
      <c r="E13" s="186">
        <f t="shared" si="0"/>
        <v>22893088.486887619</v>
      </c>
      <c r="F13" s="573">
        <v>10415811</v>
      </c>
      <c r="G13" s="574">
        <v>6293560</v>
      </c>
      <c r="H13" s="562">
        <v>16709371</v>
      </c>
    </row>
    <row r="14" spans="1:8" ht="15.75">
      <c r="A14" s="104">
        <v>2.5</v>
      </c>
      <c r="B14" s="47" t="s">
        <v>103</v>
      </c>
      <c r="C14" s="421">
        <v>7937976.7000000002</v>
      </c>
      <c r="D14" s="421">
        <v>36389406.952777319</v>
      </c>
      <c r="E14" s="186">
        <f t="shared" si="0"/>
        <v>44327383.652777322</v>
      </c>
      <c r="F14" s="573">
        <v>4236219</v>
      </c>
      <c r="G14" s="574">
        <v>30500790</v>
      </c>
      <c r="H14" s="562">
        <v>34737009</v>
      </c>
    </row>
    <row r="15" spans="1:8" ht="15.75">
      <c r="A15" s="104">
        <v>2.6</v>
      </c>
      <c r="B15" s="47" t="s">
        <v>104</v>
      </c>
      <c r="C15" s="421">
        <v>30586642.6043</v>
      </c>
      <c r="D15" s="421">
        <v>50274219.525229938</v>
      </c>
      <c r="E15" s="186">
        <f t="shared" si="0"/>
        <v>80860862.129529938</v>
      </c>
      <c r="F15" s="573">
        <v>17182386</v>
      </c>
      <c r="G15" s="574">
        <v>48182415</v>
      </c>
      <c r="H15" s="562">
        <v>65364800</v>
      </c>
    </row>
    <row r="16" spans="1:8" ht="15.75">
      <c r="A16" s="104">
        <v>2.7</v>
      </c>
      <c r="B16" s="47" t="s">
        <v>105</v>
      </c>
      <c r="C16" s="421">
        <v>9442632.4965000004</v>
      </c>
      <c r="D16" s="421">
        <v>6757486.2982999999</v>
      </c>
      <c r="E16" s="186">
        <f t="shared" si="0"/>
        <v>16200118.7948</v>
      </c>
      <c r="F16" s="573">
        <v>5895530</v>
      </c>
      <c r="G16" s="574">
        <v>6849850</v>
      </c>
      <c r="H16" s="562">
        <v>12745380</v>
      </c>
    </row>
    <row r="17" spans="1:8" ht="15.75">
      <c r="A17" s="104">
        <v>2.8</v>
      </c>
      <c r="B17" s="47" t="s">
        <v>106</v>
      </c>
      <c r="C17" s="421">
        <v>532579984.69</v>
      </c>
      <c r="D17" s="421">
        <v>143772509.31619999</v>
      </c>
      <c r="E17" s="186">
        <f t="shared" si="0"/>
        <v>676352494.00619996</v>
      </c>
      <c r="F17" s="573">
        <v>425049269</v>
      </c>
      <c r="G17" s="574">
        <v>126254271</v>
      </c>
      <c r="H17" s="562">
        <v>551303540</v>
      </c>
    </row>
    <row r="18" spans="1:8" ht="15.75">
      <c r="A18" s="104">
        <v>2.9</v>
      </c>
      <c r="B18" s="47" t="s">
        <v>107</v>
      </c>
      <c r="C18" s="421">
        <v>2383452.1800000002</v>
      </c>
      <c r="D18" s="421">
        <v>2265262.16</v>
      </c>
      <c r="E18" s="186">
        <f t="shared" si="0"/>
        <v>4648714.34</v>
      </c>
      <c r="F18" s="573">
        <v>1781175</v>
      </c>
      <c r="G18" s="574">
        <v>2184874</v>
      </c>
      <c r="H18" s="562">
        <v>3966049</v>
      </c>
    </row>
    <row r="19" spans="1:8" ht="15.75">
      <c r="A19" s="104">
        <v>3</v>
      </c>
      <c r="B19" s="46" t="s">
        <v>108</v>
      </c>
      <c r="C19" s="421">
        <v>9079285.2300000004</v>
      </c>
      <c r="D19" s="421">
        <v>1567854.6</v>
      </c>
      <c r="E19" s="186">
        <f t="shared" si="0"/>
        <v>10647139.83</v>
      </c>
      <c r="F19" s="573">
        <v>5708348</v>
      </c>
      <c r="G19" s="574">
        <v>1017445</v>
      </c>
      <c r="H19" s="562">
        <v>6725793</v>
      </c>
    </row>
    <row r="20" spans="1:8" ht="15.75">
      <c r="A20" s="104">
        <v>4</v>
      </c>
      <c r="B20" s="46" t="s">
        <v>109</v>
      </c>
      <c r="C20" s="421">
        <v>139641378.18000001</v>
      </c>
      <c r="D20" s="421">
        <v>2100657.56</v>
      </c>
      <c r="E20" s="186">
        <f t="shared" si="0"/>
        <v>141742035.74000001</v>
      </c>
      <c r="F20" s="573">
        <v>120749280</v>
      </c>
      <c r="G20" s="574">
        <v>1128021</v>
      </c>
      <c r="H20" s="562">
        <v>121877301</v>
      </c>
    </row>
    <row r="21" spans="1:8" ht="15.75">
      <c r="A21" s="104">
        <v>5</v>
      </c>
      <c r="B21" s="46" t="s">
        <v>110</v>
      </c>
      <c r="C21" s="421">
        <v>0</v>
      </c>
      <c r="D21" s="421">
        <v>0</v>
      </c>
      <c r="E21" s="186">
        <f t="shared" si="0"/>
        <v>0</v>
      </c>
      <c r="F21" s="573">
        <v>0</v>
      </c>
      <c r="G21" s="574">
        <v>0</v>
      </c>
      <c r="H21" s="562">
        <v>0</v>
      </c>
    </row>
    <row r="22" spans="1:8" ht="15.75">
      <c r="A22" s="104">
        <v>6</v>
      </c>
      <c r="B22" s="48" t="s">
        <v>111</v>
      </c>
      <c r="C22" s="422">
        <f>C8+C9+C19+C20+C21</f>
        <v>860053091.57990003</v>
      </c>
      <c r="D22" s="422">
        <f>D8+D9+D19+D20+D21</f>
        <v>386296926.50099987</v>
      </c>
      <c r="E22" s="186">
        <f>C22+D22</f>
        <v>1246350018.0809</v>
      </c>
      <c r="F22" s="571">
        <v>679098119</v>
      </c>
      <c r="G22" s="572">
        <v>338253650</v>
      </c>
      <c r="H22" s="562">
        <v>1017351769</v>
      </c>
    </row>
    <row r="23" spans="1:8" ht="15.75">
      <c r="A23" s="104"/>
      <c r="B23" s="44" t="s">
        <v>90</v>
      </c>
      <c r="C23" s="421"/>
      <c r="D23" s="421"/>
      <c r="E23" s="185"/>
      <c r="F23" s="573"/>
      <c r="G23" s="574"/>
      <c r="H23" s="560"/>
    </row>
    <row r="24" spans="1:8" ht="15.75">
      <c r="A24" s="104">
        <v>7</v>
      </c>
      <c r="B24" s="46" t="s">
        <v>112</v>
      </c>
      <c r="C24" s="421">
        <v>74221488.150000006</v>
      </c>
      <c r="D24" s="421">
        <v>12963854.43</v>
      </c>
      <c r="E24" s="186">
        <f t="shared" si="0"/>
        <v>87185342.580000013</v>
      </c>
      <c r="F24" s="573">
        <v>54663541</v>
      </c>
      <c r="G24" s="574">
        <v>16731159</v>
      </c>
      <c r="H24" s="562">
        <v>71394699</v>
      </c>
    </row>
    <row r="25" spans="1:8" ht="15.75">
      <c r="A25" s="104">
        <v>8</v>
      </c>
      <c r="B25" s="46" t="s">
        <v>113</v>
      </c>
      <c r="C25" s="421">
        <v>199989261</v>
      </c>
      <c r="D25" s="421">
        <v>71547773.280000001</v>
      </c>
      <c r="E25" s="186">
        <f t="shared" si="0"/>
        <v>271537034.27999997</v>
      </c>
      <c r="F25" s="573">
        <v>142831643</v>
      </c>
      <c r="G25" s="574">
        <v>84121577</v>
      </c>
      <c r="H25" s="562">
        <v>226953219</v>
      </c>
    </row>
    <row r="26" spans="1:8" ht="15.75">
      <c r="A26" s="104">
        <v>9</v>
      </c>
      <c r="B26" s="46" t="s">
        <v>114</v>
      </c>
      <c r="C26" s="421">
        <v>5509596.4900000002</v>
      </c>
      <c r="D26" s="421">
        <v>3980.32</v>
      </c>
      <c r="E26" s="186">
        <f t="shared" si="0"/>
        <v>5513576.8100000005</v>
      </c>
      <c r="F26" s="573">
        <v>4337021</v>
      </c>
      <c r="G26" s="574">
        <v>345676</v>
      </c>
      <c r="H26" s="562">
        <v>4682697</v>
      </c>
    </row>
    <row r="27" spans="1:8" ht="15.75">
      <c r="A27" s="104">
        <v>10</v>
      </c>
      <c r="B27" s="46" t="s">
        <v>115</v>
      </c>
      <c r="C27" s="421">
        <v>2123739.5</v>
      </c>
      <c r="D27" s="421">
        <v>80310410.150000006</v>
      </c>
      <c r="E27" s="186">
        <f t="shared" si="0"/>
        <v>82434149.650000006</v>
      </c>
      <c r="F27" s="573">
        <v>24919272</v>
      </c>
      <c r="G27" s="574">
        <v>84720034</v>
      </c>
      <c r="H27" s="562">
        <v>109639306</v>
      </c>
    </row>
    <row r="28" spans="1:8" ht="15.75">
      <c r="A28" s="104">
        <v>11</v>
      </c>
      <c r="B28" s="46" t="s">
        <v>116</v>
      </c>
      <c r="C28" s="421">
        <v>121448978.52</v>
      </c>
      <c r="D28" s="421">
        <v>47562839.859999999</v>
      </c>
      <c r="E28" s="186">
        <f t="shared" si="0"/>
        <v>169011818.38</v>
      </c>
      <c r="F28" s="573">
        <v>126621437</v>
      </c>
      <c r="G28" s="574">
        <v>46864433</v>
      </c>
      <c r="H28" s="562">
        <v>173485870</v>
      </c>
    </row>
    <row r="29" spans="1:8" ht="15.75">
      <c r="A29" s="104">
        <v>12</v>
      </c>
      <c r="B29" s="46" t="s">
        <v>117</v>
      </c>
      <c r="C29" s="421">
        <v>0</v>
      </c>
      <c r="D29" s="421">
        <v>0</v>
      </c>
      <c r="E29" s="186">
        <f t="shared" si="0"/>
        <v>0</v>
      </c>
      <c r="F29" s="573">
        <v>0</v>
      </c>
      <c r="G29" s="574">
        <v>0</v>
      </c>
      <c r="H29" s="562">
        <v>0</v>
      </c>
    </row>
    <row r="30" spans="1:8" ht="15.75">
      <c r="A30" s="104">
        <v>13</v>
      </c>
      <c r="B30" s="49" t="s">
        <v>118</v>
      </c>
      <c r="C30" s="422">
        <f>SUM(C24:C29)</f>
        <v>403293063.65999997</v>
      </c>
      <c r="D30" s="422">
        <f>SUM(D24:D29)</f>
        <v>212388858.04000002</v>
      </c>
      <c r="E30" s="186">
        <f t="shared" si="0"/>
        <v>615681921.70000005</v>
      </c>
      <c r="F30" s="571">
        <v>353372913</v>
      </c>
      <c r="G30" s="572">
        <v>232782878</v>
      </c>
      <c r="H30" s="562">
        <v>586155791</v>
      </c>
    </row>
    <row r="31" spans="1:8" ht="15.75">
      <c r="A31" s="104">
        <v>14</v>
      </c>
      <c r="B31" s="49" t="s">
        <v>119</v>
      </c>
      <c r="C31" s="422">
        <f>C22-C30</f>
        <v>456760027.91990006</v>
      </c>
      <c r="D31" s="422">
        <f>D22-D30</f>
        <v>173908068.46099985</v>
      </c>
      <c r="E31" s="186">
        <f t="shared" si="0"/>
        <v>630668096.38089991</v>
      </c>
      <c r="F31" s="571">
        <v>325725206</v>
      </c>
      <c r="G31" s="572">
        <v>105470772</v>
      </c>
      <c r="H31" s="562">
        <v>431195978</v>
      </c>
    </row>
    <row r="32" spans="1:8">
      <c r="A32" s="104"/>
      <c r="B32" s="44"/>
      <c r="C32" s="423"/>
      <c r="D32" s="423"/>
      <c r="E32" s="191"/>
      <c r="F32" s="575"/>
      <c r="G32" s="576"/>
      <c r="H32" s="575"/>
    </row>
    <row r="33" spans="1:8" ht="15.75">
      <c r="A33" s="104"/>
      <c r="B33" s="44" t="s">
        <v>120</v>
      </c>
      <c r="C33" s="421"/>
      <c r="D33" s="421"/>
      <c r="E33" s="185"/>
      <c r="F33" s="573"/>
      <c r="G33" s="574"/>
      <c r="H33" s="560"/>
    </row>
    <row r="34" spans="1:8" ht="15.75">
      <c r="A34" s="104">
        <v>15</v>
      </c>
      <c r="B34" s="43" t="s">
        <v>91</v>
      </c>
      <c r="C34" s="424">
        <f>C35-C36</f>
        <v>157761346.41</v>
      </c>
      <c r="D34" s="424">
        <f>D35-D36</f>
        <v>-21486053.539999992</v>
      </c>
      <c r="E34" s="186">
        <f t="shared" si="0"/>
        <v>136275292.87</v>
      </c>
      <c r="F34" s="571">
        <v>109078201</v>
      </c>
      <c r="G34" s="572">
        <v>-17442358</v>
      </c>
      <c r="H34" s="562">
        <v>91635843</v>
      </c>
    </row>
    <row r="35" spans="1:8" ht="15.75">
      <c r="A35" s="104">
        <v>15.1</v>
      </c>
      <c r="B35" s="47" t="s">
        <v>121</v>
      </c>
      <c r="C35" s="421">
        <v>199413720.25</v>
      </c>
      <c r="D35" s="421">
        <v>52125335.310000002</v>
      </c>
      <c r="E35" s="186">
        <f t="shared" si="0"/>
        <v>251539055.56</v>
      </c>
      <c r="F35" s="573">
        <v>140495521</v>
      </c>
      <c r="G35" s="574">
        <v>37582657</v>
      </c>
      <c r="H35" s="562">
        <v>178078178</v>
      </c>
    </row>
    <row r="36" spans="1:8" ht="15.75">
      <c r="A36" s="104">
        <v>15.2</v>
      </c>
      <c r="B36" s="47" t="s">
        <v>122</v>
      </c>
      <c r="C36" s="421">
        <v>41652373.840000004</v>
      </c>
      <c r="D36" s="421">
        <v>73611388.849999994</v>
      </c>
      <c r="E36" s="186">
        <f t="shared" si="0"/>
        <v>115263762.69</v>
      </c>
      <c r="F36" s="573">
        <v>31417320</v>
      </c>
      <c r="G36" s="574">
        <v>55025015</v>
      </c>
      <c r="H36" s="562">
        <v>86442335</v>
      </c>
    </row>
    <row r="37" spans="1:8" ht="15.75">
      <c r="A37" s="104">
        <v>16</v>
      </c>
      <c r="B37" s="46" t="s">
        <v>123</v>
      </c>
      <c r="C37" s="421">
        <v>400504.96</v>
      </c>
      <c r="D37" s="421">
        <v>0</v>
      </c>
      <c r="E37" s="186">
        <f t="shared" si="0"/>
        <v>400504.96</v>
      </c>
      <c r="F37" s="573">
        <v>632376</v>
      </c>
      <c r="G37" s="574">
        <v>0</v>
      </c>
      <c r="H37" s="562">
        <v>632376</v>
      </c>
    </row>
    <row r="38" spans="1:8" ht="15.75">
      <c r="A38" s="104">
        <v>17</v>
      </c>
      <c r="B38" s="46" t="s">
        <v>124</v>
      </c>
      <c r="C38" s="421">
        <v>0</v>
      </c>
      <c r="D38" s="421">
        <v>0</v>
      </c>
      <c r="E38" s="186">
        <f t="shared" si="0"/>
        <v>0</v>
      </c>
      <c r="F38" s="573">
        <v>0</v>
      </c>
      <c r="G38" s="574">
        <v>1223336</v>
      </c>
      <c r="H38" s="562">
        <v>1223336</v>
      </c>
    </row>
    <row r="39" spans="1:8" ht="15.75">
      <c r="A39" s="104">
        <v>18</v>
      </c>
      <c r="B39" s="46" t="s">
        <v>125</v>
      </c>
      <c r="C39" s="421">
        <v>27104395.100000001</v>
      </c>
      <c r="D39" s="421">
        <v>27606.42</v>
      </c>
      <c r="E39" s="186">
        <f t="shared" si="0"/>
        <v>27132001.520000003</v>
      </c>
      <c r="F39" s="573">
        <v>457019</v>
      </c>
      <c r="G39" s="574">
        <v>876066</v>
      </c>
      <c r="H39" s="562">
        <v>1333085</v>
      </c>
    </row>
    <row r="40" spans="1:8" ht="15.75">
      <c r="A40" s="104">
        <v>19</v>
      </c>
      <c r="B40" s="46" t="s">
        <v>126</v>
      </c>
      <c r="C40" s="421">
        <v>86064850.060000002</v>
      </c>
      <c r="D40" s="421">
        <v>0</v>
      </c>
      <c r="E40" s="186">
        <f t="shared" si="0"/>
        <v>86064850.060000002</v>
      </c>
      <c r="F40" s="573">
        <v>74009823</v>
      </c>
      <c r="G40" s="574">
        <v>0</v>
      </c>
      <c r="H40" s="562">
        <v>74009823</v>
      </c>
    </row>
    <row r="41" spans="1:8" ht="15.75">
      <c r="A41" s="104">
        <v>20</v>
      </c>
      <c r="B41" s="46" t="s">
        <v>127</v>
      </c>
      <c r="C41" s="421">
        <v>12792693.1</v>
      </c>
      <c r="D41" s="421">
        <v>0</v>
      </c>
      <c r="E41" s="186">
        <f t="shared" si="0"/>
        <v>12792693.1</v>
      </c>
      <c r="F41" s="573">
        <v>28684558</v>
      </c>
      <c r="G41" s="574">
        <v>0</v>
      </c>
      <c r="H41" s="562">
        <v>28684558</v>
      </c>
    </row>
    <row r="42" spans="1:8" ht="15.75">
      <c r="A42" s="104">
        <v>21</v>
      </c>
      <c r="B42" s="46" t="s">
        <v>128</v>
      </c>
      <c r="C42" s="421">
        <v>20771858.440000001</v>
      </c>
      <c r="D42" s="421">
        <v>0</v>
      </c>
      <c r="E42" s="186">
        <f t="shared" si="0"/>
        <v>20771858.440000001</v>
      </c>
      <c r="F42" s="573">
        <v>8046410</v>
      </c>
      <c r="G42" s="574">
        <v>0</v>
      </c>
      <c r="H42" s="562">
        <v>8046410</v>
      </c>
    </row>
    <row r="43" spans="1:8" ht="15.75">
      <c r="A43" s="104">
        <v>22</v>
      </c>
      <c r="B43" s="46" t="s">
        <v>129</v>
      </c>
      <c r="C43" s="421">
        <v>9360950.5600000005</v>
      </c>
      <c r="D43" s="421">
        <v>23033251.82</v>
      </c>
      <c r="E43" s="186">
        <f t="shared" si="0"/>
        <v>32394202.380000003</v>
      </c>
      <c r="F43" s="573">
        <v>7197259</v>
      </c>
      <c r="G43" s="574">
        <v>22804202</v>
      </c>
      <c r="H43" s="562">
        <v>30001461</v>
      </c>
    </row>
    <row r="44" spans="1:8" ht="15.75">
      <c r="A44" s="104">
        <v>23</v>
      </c>
      <c r="B44" s="46" t="s">
        <v>130</v>
      </c>
      <c r="C44" s="421">
        <v>13162472.800000001</v>
      </c>
      <c r="D44" s="421">
        <v>681236.27</v>
      </c>
      <c r="E44" s="186">
        <f t="shared" si="0"/>
        <v>13843709.07</v>
      </c>
      <c r="F44" s="573">
        <v>10813336</v>
      </c>
      <c r="G44" s="574">
        <v>1217648</v>
      </c>
      <c r="H44" s="562">
        <v>12030985</v>
      </c>
    </row>
    <row r="45" spans="1:8" ht="15.75">
      <c r="A45" s="104">
        <v>24</v>
      </c>
      <c r="B45" s="49" t="s">
        <v>131</v>
      </c>
      <c r="C45" s="422">
        <f>C34+C37+C38+C39+C40+C41+C42+C43+C44</f>
        <v>327419071.43000001</v>
      </c>
      <c r="D45" s="422">
        <f>D34+D37+D38+D39+D40+D41+D42+D43+D44</f>
        <v>2256040.9700000104</v>
      </c>
      <c r="E45" s="186">
        <f t="shared" si="0"/>
        <v>329675112.40000004</v>
      </c>
      <c r="F45" s="571">
        <v>238918983</v>
      </c>
      <c r="G45" s="572">
        <v>8678895</v>
      </c>
      <c r="H45" s="562">
        <v>247597878</v>
      </c>
    </row>
    <row r="46" spans="1:8">
      <c r="A46" s="104"/>
      <c r="B46" s="44" t="s">
        <v>132</v>
      </c>
      <c r="C46" s="421"/>
      <c r="D46" s="421"/>
      <c r="E46" s="190"/>
      <c r="F46" s="573"/>
      <c r="G46" s="574"/>
      <c r="H46" s="573"/>
    </row>
    <row r="47" spans="1:8" ht="15.75">
      <c r="A47" s="104">
        <v>25</v>
      </c>
      <c r="B47" s="46" t="s">
        <v>133</v>
      </c>
      <c r="C47" s="421">
        <v>13274175.35</v>
      </c>
      <c r="D47" s="421">
        <v>7354533.0999999996</v>
      </c>
      <c r="E47" s="186">
        <f t="shared" si="0"/>
        <v>20628708.449999999</v>
      </c>
      <c r="F47" s="573">
        <v>9269574</v>
      </c>
      <c r="G47" s="574">
        <v>6556501</v>
      </c>
      <c r="H47" s="562">
        <v>15826075</v>
      </c>
    </row>
    <row r="48" spans="1:8" ht="15.75">
      <c r="A48" s="104">
        <v>26</v>
      </c>
      <c r="B48" s="46" t="s">
        <v>134</v>
      </c>
      <c r="C48" s="421">
        <v>23243302.16</v>
      </c>
      <c r="D48" s="421">
        <v>8740248.9600000009</v>
      </c>
      <c r="E48" s="186">
        <f t="shared" si="0"/>
        <v>31983551.120000001</v>
      </c>
      <c r="F48" s="573">
        <v>16176720</v>
      </c>
      <c r="G48" s="574">
        <v>12122479</v>
      </c>
      <c r="H48" s="562">
        <v>28299198</v>
      </c>
    </row>
    <row r="49" spans="1:9" ht="15.75">
      <c r="A49" s="104">
        <v>27</v>
      </c>
      <c r="B49" s="46" t="s">
        <v>135</v>
      </c>
      <c r="C49" s="421">
        <v>181833792.41999999</v>
      </c>
      <c r="D49" s="421">
        <v>0</v>
      </c>
      <c r="E49" s="186">
        <f t="shared" si="0"/>
        <v>181833792.41999999</v>
      </c>
      <c r="F49" s="573">
        <v>158063679</v>
      </c>
      <c r="G49" s="574">
        <v>0</v>
      </c>
      <c r="H49" s="562">
        <v>158063679</v>
      </c>
    </row>
    <row r="50" spans="1:9" ht="15.75">
      <c r="A50" s="104">
        <v>28</v>
      </c>
      <c r="B50" s="46" t="s">
        <v>271</v>
      </c>
      <c r="C50" s="421">
        <v>11733251.82</v>
      </c>
      <c r="D50" s="421">
        <v>0</v>
      </c>
      <c r="E50" s="186">
        <f t="shared" si="0"/>
        <v>11733251.82</v>
      </c>
      <c r="F50" s="573">
        <v>9038449</v>
      </c>
      <c r="G50" s="574">
        <v>0</v>
      </c>
      <c r="H50" s="562">
        <v>9038449</v>
      </c>
    </row>
    <row r="51" spans="1:9" ht="15.75">
      <c r="A51" s="104">
        <v>29</v>
      </c>
      <c r="B51" s="46" t="s">
        <v>136</v>
      </c>
      <c r="C51" s="421">
        <v>57107291.659999996</v>
      </c>
      <c r="D51" s="421">
        <v>0</v>
      </c>
      <c r="E51" s="186">
        <f t="shared" si="0"/>
        <v>57107291.659999996</v>
      </c>
      <c r="F51" s="573">
        <v>58288510</v>
      </c>
      <c r="G51" s="574">
        <v>0</v>
      </c>
      <c r="H51" s="562">
        <v>58288510</v>
      </c>
    </row>
    <row r="52" spans="1:9" ht="15.75">
      <c r="A52" s="104">
        <v>30</v>
      </c>
      <c r="B52" s="46" t="s">
        <v>137</v>
      </c>
      <c r="C52" s="421">
        <v>47767085.520000003</v>
      </c>
      <c r="D52" s="421">
        <v>1084843.1883938599</v>
      </c>
      <c r="E52" s="186">
        <f t="shared" si="0"/>
        <v>48851928.708393864</v>
      </c>
      <c r="F52" s="573">
        <v>39130506</v>
      </c>
      <c r="G52" s="574">
        <v>605502</v>
      </c>
      <c r="H52" s="562">
        <v>39736008</v>
      </c>
    </row>
    <row r="53" spans="1:9" ht="15.75">
      <c r="A53" s="104">
        <v>31</v>
      </c>
      <c r="B53" s="49" t="s">
        <v>138</v>
      </c>
      <c r="C53" s="422">
        <f>C47+C48+C49+C50+C51+C52</f>
        <v>334958898.92999995</v>
      </c>
      <c r="D53" s="422">
        <f>D47+D48+D49+D50+D51+D52</f>
        <v>17179625.24839386</v>
      </c>
      <c r="E53" s="186">
        <f t="shared" si="0"/>
        <v>352138524.17839378</v>
      </c>
      <c r="F53" s="571">
        <v>289967439</v>
      </c>
      <c r="G53" s="572">
        <v>19284481</v>
      </c>
      <c r="H53" s="562">
        <v>309251920</v>
      </c>
    </row>
    <row r="54" spans="1:9" ht="15.75">
      <c r="A54" s="104">
        <v>32</v>
      </c>
      <c r="B54" s="49" t="s">
        <v>139</v>
      </c>
      <c r="C54" s="422">
        <f>C45-C53</f>
        <v>-7539827.4999999404</v>
      </c>
      <c r="D54" s="422">
        <f>D45-D53</f>
        <v>-14923584.27839385</v>
      </c>
      <c r="E54" s="186">
        <f t="shared" si="0"/>
        <v>-22463411.77839379</v>
      </c>
      <c r="F54" s="571">
        <v>-51048456</v>
      </c>
      <c r="G54" s="572">
        <v>-10605586</v>
      </c>
      <c r="H54" s="562">
        <v>-61654042</v>
      </c>
    </row>
    <row r="55" spans="1:9">
      <c r="A55" s="104"/>
      <c r="B55" s="44"/>
      <c r="C55" s="423"/>
      <c r="D55" s="423"/>
      <c r="E55" s="191"/>
      <c r="F55" s="575"/>
      <c r="G55" s="576"/>
      <c r="H55" s="575"/>
    </row>
    <row r="56" spans="1:9" ht="15.75">
      <c r="A56" s="104">
        <v>33</v>
      </c>
      <c r="B56" s="49" t="s">
        <v>140</v>
      </c>
      <c r="C56" s="422">
        <f>C31+C54</f>
        <v>449220200.41990012</v>
      </c>
      <c r="D56" s="422">
        <f>D31+D54</f>
        <v>158984484.18260598</v>
      </c>
      <c r="E56" s="186">
        <f t="shared" si="0"/>
        <v>608204684.60250616</v>
      </c>
      <c r="F56" s="571">
        <v>274676751</v>
      </c>
      <c r="G56" s="572">
        <v>94865185</v>
      </c>
      <c r="H56" s="562">
        <v>369541936</v>
      </c>
    </row>
    <row r="57" spans="1:9">
      <c r="A57" s="104"/>
      <c r="B57" s="44"/>
      <c r="C57" s="423"/>
      <c r="D57" s="423"/>
      <c r="E57" s="191"/>
      <c r="F57" s="575"/>
      <c r="G57" s="576"/>
      <c r="H57" s="575"/>
    </row>
    <row r="58" spans="1:9" ht="15.75">
      <c r="A58" s="104">
        <v>34</v>
      </c>
      <c r="B58" s="46" t="s">
        <v>141</v>
      </c>
      <c r="C58" s="421">
        <v>-88170587.260299996</v>
      </c>
      <c r="D58" s="421">
        <v>-39106709.640000001</v>
      </c>
      <c r="E58" s="186">
        <f t="shared" si="0"/>
        <v>-127277296.9003</v>
      </c>
      <c r="F58" s="573">
        <v>412154923</v>
      </c>
      <c r="G58" s="574">
        <v>-2862310</v>
      </c>
      <c r="H58" s="562">
        <v>409292612</v>
      </c>
    </row>
    <row r="59" spans="1:9" s="176" customFormat="1" ht="15.75">
      <c r="A59" s="104">
        <v>35</v>
      </c>
      <c r="B59" s="43" t="s">
        <v>142</v>
      </c>
      <c r="C59" s="421">
        <v>1281282.97</v>
      </c>
      <c r="D59" s="421">
        <v>0</v>
      </c>
      <c r="E59" s="192">
        <f t="shared" si="0"/>
        <v>1281282.97</v>
      </c>
      <c r="F59" s="573">
        <v>26058104</v>
      </c>
      <c r="G59" s="574">
        <v>0</v>
      </c>
      <c r="H59" s="577">
        <v>26058104</v>
      </c>
      <c r="I59" s="175"/>
    </row>
    <row r="60" spans="1:9" ht="15.75">
      <c r="A60" s="104">
        <v>36</v>
      </c>
      <c r="B60" s="46" t="s">
        <v>143</v>
      </c>
      <c r="C60" s="421">
        <v>324666.36119999998</v>
      </c>
      <c r="D60" s="421">
        <v>1903484.03</v>
      </c>
      <c r="E60" s="186">
        <f t="shared" si="0"/>
        <v>2228150.3912</v>
      </c>
      <c r="F60" s="573">
        <v>33406395</v>
      </c>
      <c r="G60" s="574">
        <v>7825716</v>
      </c>
      <c r="H60" s="562">
        <v>41232112</v>
      </c>
    </row>
    <row r="61" spans="1:9" ht="15.75">
      <c r="A61" s="104">
        <v>37</v>
      </c>
      <c r="B61" s="49" t="s">
        <v>144</v>
      </c>
      <c r="C61" s="422">
        <f>C58+C59+C60</f>
        <v>-86564637.929099992</v>
      </c>
      <c r="D61" s="422">
        <f>D58+D59+D60</f>
        <v>-37203225.609999999</v>
      </c>
      <c r="E61" s="186">
        <f t="shared" si="0"/>
        <v>-123767863.53909999</v>
      </c>
      <c r="F61" s="571">
        <v>471619422</v>
      </c>
      <c r="G61" s="572">
        <v>4963406</v>
      </c>
      <c r="H61" s="562">
        <v>476582828</v>
      </c>
    </row>
    <row r="62" spans="1:9">
      <c r="A62" s="104"/>
      <c r="B62" s="50"/>
      <c r="C62" s="421"/>
      <c r="D62" s="421"/>
      <c r="E62" s="190"/>
      <c r="F62" s="573"/>
      <c r="G62" s="574"/>
      <c r="H62" s="573"/>
    </row>
    <row r="63" spans="1:9" ht="15.75">
      <c r="A63" s="104">
        <v>38</v>
      </c>
      <c r="B63" s="51" t="s">
        <v>272</v>
      </c>
      <c r="C63" s="422">
        <f>C56-C61</f>
        <v>535784838.3490001</v>
      </c>
      <c r="D63" s="422">
        <f>D56-D61</f>
        <v>196187709.792606</v>
      </c>
      <c r="E63" s="186">
        <f t="shared" si="0"/>
        <v>731972548.14160609</v>
      </c>
      <c r="F63" s="571">
        <v>-196942671</v>
      </c>
      <c r="G63" s="572">
        <v>89901780</v>
      </c>
      <c r="H63" s="562">
        <v>-107040891</v>
      </c>
    </row>
    <row r="64" spans="1:9" ht="15.75">
      <c r="A64" s="102">
        <v>39</v>
      </c>
      <c r="B64" s="46" t="s">
        <v>145</v>
      </c>
      <c r="C64" s="425">
        <v>72300000</v>
      </c>
      <c r="D64" s="425"/>
      <c r="E64" s="186">
        <f t="shared" si="0"/>
        <v>72300000</v>
      </c>
      <c r="F64" s="578">
        <v>-31965240</v>
      </c>
      <c r="G64" s="579"/>
      <c r="H64" s="562">
        <v>-31965240</v>
      </c>
    </row>
    <row r="65" spans="1:8" ht="15.75">
      <c r="A65" s="104">
        <v>40</v>
      </c>
      <c r="B65" s="49" t="s">
        <v>146</v>
      </c>
      <c r="C65" s="422">
        <f>C63-C64</f>
        <v>463484838.3490001</v>
      </c>
      <c r="D65" s="422">
        <f>D63-D64</f>
        <v>196187709.792606</v>
      </c>
      <c r="E65" s="186">
        <f t="shared" si="0"/>
        <v>659672548.14160609</v>
      </c>
      <c r="F65" s="571">
        <v>-164977431</v>
      </c>
      <c r="G65" s="572">
        <v>89901780</v>
      </c>
      <c r="H65" s="562">
        <v>-75075652</v>
      </c>
    </row>
    <row r="66" spans="1:8" ht="15.75">
      <c r="A66" s="102">
        <v>41</v>
      </c>
      <c r="B66" s="46" t="s">
        <v>147</v>
      </c>
      <c r="C66" s="425">
        <v>-1497248.05</v>
      </c>
      <c r="D66" s="425"/>
      <c r="E66" s="186">
        <f t="shared" si="0"/>
        <v>-1497248.05</v>
      </c>
      <c r="F66" s="578">
        <v>-2437663</v>
      </c>
      <c r="G66" s="579"/>
      <c r="H66" s="562">
        <v>-2437663</v>
      </c>
    </row>
    <row r="67" spans="1:8" ht="16.5" thickBot="1">
      <c r="A67" s="106">
        <v>42</v>
      </c>
      <c r="B67" s="107" t="s">
        <v>148</v>
      </c>
      <c r="C67" s="193">
        <f>C65+C66</f>
        <v>461987590.29900008</v>
      </c>
      <c r="D67" s="193">
        <f>D65+D66</f>
        <v>196187709.792606</v>
      </c>
      <c r="E67" s="188">
        <f t="shared" si="0"/>
        <v>658175300.09160614</v>
      </c>
      <c r="F67" s="580">
        <v>-167415094</v>
      </c>
      <c r="G67" s="581">
        <v>89901780</v>
      </c>
      <c r="H67" s="568">
        <v>-77513314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J53"/>
  <sheetViews>
    <sheetView showGridLines="0" zoomScaleNormal="100" workbookViewId="0">
      <selection activeCell="B33" sqref="B33"/>
    </sheetView>
  </sheetViews>
  <sheetFormatPr defaultRowHeight="15"/>
  <cols>
    <col min="1" max="1" width="9.5703125" bestFit="1" customWidth="1"/>
    <col min="2" max="2" width="72.28515625" customWidth="1"/>
    <col min="3" max="3" width="20" style="511" customWidth="1"/>
    <col min="4" max="4" width="15.28515625" style="511" customWidth="1"/>
    <col min="5" max="5" width="15" style="511" customWidth="1"/>
    <col min="6" max="6" width="20" style="511" customWidth="1"/>
    <col min="7" max="7" width="15.28515625" style="511" customWidth="1"/>
    <col min="8" max="8" width="15" style="511" customWidth="1"/>
    <col min="10" max="10" width="11.5703125" bestFit="1" customWidth="1"/>
  </cols>
  <sheetData>
    <row r="1" spans="1:10">
      <c r="A1" s="1" t="s">
        <v>188</v>
      </c>
      <c r="B1" t="str">
        <f>Info!C2</f>
        <v>სს ”საქართველოს ბანკი”</v>
      </c>
    </row>
    <row r="2" spans="1:10">
      <c r="A2" s="1" t="s">
        <v>189</v>
      </c>
      <c r="B2" s="332">
        <v>44469</v>
      </c>
    </row>
    <row r="3" spans="1:10">
      <c r="A3" s="1"/>
      <c r="H3" s="511">
        <v>0</v>
      </c>
    </row>
    <row r="4" spans="1:10" ht="16.5" thickBot="1">
      <c r="A4" s="1" t="s">
        <v>330</v>
      </c>
      <c r="B4" s="1"/>
      <c r="C4" s="517"/>
      <c r="D4" s="517"/>
      <c r="E4" s="518"/>
      <c r="F4" s="517"/>
      <c r="G4" s="517"/>
      <c r="H4" s="518" t="s">
        <v>93</v>
      </c>
    </row>
    <row r="5" spans="1:10" ht="15.75">
      <c r="A5" s="710" t="s">
        <v>26</v>
      </c>
      <c r="B5" s="712" t="s">
        <v>245</v>
      </c>
      <c r="C5" s="714" t="s">
        <v>194</v>
      </c>
      <c r="D5" s="714"/>
      <c r="E5" s="714"/>
      <c r="F5" s="714" t="s">
        <v>195</v>
      </c>
      <c r="G5" s="714"/>
      <c r="H5" s="715"/>
    </row>
    <row r="6" spans="1:10">
      <c r="A6" s="711"/>
      <c r="B6" s="713"/>
      <c r="C6" s="657" t="s">
        <v>27</v>
      </c>
      <c r="D6" s="657" t="s">
        <v>94</v>
      </c>
      <c r="E6" s="657" t="s">
        <v>68</v>
      </c>
      <c r="F6" s="657" t="s">
        <v>27</v>
      </c>
      <c r="G6" s="657" t="s">
        <v>94</v>
      </c>
      <c r="H6" s="664" t="s">
        <v>68</v>
      </c>
    </row>
    <row r="7" spans="1:10" s="2" customFormat="1" ht="15.75">
      <c r="A7" s="240">
        <v>1</v>
      </c>
      <c r="B7" s="658" t="s">
        <v>366</v>
      </c>
      <c r="C7" s="659"/>
      <c r="D7" s="659"/>
      <c r="E7" s="660">
        <v>0</v>
      </c>
      <c r="F7" s="659"/>
      <c r="G7" s="659"/>
      <c r="H7" s="665">
        <v>0</v>
      </c>
    </row>
    <row r="8" spans="1:10" s="2" customFormat="1" ht="15.75">
      <c r="A8" s="240">
        <v>1.1000000000000001</v>
      </c>
      <c r="B8" s="661" t="s">
        <v>275</v>
      </c>
      <c r="C8" s="659">
        <v>766754210.11000001</v>
      </c>
      <c r="D8" s="659">
        <v>773618841.42859995</v>
      </c>
      <c r="E8" s="660">
        <v>1540373051.5386</v>
      </c>
      <c r="F8" s="659">
        <v>635555883.47000003</v>
      </c>
      <c r="G8" s="659">
        <v>733147786.64520001</v>
      </c>
      <c r="H8" s="665">
        <v>1368703670.1152</v>
      </c>
    </row>
    <row r="9" spans="1:10" s="2" customFormat="1" ht="15.75">
      <c r="A9" s="240">
        <v>1.2</v>
      </c>
      <c r="B9" s="661" t="s">
        <v>276</v>
      </c>
      <c r="C9" s="659">
        <v>0</v>
      </c>
      <c r="D9" s="659">
        <v>98745786.720000014</v>
      </c>
      <c r="E9" s="660">
        <v>98745786.720000014</v>
      </c>
      <c r="F9" s="659">
        <v>0</v>
      </c>
      <c r="G9" s="659">
        <v>151557840.79000002</v>
      </c>
      <c r="H9" s="665">
        <v>151557840.79000002</v>
      </c>
    </row>
    <row r="10" spans="1:10" s="2" customFormat="1" ht="15.75">
      <c r="A10" s="240">
        <v>1.3</v>
      </c>
      <c r="B10" s="661" t="s">
        <v>277</v>
      </c>
      <c r="C10" s="659">
        <v>220170352.75</v>
      </c>
      <c r="D10" s="659">
        <v>15336828.922899991</v>
      </c>
      <c r="E10" s="660">
        <v>235507181.67289999</v>
      </c>
      <c r="F10" s="659">
        <v>117751500.20999999</v>
      </c>
      <c r="G10" s="659">
        <v>50844563.450399965</v>
      </c>
      <c r="H10" s="665">
        <v>168596063.66039997</v>
      </c>
      <c r="J10" s="510"/>
    </row>
    <row r="11" spans="1:10" s="2" customFormat="1" ht="15.75">
      <c r="A11" s="240">
        <v>1.4</v>
      </c>
      <c r="B11" s="661" t="s">
        <v>278</v>
      </c>
      <c r="C11" s="659">
        <v>139525559</v>
      </c>
      <c r="D11" s="659">
        <v>264017584.0097</v>
      </c>
      <c r="E11" s="660">
        <v>403543143.0097</v>
      </c>
      <c r="F11" s="659">
        <v>181418505.00999999</v>
      </c>
      <c r="G11" s="659">
        <v>1339471764.51</v>
      </c>
      <c r="H11" s="665">
        <v>1520890269.52</v>
      </c>
    </row>
    <row r="12" spans="1:10" s="2" customFormat="1" ht="29.25" customHeight="1">
      <c r="A12" s="240">
        <v>2</v>
      </c>
      <c r="B12" s="658" t="s">
        <v>279</v>
      </c>
      <c r="C12" s="659">
        <v>0</v>
      </c>
      <c r="D12" s="659">
        <v>0</v>
      </c>
      <c r="E12" s="660">
        <v>0</v>
      </c>
      <c r="F12" s="659">
        <v>0</v>
      </c>
      <c r="G12" s="659">
        <v>0</v>
      </c>
      <c r="H12" s="665">
        <v>0</v>
      </c>
    </row>
    <row r="13" spans="1:10" s="2" customFormat="1" ht="25.5">
      <c r="A13" s="240">
        <v>3</v>
      </c>
      <c r="B13" s="658" t="s">
        <v>280</v>
      </c>
      <c r="C13" s="659"/>
      <c r="D13" s="659"/>
      <c r="E13" s="660">
        <v>0</v>
      </c>
      <c r="F13" s="659"/>
      <c r="G13" s="659"/>
      <c r="H13" s="665">
        <v>0</v>
      </c>
    </row>
    <row r="14" spans="1:10" s="2" customFormat="1" ht="15.75">
      <c r="A14" s="240">
        <v>3.1</v>
      </c>
      <c r="B14" s="661" t="s">
        <v>281</v>
      </c>
      <c r="C14" s="659">
        <v>1875338000</v>
      </c>
      <c r="D14" s="659">
        <v>15614000</v>
      </c>
      <c r="E14" s="660">
        <v>1890952000</v>
      </c>
      <c r="F14" s="659">
        <v>1986774000</v>
      </c>
      <c r="G14" s="659">
        <v>0</v>
      </c>
      <c r="H14" s="665">
        <v>1986774000</v>
      </c>
    </row>
    <row r="15" spans="1:10" s="2" customFormat="1" ht="15.75">
      <c r="A15" s="240">
        <v>3.2</v>
      </c>
      <c r="B15" s="661" t="s">
        <v>282</v>
      </c>
      <c r="C15" s="659"/>
      <c r="D15" s="659"/>
      <c r="E15" s="660">
        <v>0</v>
      </c>
      <c r="F15" s="659"/>
      <c r="G15" s="659"/>
      <c r="H15" s="665">
        <v>0</v>
      </c>
    </row>
    <row r="16" spans="1:10" s="2" customFormat="1" ht="15.75">
      <c r="A16" s="240">
        <v>4</v>
      </c>
      <c r="B16" s="658" t="s">
        <v>283</v>
      </c>
      <c r="C16" s="659"/>
      <c r="D16" s="659"/>
      <c r="E16" s="660">
        <v>0</v>
      </c>
      <c r="F16" s="659"/>
      <c r="G16" s="659"/>
      <c r="H16" s="665">
        <v>0</v>
      </c>
    </row>
    <row r="17" spans="1:8" s="2" customFormat="1" ht="15.75">
      <c r="A17" s="240">
        <v>4.0999999999999996</v>
      </c>
      <c r="B17" s="661" t="s">
        <v>284</v>
      </c>
      <c r="C17" s="659">
        <v>372412166.01999998</v>
      </c>
      <c r="D17" s="659">
        <v>361291899.81999999</v>
      </c>
      <c r="E17" s="660">
        <v>733704065.83999991</v>
      </c>
      <c r="F17" s="659">
        <v>307375401.79000002</v>
      </c>
      <c r="G17" s="659">
        <v>378379818.56999999</v>
      </c>
      <c r="H17" s="665">
        <v>685755220.36000001</v>
      </c>
    </row>
    <row r="18" spans="1:8" s="2" customFormat="1" ht="15.75">
      <c r="A18" s="240">
        <v>4.2</v>
      </c>
      <c r="B18" s="661" t="s">
        <v>285</v>
      </c>
      <c r="C18" s="659">
        <v>482289938.67000002</v>
      </c>
      <c r="D18" s="659">
        <v>479389219.6541</v>
      </c>
      <c r="E18" s="660">
        <v>961679158.32410002</v>
      </c>
      <c r="F18" s="659">
        <v>442331965.23000002</v>
      </c>
      <c r="G18" s="659">
        <v>484866401.34039998</v>
      </c>
      <c r="H18" s="665">
        <v>927198366.5704</v>
      </c>
    </row>
    <row r="19" spans="1:8" s="2" customFormat="1" ht="25.5">
      <c r="A19" s="240">
        <v>5</v>
      </c>
      <c r="B19" s="658" t="s">
        <v>286</v>
      </c>
      <c r="C19" s="659"/>
      <c r="D19" s="659"/>
      <c r="E19" s="660">
        <v>0</v>
      </c>
      <c r="F19" s="659"/>
      <c r="G19" s="659"/>
      <c r="H19" s="665">
        <v>0</v>
      </c>
    </row>
    <row r="20" spans="1:8" s="2" customFormat="1" ht="15.75">
      <c r="A20" s="240">
        <v>5.0999999999999996</v>
      </c>
      <c r="B20" s="661" t="s">
        <v>287</v>
      </c>
      <c r="C20" s="659">
        <v>177473936</v>
      </c>
      <c r="D20" s="659">
        <v>171110603</v>
      </c>
      <c r="E20" s="660">
        <v>348584539</v>
      </c>
      <c r="F20" s="659">
        <v>139489904.66</v>
      </c>
      <c r="G20" s="659">
        <v>316793977.47000003</v>
      </c>
      <c r="H20" s="665">
        <v>456283882.13</v>
      </c>
    </row>
    <row r="21" spans="1:8" s="2" customFormat="1" ht="15.75">
      <c r="A21" s="240">
        <v>5.2</v>
      </c>
      <c r="B21" s="661" t="s">
        <v>288</v>
      </c>
      <c r="C21" s="659">
        <v>177238771.49000001</v>
      </c>
      <c r="D21" s="659">
        <v>416830.48</v>
      </c>
      <c r="E21" s="660">
        <v>177655601.97</v>
      </c>
      <c r="F21" s="659">
        <v>114558135.09</v>
      </c>
      <c r="G21" s="659">
        <v>759160.39</v>
      </c>
      <c r="H21" s="665">
        <v>115317295.48</v>
      </c>
    </row>
    <row r="22" spans="1:8" s="2" customFormat="1" ht="15.75">
      <c r="A22" s="240">
        <v>5.3</v>
      </c>
      <c r="B22" s="661" t="s">
        <v>289</v>
      </c>
      <c r="C22" s="659">
        <v>10440059443.960001</v>
      </c>
      <c r="D22" s="659">
        <v>12171274675.17</v>
      </c>
      <c r="E22" s="660">
        <v>22611334119.130001</v>
      </c>
      <c r="F22" s="659">
        <v>9245218281.6599979</v>
      </c>
      <c r="G22" s="659">
        <v>11742236741.02</v>
      </c>
      <c r="H22" s="665">
        <v>20987455022.68</v>
      </c>
    </row>
    <row r="23" spans="1:8" s="2" customFormat="1" ht="15.75">
      <c r="A23" s="240" t="s">
        <v>290</v>
      </c>
      <c r="B23" s="662" t="s">
        <v>291</v>
      </c>
      <c r="C23" s="659">
        <v>7528512454.5299997</v>
      </c>
      <c r="D23" s="659">
        <v>5387629223.1899996</v>
      </c>
      <c r="E23" s="660">
        <v>12916141677.719999</v>
      </c>
      <c r="F23" s="659">
        <v>6769182518.7299995</v>
      </c>
      <c r="G23" s="659">
        <v>5288930630.5</v>
      </c>
      <c r="H23" s="665">
        <v>12058113149.23</v>
      </c>
    </row>
    <row r="24" spans="1:8" s="2" customFormat="1" ht="15.75">
      <c r="A24" s="240" t="s">
        <v>292</v>
      </c>
      <c r="B24" s="662" t="s">
        <v>293</v>
      </c>
      <c r="C24" s="659">
        <v>1759306050.5699999</v>
      </c>
      <c r="D24" s="659">
        <v>4919740973.1700001</v>
      </c>
      <c r="E24" s="660">
        <v>6679047023.7399998</v>
      </c>
      <c r="F24" s="659">
        <v>1512313249.51</v>
      </c>
      <c r="G24" s="659">
        <v>4748164233.1999998</v>
      </c>
      <c r="H24" s="665">
        <v>6260477482.71</v>
      </c>
    </row>
    <row r="25" spans="1:8" s="2" customFormat="1" ht="15.75">
      <c r="A25" s="240" t="s">
        <v>294</v>
      </c>
      <c r="B25" s="663" t="s">
        <v>295</v>
      </c>
      <c r="C25" s="659">
        <v>0</v>
      </c>
      <c r="D25" s="659">
        <v>0</v>
      </c>
      <c r="E25" s="660">
        <v>0</v>
      </c>
      <c r="F25" s="659">
        <v>0</v>
      </c>
      <c r="G25" s="659">
        <v>0</v>
      </c>
      <c r="H25" s="665">
        <v>0</v>
      </c>
    </row>
    <row r="26" spans="1:8" s="2" customFormat="1" ht="15.75">
      <c r="A26" s="240" t="s">
        <v>296</v>
      </c>
      <c r="B26" s="662" t="s">
        <v>297</v>
      </c>
      <c r="C26" s="659">
        <v>1152240938.8599999</v>
      </c>
      <c r="D26" s="659">
        <v>1863904478.8099999</v>
      </c>
      <c r="E26" s="660">
        <v>3016145417.6700001</v>
      </c>
      <c r="F26" s="659">
        <v>963719063.78999996</v>
      </c>
      <c r="G26" s="659">
        <v>1705141877.3199999</v>
      </c>
      <c r="H26" s="665">
        <v>2668860941.1099997</v>
      </c>
    </row>
    <row r="27" spans="1:8" s="2" customFormat="1" ht="15.75">
      <c r="A27" s="240" t="s">
        <v>298</v>
      </c>
      <c r="B27" s="662" t="s">
        <v>299</v>
      </c>
      <c r="C27" s="659">
        <v>0</v>
      </c>
      <c r="D27" s="659">
        <v>0</v>
      </c>
      <c r="E27" s="660">
        <v>0</v>
      </c>
      <c r="F27" s="659">
        <v>3449.63</v>
      </c>
      <c r="G27" s="659">
        <v>0</v>
      </c>
      <c r="H27" s="665">
        <v>3449.63</v>
      </c>
    </row>
    <row r="28" spans="1:8" s="2" customFormat="1" ht="15.75">
      <c r="A28" s="240">
        <v>5.4</v>
      </c>
      <c r="B28" s="661" t="s">
        <v>300</v>
      </c>
      <c r="C28" s="659">
        <v>251968137.02000001</v>
      </c>
      <c r="D28" s="659">
        <v>535563597.57999998</v>
      </c>
      <c r="E28" s="660">
        <v>787531734.60000002</v>
      </c>
      <c r="F28" s="659">
        <v>223227308.28999999</v>
      </c>
      <c r="G28" s="659">
        <v>386446334.87</v>
      </c>
      <c r="H28" s="665">
        <v>609673643.15999997</v>
      </c>
    </row>
    <row r="29" spans="1:8" s="2" customFormat="1" ht="15.75">
      <c r="A29" s="240">
        <v>5.5</v>
      </c>
      <c r="B29" s="661" t="s">
        <v>301</v>
      </c>
      <c r="C29" s="659">
        <v>0</v>
      </c>
      <c r="D29" s="659">
        <v>0</v>
      </c>
      <c r="E29" s="660">
        <v>0</v>
      </c>
      <c r="F29" s="659">
        <v>0</v>
      </c>
      <c r="G29" s="659">
        <v>0</v>
      </c>
      <c r="H29" s="665">
        <v>0</v>
      </c>
    </row>
    <row r="30" spans="1:8" s="2" customFormat="1" ht="15.75">
      <c r="A30" s="240">
        <v>5.6</v>
      </c>
      <c r="B30" s="661" t="s">
        <v>302</v>
      </c>
      <c r="C30" s="659">
        <v>285962192.49000001</v>
      </c>
      <c r="D30" s="659">
        <v>1553046821.27</v>
      </c>
      <c r="E30" s="660">
        <v>1839009013.76</v>
      </c>
      <c r="F30" s="659">
        <v>181418505.00999999</v>
      </c>
      <c r="G30" s="659">
        <v>1339471764.51</v>
      </c>
      <c r="H30" s="665">
        <v>1520890269.52</v>
      </c>
    </row>
    <row r="31" spans="1:8" s="2" customFormat="1" ht="15.75">
      <c r="A31" s="240">
        <v>5.7</v>
      </c>
      <c r="B31" s="661" t="s">
        <v>303</v>
      </c>
      <c r="C31" s="659">
        <v>2170564765.3299999</v>
      </c>
      <c r="D31" s="659">
        <v>4319798902.0699997</v>
      </c>
      <c r="E31" s="660">
        <v>6490363667.3999996</v>
      </c>
      <c r="F31" s="659">
        <v>1796434669.0999999</v>
      </c>
      <c r="G31" s="659">
        <v>4265289313.7399998</v>
      </c>
      <c r="H31" s="665">
        <v>6061723982.8400002</v>
      </c>
    </row>
    <row r="32" spans="1:8" s="2" customFormat="1" ht="15.75">
      <c r="A32" s="240">
        <v>6</v>
      </c>
      <c r="B32" s="658" t="s">
        <v>304</v>
      </c>
      <c r="C32" s="659">
        <v>0</v>
      </c>
      <c r="D32" s="659">
        <v>0</v>
      </c>
      <c r="E32" s="660">
        <v>0</v>
      </c>
      <c r="F32" s="659"/>
      <c r="G32" s="659"/>
      <c r="H32" s="665">
        <v>0</v>
      </c>
    </row>
    <row r="33" spans="1:8" s="2" customFormat="1" ht="25.5">
      <c r="A33" s="240">
        <v>6.1</v>
      </c>
      <c r="B33" s="661" t="s">
        <v>367</v>
      </c>
      <c r="C33" s="659">
        <v>204946763.73999995</v>
      </c>
      <c r="D33" s="659">
        <v>3005760009.848876</v>
      </c>
      <c r="E33" s="660">
        <v>3210706773.5888758</v>
      </c>
      <c r="F33" s="659">
        <v>122347193.22999999</v>
      </c>
      <c r="G33" s="659">
        <v>3292661284.5974841</v>
      </c>
      <c r="H33" s="665">
        <v>3415008477.8274841</v>
      </c>
    </row>
    <row r="34" spans="1:8" s="2" customFormat="1" ht="25.5">
      <c r="A34" s="240">
        <v>6.2</v>
      </c>
      <c r="B34" s="661" t="s">
        <v>305</v>
      </c>
      <c r="C34" s="659">
        <v>270371307.61000001</v>
      </c>
      <c r="D34" s="659">
        <v>2875155503.1537724</v>
      </c>
      <c r="E34" s="660">
        <v>3145526810.7637725</v>
      </c>
      <c r="F34" s="659">
        <v>67654851.909999996</v>
      </c>
      <c r="G34" s="659">
        <v>3420829362.8734341</v>
      </c>
      <c r="H34" s="665">
        <v>3488484214.7834339</v>
      </c>
    </row>
    <row r="35" spans="1:8" s="2" customFormat="1" ht="25.5">
      <c r="A35" s="240">
        <v>6.3</v>
      </c>
      <c r="B35" s="661" t="s">
        <v>306</v>
      </c>
      <c r="C35" s="659"/>
      <c r="D35" s="659"/>
      <c r="E35" s="660">
        <v>0</v>
      </c>
      <c r="F35" s="659"/>
      <c r="G35" s="659"/>
      <c r="H35" s="665">
        <v>0</v>
      </c>
    </row>
    <row r="36" spans="1:8" s="2" customFormat="1" ht="15.75">
      <c r="A36" s="240">
        <v>6.4</v>
      </c>
      <c r="B36" s="661" t="s">
        <v>307</v>
      </c>
      <c r="C36" s="659"/>
      <c r="D36" s="659"/>
      <c r="E36" s="660">
        <v>0</v>
      </c>
      <c r="F36" s="659"/>
      <c r="G36" s="659"/>
      <c r="H36" s="665">
        <v>0</v>
      </c>
    </row>
    <row r="37" spans="1:8" s="2" customFormat="1" ht="15.75">
      <c r="A37" s="240">
        <v>6.5</v>
      </c>
      <c r="B37" s="661" t="s">
        <v>308</v>
      </c>
      <c r="C37" s="659"/>
      <c r="D37" s="659">
        <v>7494719.9999999991</v>
      </c>
      <c r="E37" s="660">
        <v>7494719.9999999991</v>
      </c>
      <c r="F37" s="659"/>
      <c r="G37" s="659">
        <v>16767780</v>
      </c>
      <c r="H37" s="665">
        <v>16767780</v>
      </c>
    </row>
    <row r="38" spans="1:8" s="2" customFormat="1" ht="25.5">
      <c r="A38" s="240">
        <v>6.6</v>
      </c>
      <c r="B38" s="661" t="s">
        <v>309</v>
      </c>
      <c r="C38" s="659"/>
      <c r="D38" s="659"/>
      <c r="E38" s="660">
        <v>0</v>
      </c>
      <c r="F38" s="659"/>
      <c r="G38" s="659"/>
      <c r="H38" s="665">
        <v>0</v>
      </c>
    </row>
    <row r="39" spans="1:8" s="2" customFormat="1" ht="25.5">
      <c r="A39" s="240">
        <v>6.7</v>
      </c>
      <c r="B39" s="661" t="s">
        <v>310</v>
      </c>
      <c r="C39" s="659"/>
      <c r="D39" s="659"/>
      <c r="E39" s="660">
        <v>0</v>
      </c>
      <c r="F39" s="659"/>
      <c r="G39" s="659"/>
      <c r="H39" s="665">
        <v>0</v>
      </c>
    </row>
    <row r="40" spans="1:8" s="2" customFormat="1" ht="15.75">
      <c r="A40" s="240">
        <v>7</v>
      </c>
      <c r="B40" s="658" t="s">
        <v>311</v>
      </c>
      <c r="C40" s="659"/>
      <c r="D40" s="659"/>
      <c r="E40" s="660">
        <v>0</v>
      </c>
      <c r="F40" s="659"/>
      <c r="G40" s="659"/>
      <c r="H40" s="665">
        <v>0</v>
      </c>
    </row>
    <row r="41" spans="1:8" s="2" customFormat="1" ht="25.5">
      <c r="A41" s="240">
        <v>7.1</v>
      </c>
      <c r="B41" s="661" t="s">
        <v>312</v>
      </c>
      <c r="C41" s="659">
        <v>15832245.119999999</v>
      </c>
      <c r="D41" s="659">
        <v>4934585.72</v>
      </c>
      <c r="E41" s="660">
        <v>20766830.84</v>
      </c>
      <c r="F41" s="659">
        <v>16150167.220000001</v>
      </c>
      <c r="G41" s="659">
        <v>3108192.06</v>
      </c>
      <c r="H41" s="665">
        <v>19258359.280000001</v>
      </c>
    </row>
    <row r="42" spans="1:8" s="2" customFormat="1" ht="25.5">
      <c r="A42" s="240">
        <v>7.2</v>
      </c>
      <c r="B42" s="661" t="s">
        <v>313</v>
      </c>
      <c r="C42" s="659">
        <v>4149572.11</v>
      </c>
      <c r="D42" s="659">
        <v>2063296.0038780002</v>
      </c>
      <c r="E42" s="660">
        <v>6212868.1138780005</v>
      </c>
      <c r="F42" s="659">
        <v>3698444.18</v>
      </c>
      <c r="G42" s="659">
        <v>4427712.6728439992</v>
      </c>
      <c r="H42" s="665">
        <v>8126156.8528439999</v>
      </c>
    </row>
    <row r="43" spans="1:8" s="2" customFormat="1" ht="25.5">
      <c r="A43" s="240">
        <v>7.3</v>
      </c>
      <c r="B43" s="661" t="s">
        <v>314</v>
      </c>
      <c r="C43" s="659">
        <v>125644485.56</v>
      </c>
      <c r="D43" s="659">
        <v>123414334.23999999</v>
      </c>
      <c r="E43" s="660">
        <v>249058819.80000001</v>
      </c>
      <c r="F43" s="659">
        <v>123093771.55</v>
      </c>
      <c r="G43" s="659">
        <v>127710613.90000001</v>
      </c>
      <c r="H43" s="665">
        <v>250804385.44999999</v>
      </c>
    </row>
    <row r="44" spans="1:8" s="2" customFormat="1" ht="25.5">
      <c r="A44" s="240">
        <v>7.4</v>
      </c>
      <c r="B44" s="661" t="s">
        <v>315</v>
      </c>
      <c r="C44" s="659">
        <v>44602543.869999997</v>
      </c>
      <c r="D44" s="659">
        <v>30440496.942063</v>
      </c>
      <c r="E44" s="660">
        <v>75043040.812062994</v>
      </c>
      <c r="F44" s="659">
        <v>47842278.82</v>
      </c>
      <c r="G44" s="659">
        <v>77644600.415519014</v>
      </c>
      <c r="H44" s="665">
        <v>125486879.23551902</v>
      </c>
    </row>
    <row r="45" spans="1:8" s="2" customFormat="1" ht="15.75">
      <c r="A45" s="240">
        <v>8</v>
      </c>
      <c r="B45" s="658" t="s">
        <v>316</v>
      </c>
      <c r="C45" s="659"/>
      <c r="D45" s="659"/>
      <c r="E45" s="660">
        <v>0</v>
      </c>
      <c r="F45" s="659"/>
      <c r="G45" s="659"/>
      <c r="H45" s="665">
        <v>0</v>
      </c>
    </row>
    <row r="46" spans="1:8" s="2" customFormat="1" ht="15.75">
      <c r="A46" s="240">
        <v>8.1</v>
      </c>
      <c r="B46" s="661" t="s">
        <v>317</v>
      </c>
      <c r="C46" s="659"/>
      <c r="D46" s="659"/>
      <c r="E46" s="660">
        <v>0</v>
      </c>
      <c r="F46" s="659"/>
      <c r="G46" s="659"/>
      <c r="H46" s="665">
        <v>0</v>
      </c>
    </row>
    <row r="47" spans="1:8" s="2" customFormat="1" ht="15.75">
      <c r="A47" s="240">
        <v>8.1999999999999993</v>
      </c>
      <c r="B47" s="661" t="s">
        <v>318</v>
      </c>
      <c r="C47" s="659"/>
      <c r="D47" s="659"/>
      <c r="E47" s="660">
        <v>0</v>
      </c>
      <c r="F47" s="659"/>
      <c r="G47" s="659"/>
      <c r="H47" s="665">
        <v>0</v>
      </c>
    </row>
    <row r="48" spans="1:8" s="2" customFormat="1" ht="15.75">
      <c r="A48" s="240">
        <v>8.3000000000000007</v>
      </c>
      <c r="B48" s="661" t="s">
        <v>319</v>
      </c>
      <c r="C48" s="659"/>
      <c r="D48" s="659"/>
      <c r="E48" s="660">
        <v>0</v>
      </c>
      <c r="F48" s="659"/>
      <c r="G48" s="659"/>
      <c r="H48" s="665">
        <v>0</v>
      </c>
    </row>
    <row r="49" spans="1:8" s="2" customFormat="1" ht="15.75">
      <c r="A49" s="240">
        <v>8.4</v>
      </c>
      <c r="B49" s="661" t="s">
        <v>320</v>
      </c>
      <c r="C49" s="659"/>
      <c r="D49" s="659"/>
      <c r="E49" s="660">
        <v>0</v>
      </c>
      <c r="F49" s="659"/>
      <c r="G49" s="659"/>
      <c r="H49" s="665">
        <v>0</v>
      </c>
    </row>
    <row r="50" spans="1:8" s="2" customFormat="1" ht="15.75">
      <c r="A50" s="240">
        <v>8.5</v>
      </c>
      <c r="B50" s="661" t="s">
        <v>321</v>
      </c>
      <c r="C50" s="659"/>
      <c r="D50" s="659"/>
      <c r="E50" s="660">
        <v>0</v>
      </c>
      <c r="F50" s="659"/>
      <c r="G50" s="659"/>
      <c r="H50" s="665">
        <v>0</v>
      </c>
    </row>
    <row r="51" spans="1:8" s="2" customFormat="1" ht="15.75">
      <c r="A51" s="240">
        <v>8.6</v>
      </c>
      <c r="B51" s="661" t="s">
        <v>322</v>
      </c>
      <c r="C51" s="659"/>
      <c r="D51" s="659"/>
      <c r="E51" s="660">
        <v>0</v>
      </c>
      <c r="F51" s="659"/>
      <c r="G51" s="659"/>
      <c r="H51" s="665">
        <v>0</v>
      </c>
    </row>
    <row r="52" spans="1:8" s="2" customFormat="1" ht="15.75">
      <c r="A52" s="240">
        <v>8.6999999999999993</v>
      </c>
      <c r="B52" s="661" t="s">
        <v>323</v>
      </c>
      <c r="C52" s="659"/>
      <c r="D52" s="659"/>
      <c r="E52" s="660">
        <v>0</v>
      </c>
      <c r="F52" s="659"/>
      <c r="G52" s="659"/>
      <c r="H52" s="665">
        <v>0</v>
      </c>
    </row>
    <row r="53" spans="1:8" s="2" customFormat="1" ht="26.25" thickBot="1">
      <c r="A53" s="177">
        <v>9</v>
      </c>
      <c r="B53" s="666" t="s">
        <v>324</v>
      </c>
      <c r="C53" s="519"/>
      <c r="D53" s="519"/>
      <c r="E53" s="667">
        <v>0</v>
      </c>
      <c r="F53" s="519"/>
      <c r="G53" s="519"/>
      <c r="H53" s="189">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B33" sqref="B33"/>
      <selection pane="topRight" activeCell="B33" sqref="B33"/>
      <selection pane="bottomLeft" activeCell="B33" sqref="B33"/>
      <selection pane="bottomRight" activeCell="B33" sqref="B33"/>
    </sheetView>
  </sheetViews>
  <sheetFormatPr defaultColWidth="9.140625" defaultRowHeight="12.75"/>
  <cols>
    <col min="1" max="1" width="9.5703125" style="1" bestFit="1" customWidth="1"/>
    <col min="2" max="2" width="93.5703125" style="1" customWidth="1"/>
    <col min="3" max="3" width="12.7109375" style="1" customWidth="1"/>
    <col min="4" max="7" width="12.7109375" style="238" customWidth="1"/>
    <col min="8" max="11" width="9.7109375" style="8" customWidth="1"/>
    <col min="12" max="16384" width="9.140625" style="8"/>
  </cols>
  <sheetData>
    <row r="1" spans="1:8" ht="15">
      <c r="A1" s="11" t="s">
        <v>188</v>
      </c>
      <c r="B1" s="10" t="str">
        <f>Info!C2</f>
        <v>სს ”საქართველოს ბანკი”</v>
      </c>
      <c r="C1" s="10"/>
      <c r="D1" s="10"/>
      <c r="E1" s="10"/>
      <c r="F1" s="10"/>
      <c r="G1" s="10"/>
    </row>
    <row r="2" spans="1:8" ht="15">
      <c r="A2" s="11" t="s">
        <v>189</v>
      </c>
      <c r="B2" s="327">
        <v>44469</v>
      </c>
      <c r="C2" s="21"/>
      <c r="D2" s="21"/>
      <c r="E2" s="21"/>
      <c r="F2" s="21"/>
      <c r="G2" s="21"/>
      <c r="H2" s="7"/>
    </row>
    <row r="3" spans="1:8" ht="15">
      <c r="A3" s="11"/>
      <c r="B3" s="10"/>
      <c r="C3" s="668"/>
      <c r="D3" s="668"/>
      <c r="E3" s="668"/>
      <c r="F3" s="668"/>
      <c r="G3" s="668"/>
      <c r="H3" s="7"/>
    </row>
    <row r="4" spans="1:8" ht="15" customHeight="1" thickBot="1">
      <c r="A4" s="12" t="s">
        <v>331</v>
      </c>
      <c r="B4" s="473" t="s">
        <v>187</v>
      </c>
      <c r="C4" s="474" t="s">
        <v>93</v>
      </c>
      <c r="D4" s="474"/>
      <c r="E4" s="474"/>
      <c r="F4" s="474"/>
      <c r="G4" s="474"/>
    </row>
    <row r="5" spans="1:8" ht="15" customHeight="1">
      <c r="A5" s="475" t="s">
        <v>26</v>
      </c>
      <c r="B5" s="476"/>
      <c r="C5" s="328" t="str">
        <f>INT((MONTH($B$2))/3)&amp;"Q"&amp;"-"&amp;YEAR($B$2)</f>
        <v>3Q-2021</v>
      </c>
      <c r="D5" s="328" t="str">
        <f>IF(INT(MONTH($B$2))=3, "4"&amp;"Q"&amp;"-"&amp;YEAR($B$2)-1, IF(INT(MONTH($B$2))=6, "1"&amp;"Q"&amp;"-"&amp;YEAR($B$2), IF(INT(MONTH($B$2))=9, "2"&amp;"Q"&amp;"-"&amp;YEAR($B$2),IF(INT(MONTH($B$2))=12, "3"&amp;"Q"&amp;"-"&amp;YEAR($B$2), 0))))</f>
        <v>2Q-2021</v>
      </c>
      <c r="E5" s="328" t="str">
        <f>IF(INT(MONTH($B$2))=3, "3"&amp;"Q"&amp;"-"&amp;YEAR($B$2)-1, IF(INT(MONTH($B$2))=6, "4"&amp;"Q"&amp;"-"&amp;YEAR($B$2)-1, IF(INT(MONTH($B$2))=9, "1"&amp;"Q"&amp;"-"&amp;YEAR($B$2),IF(INT(MONTH($B$2))=12, "2"&amp;"Q"&amp;"-"&amp;YEAR($B$2), 0))))</f>
        <v>1Q-2021</v>
      </c>
      <c r="F5" s="328" t="str">
        <f>IF(INT(MONTH($B$2))=3, "2"&amp;"Q"&amp;"-"&amp;YEAR($B$2)-1, IF(INT(MONTH($B$2))=6, "3"&amp;"Q"&amp;"-"&amp;YEAR($B$2)-1, IF(INT(MONTH($B$2))=9, "4"&amp;"Q"&amp;"-"&amp;YEAR($B$2)-1,IF(INT(MONTH($B$2))=12, "1"&amp;"Q"&amp;"-"&amp;YEAR($B$2), 0))))</f>
        <v>4Q-2020</v>
      </c>
      <c r="G5" s="328" t="str">
        <f>IF(INT(MONTH($B$2))=3, "1"&amp;"Q"&amp;"-"&amp;YEAR($B$2)-1, IF(INT(MONTH($B$2))=6, "2"&amp;"Q"&amp;"-"&amp;YEAR($B$2)-1, IF(INT(MONTH($B$2))=9, "3"&amp;"Q"&amp;"-"&amp;YEAR($B$2)-1,IF(INT(MONTH($B$2))=12, "4"&amp;"Q"&amp;"-"&amp;YEAR($B$2)-1, 0))))</f>
        <v>3Q-2020</v>
      </c>
    </row>
    <row r="6" spans="1:8" ht="15" customHeight="1">
      <c r="A6" s="270">
        <v>1</v>
      </c>
      <c r="B6" s="323" t="s">
        <v>192</v>
      </c>
      <c r="C6" s="271">
        <f>C7+C9+C10</f>
        <v>15417435324.362616</v>
      </c>
      <c r="D6" s="271">
        <v>14781633317.500257</v>
      </c>
      <c r="E6" s="271">
        <v>14731047465.729626</v>
      </c>
      <c r="F6" s="271">
        <v>14248098033.158522</v>
      </c>
      <c r="G6" s="271">
        <v>13463446480</v>
      </c>
    </row>
    <row r="7" spans="1:8" ht="15" customHeight="1">
      <c r="A7" s="270">
        <v>1.1000000000000001</v>
      </c>
      <c r="B7" s="272" t="s">
        <v>477</v>
      </c>
      <c r="C7" s="273">
        <v>14668180443.548391</v>
      </c>
      <c r="D7" s="273">
        <v>14069685683.007097</v>
      </c>
      <c r="E7" s="273">
        <v>14055197733.61487</v>
      </c>
      <c r="F7" s="273">
        <v>13556391833.248442</v>
      </c>
      <c r="G7" s="273">
        <v>12749398930</v>
      </c>
    </row>
    <row r="8" spans="1:8" ht="25.5">
      <c r="A8" s="270" t="s">
        <v>252</v>
      </c>
      <c r="B8" s="274" t="s">
        <v>325</v>
      </c>
      <c r="C8" s="273">
        <v>22545797.210000001</v>
      </c>
      <c r="D8" s="273">
        <v>147363666.34999999</v>
      </c>
      <c r="E8" s="273">
        <v>19638083.670000002</v>
      </c>
      <c r="F8" s="273">
        <v>338783151.70000005</v>
      </c>
      <c r="G8" s="273">
        <v>288205272</v>
      </c>
    </row>
    <row r="9" spans="1:8" ht="15" customHeight="1">
      <c r="A9" s="270">
        <v>1.2</v>
      </c>
      <c r="B9" s="272" t="s">
        <v>22</v>
      </c>
      <c r="C9" s="273">
        <v>720396711.56605005</v>
      </c>
      <c r="D9" s="273">
        <v>689421727.60358751</v>
      </c>
      <c r="E9" s="273">
        <v>649953863.49223745</v>
      </c>
      <c r="F9" s="273">
        <v>659735895.97358751</v>
      </c>
      <c r="G9" s="273">
        <v>677904371</v>
      </c>
    </row>
    <row r="10" spans="1:8" ht="15" customHeight="1">
      <c r="A10" s="270">
        <v>1.3</v>
      </c>
      <c r="B10" s="324" t="s">
        <v>77</v>
      </c>
      <c r="C10" s="273">
        <v>28858169.248175401</v>
      </c>
      <c r="D10" s="273">
        <v>22525906.889572997</v>
      </c>
      <c r="E10" s="273">
        <v>25895868.6225182</v>
      </c>
      <c r="F10" s="273">
        <v>31970303.936493397</v>
      </c>
      <c r="G10" s="273">
        <v>36143179</v>
      </c>
    </row>
    <row r="11" spans="1:8" ht="15" customHeight="1">
      <c r="A11" s="270">
        <v>2</v>
      </c>
      <c r="B11" s="323" t="s">
        <v>193</v>
      </c>
      <c r="C11" s="275">
        <v>51451504.196805</v>
      </c>
      <c r="D11" s="275">
        <v>37900848.839961916</v>
      </c>
      <c r="E11" s="275">
        <v>6106753.9886693675</v>
      </c>
      <c r="F11" s="275">
        <v>12719589.748634126</v>
      </c>
      <c r="G11" s="275">
        <v>7126381</v>
      </c>
    </row>
    <row r="12" spans="1:8" ht="15" customHeight="1">
      <c r="A12" s="286">
        <v>3</v>
      </c>
      <c r="B12" s="325" t="s">
        <v>191</v>
      </c>
      <c r="C12" s="275">
        <v>1779276234</v>
      </c>
      <c r="D12" s="275">
        <v>1779276234</v>
      </c>
      <c r="E12" s="275">
        <v>1779276234</v>
      </c>
      <c r="F12" s="275">
        <v>1779276234</v>
      </c>
      <c r="G12" s="275">
        <v>1691801176</v>
      </c>
    </row>
    <row r="13" spans="1:8" ht="15" customHeight="1" thickBot="1">
      <c r="A13" s="109">
        <v>4</v>
      </c>
      <c r="B13" s="326" t="s">
        <v>253</v>
      </c>
      <c r="C13" s="194">
        <f>C6+C11+C12</f>
        <v>17248163062.559422</v>
      </c>
      <c r="D13" s="194">
        <v>16598810400.340219</v>
      </c>
      <c r="E13" s="194">
        <v>16516430453.718294</v>
      </c>
      <c r="F13" s="194">
        <v>16040093856.907156</v>
      </c>
      <c r="G13" s="194">
        <v>15162374037</v>
      </c>
    </row>
    <row r="14" spans="1:8">
      <c r="B14" s="17"/>
    </row>
    <row r="15" spans="1:8" ht="25.5">
      <c r="B15" s="86" t="s">
        <v>478</v>
      </c>
      <c r="C15" s="530"/>
      <c r="D15" s="530"/>
      <c r="E15" s="530"/>
      <c r="F15" s="530"/>
      <c r="G15" s="530"/>
    </row>
    <row r="16" spans="1:8">
      <c r="B16" s="86"/>
    </row>
    <row r="17" spans="2:2">
      <c r="B17" s="86"/>
    </row>
    <row r="18" spans="2:2">
      <c r="B18" s="8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4" topLeftCell="B17" activePane="bottomRight" state="frozen"/>
      <selection activeCell="B33" sqref="B33"/>
      <selection pane="topRight" activeCell="B33" sqref="B33"/>
      <selection pane="bottomLeft" activeCell="B33" sqref="B33"/>
      <selection pane="bottomRight" activeCell="B33" sqref="B33:C33"/>
    </sheetView>
  </sheetViews>
  <sheetFormatPr defaultRowHeight="15"/>
  <cols>
    <col min="1" max="1" width="9.5703125" style="238" bestFit="1" customWidth="1"/>
    <col min="2" max="2" width="58.85546875" style="238" customWidth="1"/>
    <col min="3" max="3" width="84.140625" style="238" customWidth="1"/>
    <col min="4" max="4" width="9.140625" style="511"/>
  </cols>
  <sheetData>
    <row r="1" spans="1:7">
      <c r="A1" s="238" t="s">
        <v>188</v>
      </c>
      <c r="B1" s="238" t="s">
        <v>755</v>
      </c>
    </row>
    <row r="2" spans="1:7">
      <c r="A2" s="238" t="s">
        <v>189</v>
      </c>
      <c r="B2" s="332">
        <v>44469</v>
      </c>
    </row>
    <row r="4" spans="1:7" ht="30.75" thickBot="1">
      <c r="A4" s="178" t="s">
        <v>332</v>
      </c>
      <c r="B4" s="53" t="s">
        <v>149</v>
      </c>
      <c r="C4" s="9"/>
    </row>
    <row r="5" spans="1:7" ht="15.75">
      <c r="A5" s="513"/>
      <c r="B5" s="505" t="s">
        <v>150</v>
      </c>
      <c r="C5" s="526" t="s">
        <v>492</v>
      </c>
    </row>
    <row r="6" spans="1:7" ht="15.75">
      <c r="A6" s="514">
        <v>1</v>
      </c>
      <c r="B6" s="528" t="s">
        <v>723</v>
      </c>
      <c r="C6" s="504" t="s">
        <v>724</v>
      </c>
    </row>
    <row r="7" spans="1:7" ht="15.75">
      <c r="A7" s="514">
        <v>2</v>
      </c>
      <c r="B7" s="528" t="s">
        <v>725</v>
      </c>
      <c r="C7" s="504" t="s">
        <v>726</v>
      </c>
    </row>
    <row r="8" spans="1:7" ht="15.75">
      <c r="A8" s="514">
        <v>3</v>
      </c>
      <c r="B8" s="528" t="s">
        <v>727</v>
      </c>
      <c r="C8" s="504" t="s">
        <v>728</v>
      </c>
    </row>
    <row r="9" spans="1:7" ht="15.75">
      <c r="A9" s="514">
        <v>4</v>
      </c>
      <c r="B9" s="528" t="s">
        <v>729</v>
      </c>
      <c r="C9" s="504" t="s">
        <v>726</v>
      </c>
    </row>
    <row r="10" spans="1:7" ht="18">
      <c r="A10" s="514">
        <v>5</v>
      </c>
      <c r="B10" s="528" t="s">
        <v>730</v>
      </c>
      <c r="C10" s="503" t="s">
        <v>726</v>
      </c>
    </row>
    <row r="11" spans="1:7">
      <c r="A11" s="514">
        <v>6</v>
      </c>
      <c r="B11" s="507" t="s">
        <v>731</v>
      </c>
      <c r="C11" s="504" t="s">
        <v>726</v>
      </c>
    </row>
    <row r="12" spans="1:7">
      <c r="A12" s="514">
        <v>7</v>
      </c>
      <c r="B12" s="507" t="s">
        <v>732</v>
      </c>
      <c r="C12" s="504" t="s">
        <v>726</v>
      </c>
      <c r="G12" s="3"/>
    </row>
    <row r="13" spans="1:7">
      <c r="A13" s="514">
        <v>8</v>
      </c>
      <c r="B13" s="507" t="s">
        <v>758</v>
      </c>
      <c r="C13" s="504" t="s">
        <v>726</v>
      </c>
    </row>
    <row r="14" spans="1:7">
      <c r="A14" s="514">
        <v>9</v>
      </c>
      <c r="B14" s="535"/>
      <c r="C14" s="522"/>
    </row>
    <row r="15" spans="1:7">
      <c r="A15" s="514">
        <v>10</v>
      </c>
      <c r="B15" s="535"/>
      <c r="C15" s="522"/>
    </row>
    <row r="16" spans="1:7">
      <c r="A16" s="514"/>
      <c r="B16" s="716"/>
      <c r="C16" s="717"/>
    </row>
    <row r="17" spans="1:3">
      <c r="A17" s="514"/>
      <c r="B17" s="506" t="s">
        <v>151</v>
      </c>
      <c r="C17" s="527" t="s">
        <v>493</v>
      </c>
    </row>
    <row r="18" spans="1:3" ht="15.75">
      <c r="A18" s="514">
        <v>1</v>
      </c>
      <c r="B18" s="529" t="s">
        <v>733</v>
      </c>
      <c r="C18" s="504" t="s">
        <v>734</v>
      </c>
    </row>
    <row r="19" spans="1:3" ht="15.75">
      <c r="A19" s="514">
        <v>2</v>
      </c>
      <c r="B19" s="529" t="s">
        <v>735</v>
      </c>
      <c r="C19" s="504" t="s">
        <v>736</v>
      </c>
    </row>
    <row r="20" spans="1:3" ht="15.75">
      <c r="A20" s="514">
        <v>3</v>
      </c>
      <c r="B20" s="529" t="s">
        <v>737</v>
      </c>
      <c r="C20" s="504" t="s">
        <v>738</v>
      </c>
    </row>
    <row r="21" spans="1:3" ht="15.75">
      <c r="A21" s="514">
        <v>4</v>
      </c>
      <c r="B21" s="529" t="s">
        <v>739</v>
      </c>
      <c r="C21" s="504" t="s">
        <v>740</v>
      </c>
    </row>
    <row r="22" spans="1:3" ht="15.75">
      <c r="A22" s="514">
        <v>5</v>
      </c>
      <c r="B22" s="529" t="s">
        <v>741</v>
      </c>
      <c r="C22" s="504" t="s">
        <v>742</v>
      </c>
    </row>
    <row r="23" spans="1:3" ht="15.75">
      <c r="A23" s="514">
        <v>6</v>
      </c>
      <c r="B23" s="529" t="s">
        <v>743</v>
      </c>
      <c r="C23" s="504" t="s">
        <v>744</v>
      </c>
    </row>
    <row r="24" spans="1:3" ht="30">
      <c r="A24" s="514">
        <v>7</v>
      </c>
      <c r="B24" s="529" t="s">
        <v>745</v>
      </c>
      <c r="C24" s="504" t="s">
        <v>746</v>
      </c>
    </row>
    <row r="25" spans="1:3" ht="30">
      <c r="A25" s="514">
        <v>8</v>
      </c>
      <c r="B25" s="529" t="s">
        <v>747</v>
      </c>
      <c r="C25" s="504" t="s">
        <v>748</v>
      </c>
    </row>
    <row r="26" spans="1:3" ht="15.75">
      <c r="A26" s="514">
        <v>9</v>
      </c>
      <c r="B26" s="529"/>
      <c r="C26" s="524"/>
    </row>
    <row r="27" spans="1:3" ht="15.75">
      <c r="A27" s="514">
        <v>10</v>
      </c>
      <c r="B27" s="529"/>
      <c r="C27" s="525"/>
    </row>
    <row r="28" spans="1:3" ht="15.75">
      <c r="A28" s="514"/>
      <c r="B28" s="529"/>
      <c r="C28" s="525"/>
    </row>
    <row r="29" spans="1:3">
      <c r="A29" s="514"/>
      <c r="B29" s="718" t="s">
        <v>152</v>
      </c>
      <c r="C29" s="719"/>
    </row>
    <row r="30" spans="1:3" ht="15.75">
      <c r="A30" s="514">
        <v>1</v>
      </c>
      <c r="B30" s="531" t="s">
        <v>749</v>
      </c>
      <c r="C30" s="532">
        <v>0.19770973141775675</v>
      </c>
    </row>
    <row r="31" spans="1:3">
      <c r="A31" s="514">
        <v>2</v>
      </c>
      <c r="B31" s="533" t="s">
        <v>750</v>
      </c>
      <c r="C31" s="532" t="s">
        <v>751</v>
      </c>
    </row>
    <row r="32" spans="1:3">
      <c r="A32" s="514"/>
      <c r="B32" s="535"/>
      <c r="C32" s="522"/>
    </row>
    <row r="33" spans="1:3" ht="39.75" customHeight="1">
      <c r="A33" s="514"/>
      <c r="B33" s="720" t="s">
        <v>752</v>
      </c>
      <c r="C33" s="721"/>
    </row>
    <row r="34" spans="1:3">
      <c r="A34" s="514">
        <v>1</v>
      </c>
      <c r="B34" s="534" t="s">
        <v>753</v>
      </c>
      <c r="C34" s="532">
        <v>0.19900000000000001</v>
      </c>
    </row>
    <row r="35" spans="1:3">
      <c r="A35" s="514">
        <v>2</v>
      </c>
      <c r="B35" s="534" t="s">
        <v>754</v>
      </c>
      <c r="C35" s="532">
        <v>6.2E-2</v>
      </c>
    </row>
    <row r="36" spans="1:3">
      <c r="A36" s="514"/>
      <c r="B36" s="535"/>
      <c r="C36" s="522"/>
    </row>
    <row r="37" spans="1:3" ht="16.5" thickBot="1">
      <c r="A37" s="515"/>
      <c r="B37" s="502"/>
      <c r="C37" s="523"/>
    </row>
  </sheetData>
  <mergeCells count="3">
    <mergeCell ref="B16:C16"/>
    <mergeCell ref="B29:C29"/>
    <mergeCell ref="B33:C33"/>
  </mergeCells>
  <dataValidations count="2">
    <dataValidation type="list" allowBlank="1" showInputMessage="1" showErrorMessage="1" sqref="C14: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 type="list" allowBlank="1" showInputMessage="1" showErrorMessage="1" sqref="C6:C13">
      <formula1>"დამოუკიდებელი წევრი, არადამოუკიდებელი წევრი, თავმჯდომარე, 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Normal="100" workbookViewId="0">
      <pane xSplit="1" ySplit="5" topLeftCell="B6" activePane="bottomRight" state="frozen"/>
      <selection activeCell="B33" sqref="B33"/>
      <selection pane="topRight" activeCell="B33" sqref="B33"/>
      <selection pane="bottomLeft" activeCell="B33" sqref="B33"/>
      <selection pane="bottomRight" activeCell="B33" sqref="B33"/>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8" ht="15.75">
      <c r="A1" s="11" t="s">
        <v>188</v>
      </c>
      <c r="B1" s="10" t="str">
        <f>Info!C2</f>
        <v>სს ”საქართველოს ბანკი”</v>
      </c>
    </row>
    <row r="2" spans="1:8" s="15" customFormat="1" ht="15.75" customHeight="1">
      <c r="A2" s="15" t="s">
        <v>189</v>
      </c>
      <c r="B2" s="332">
        <v>44469</v>
      </c>
    </row>
    <row r="3" spans="1:8" s="15" customFormat="1" ht="15.75" customHeight="1">
      <c r="H3" s="15">
        <v>0</v>
      </c>
    </row>
    <row r="4" spans="1:8" s="15" customFormat="1" ht="15.75" customHeight="1" thickBot="1">
      <c r="A4" s="179" t="s">
        <v>333</v>
      </c>
      <c r="B4" s="180" t="s">
        <v>263</v>
      </c>
      <c r="C4" s="160"/>
      <c r="D4" s="160"/>
      <c r="E4" s="161" t="s">
        <v>93</v>
      </c>
    </row>
    <row r="5" spans="1:8" s="97" customFormat="1" ht="17.45" customHeight="1">
      <c r="A5" s="245"/>
      <c r="B5" s="246"/>
      <c r="C5" s="159" t="s">
        <v>0</v>
      </c>
      <c r="D5" s="159" t="s">
        <v>1</v>
      </c>
      <c r="E5" s="247" t="s">
        <v>2</v>
      </c>
    </row>
    <row r="6" spans="1:8" s="127" customFormat="1" ht="14.45" customHeight="1">
      <c r="A6" s="248"/>
      <c r="B6" s="722" t="s">
        <v>231</v>
      </c>
      <c r="C6" s="722" t="s">
        <v>230</v>
      </c>
      <c r="D6" s="723" t="s">
        <v>229</v>
      </c>
      <c r="E6" s="724"/>
      <c r="G6"/>
    </row>
    <row r="7" spans="1:8" s="127" customFormat="1" ht="99.6" customHeight="1">
      <c r="A7" s="248"/>
      <c r="B7" s="722"/>
      <c r="C7" s="722"/>
      <c r="D7" s="243" t="s">
        <v>228</v>
      </c>
      <c r="E7" s="244" t="s">
        <v>395</v>
      </c>
      <c r="G7"/>
    </row>
    <row r="8" spans="1:8">
      <c r="A8" s="249">
        <v>1</v>
      </c>
      <c r="B8" s="250" t="s">
        <v>154</v>
      </c>
      <c r="C8" s="426">
        <f>'2. RC'!E7</f>
        <v>664063975.91000009</v>
      </c>
      <c r="D8" s="426"/>
      <c r="E8" s="427">
        <f>C8-D8</f>
        <v>664063975.91000009</v>
      </c>
    </row>
    <row r="9" spans="1:8">
      <c r="A9" s="249">
        <v>2</v>
      </c>
      <c r="B9" s="250" t="s">
        <v>155</v>
      </c>
      <c r="C9" s="426">
        <f>'2. RC'!E8</f>
        <v>1906348172.7900002</v>
      </c>
      <c r="D9" s="426"/>
      <c r="E9" s="427">
        <f t="shared" ref="E9:E20" si="0">C9-D9</f>
        <v>1906348172.7900002</v>
      </c>
    </row>
    <row r="10" spans="1:8">
      <c r="A10" s="249">
        <v>3</v>
      </c>
      <c r="B10" s="250" t="s">
        <v>227</v>
      </c>
      <c r="C10" s="426">
        <f>'2. RC'!E9</f>
        <v>606733332.89999998</v>
      </c>
      <c r="D10" s="426"/>
      <c r="E10" s="427">
        <f t="shared" si="0"/>
        <v>606733332.89999998</v>
      </c>
    </row>
    <row r="11" spans="1:8" ht="25.5">
      <c r="A11" s="249">
        <v>4</v>
      </c>
      <c r="B11" s="250" t="s">
        <v>185</v>
      </c>
      <c r="C11" s="426">
        <f>'2. RC'!E10</f>
        <v>303.24</v>
      </c>
      <c r="D11" s="426"/>
      <c r="E11" s="427">
        <f t="shared" si="0"/>
        <v>303.24</v>
      </c>
    </row>
    <row r="12" spans="1:8">
      <c r="A12" s="249">
        <v>5</v>
      </c>
      <c r="B12" s="250" t="s">
        <v>157</v>
      </c>
      <c r="C12" s="426">
        <f>'2. RC'!E11</f>
        <v>2115513585.7435</v>
      </c>
      <c r="D12" s="426"/>
      <c r="E12" s="427">
        <f t="shared" si="0"/>
        <v>2115513585.7435</v>
      </c>
    </row>
    <row r="13" spans="1:8">
      <c r="A13" s="249">
        <v>6.1</v>
      </c>
      <c r="B13" s="250" t="s">
        <v>158</v>
      </c>
      <c r="C13" s="426">
        <f>'2. RC'!E12</f>
        <v>14770249339.7369</v>
      </c>
      <c r="D13" s="426">
        <v>0</v>
      </c>
      <c r="E13" s="427">
        <f t="shared" si="0"/>
        <v>14770249339.7369</v>
      </c>
    </row>
    <row r="14" spans="1:8">
      <c r="A14" s="249">
        <v>6.2</v>
      </c>
      <c r="B14" s="251" t="s">
        <v>159</v>
      </c>
      <c r="C14" s="426">
        <f>'2. RC'!E13</f>
        <v>-607770363.14359999</v>
      </c>
      <c r="D14" s="426">
        <v>0</v>
      </c>
      <c r="E14" s="427">
        <f t="shared" si="0"/>
        <v>-607770363.14359999</v>
      </c>
    </row>
    <row r="15" spans="1:8">
      <c r="A15" s="249">
        <v>6</v>
      </c>
      <c r="B15" s="250" t="s">
        <v>226</v>
      </c>
      <c r="C15" s="426">
        <f>'2. RC'!E14</f>
        <v>14162478976.5933</v>
      </c>
      <c r="D15" s="426">
        <f>SUM(D13:D14)</f>
        <v>0</v>
      </c>
      <c r="E15" s="427">
        <f t="shared" si="0"/>
        <v>14162478976.5933</v>
      </c>
    </row>
    <row r="16" spans="1:8" ht="25.5">
      <c r="A16" s="249">
        <v>7</v>
      </c>
      <c r="B16" s="250" t="s">
        <v>161</v>
      </c>
      <c r="C16" s="426">
        <f>'2. RC'!E15</f>
        <v>203187335.4903</v>
      </c>
      <c r="D16" s="426"/>
      <c r="E16" s="427">
        <f t="shared" si="0"/>
        <v>203187335.4903</v>
      </c>
    </row>
    <row r="17" spans="1:7">
      <c r="A17" s="249">
        <v>8</v>
      </c>
      <c r="B17" s="250" t="s">
        <v>162</v>
      </c>
      <c r="C17" s="426">
        <f>'2. RC'!E16</f>
        <v>98780734.459000006</v>
      </c>
      <c r="D17" s="426"/>
      <c r="E17" s="427">
        <f t="shared" si="0"/>
        <v>98780734.459000006</v>
      </c>
      <c r="F17" s="5"/>
      <c r="G17" s="5"/>
    </row>
    <row r="18" spans="1:7">
      <c r="A18" s="249">
        <v>9</v>
      </c>
      <c r="B18" s="250" t="s">
        <v>163</v>
      </c>
      <c r="C18" s="426">
        <f>'2. RC'!E17</f>
        <v>148662961.15000001</v>
      </c>
      <c r="D18" s="426">
        <v>9269249.1400000006</v>
      </c>
      <c r="E18" s="427">
        <f t="shared" si="0"/>
        <v>139393712.00999999</v>
      </c>
      <c r="G18" s="5"/>
    </row>
    <row r="19" spans="1:7" ht="25.5">
      <c r="A19" s="249">
        <v>10</v>
      </c>
      <c r="B19" s="250" t="s">
        <v>164</v>
      </c>
      <c r="C19" s="426">
        <f>'2. RC'!E18</f>
        <v>513119142.51999998</v>
      </c>
      <c r="D19" s="426">
        <v>137186382.72</v>
      </c>
      <c r="E19" s="427">
        <f t="shared" si="0"/>
        <v>375932759.79999995</v>
      </c>
      <c r="G19" s="5"/>
    </row>
    <row r="20" spans="1:7">
      <c r="A20" s="249">
        <v>11</v>
      </c>
      <c r="B20" s="250" t="s">
        <v>165</v>
      </c>
      <c r="C20" s="426">
        <f>'2. RC'!E19</f>
        <v>248310807.66560003</v>
      </c>
      <c r="D20" s="426">
        <v>0</v>
      </c>
      <c r="E20" s="427">
        <f t="shared" si="0"/>
        <v>248310807.66560003</v>
      </c>
    </row>
    <row r="21" spans="1:7" ht="51.75" thickBot="1">
      <c r="A21" s="252"/>
      <c r="B21" s="253" t="s">
        <v>368</v>
      </c>
      <c r="C21" s="224">
        <f>SUM(C8:C12, C15:C20)</f>
        <v>20667199328.4617</v>
      </c>
      <c r="D21" s="224">
        <f>SUM(D8:D12, D15:D20)</f>
        <v>146455631.86000001</v>
      </c>
      <c r="E21" s="254">
        <f>SUM(E8:E12, E15:E20)</f>
        <v>20520743696.601696</v>
      </c>
    </row>
    <row r="22" spans="1:7">
      <c r="A22"/>
      <c r="B22"/>
      <c r="C22"/>
      <c r="D22"/>
      <c r="E22"/>
    </row>
    <row r="23" spans="1:7">
      <c r="A23"/>
      <c r="B23"/>
      <c r="C23" s="512">
        <f>C21-'2. RC'!E20</f>
        <v>0</v>
      </c>
      <c r="D23"/>
      <c r="E23" s="654"/>
    </row>
    <row r="25" spans="1:7" s="1" customFormat="1">
      <c r="B25" s="55"/>
      <c r="F25"/>
      <c r="G25"/>
    </row>
    <row r="26" spans="1:7" s="1" customFormat="1">
      <c r="B26" s="56"/>
      <c r="F26"/>
      <c r="G26"/>
    </row>
    <row r="27" spans="1:7" s="1" customFormat="1">
      <c r="B27" s="55"/>
      <c r="F27"/>
      <c r="G27"/>
    </row>
    <row r="28" spans="1:7" s="1" customFormat="1">
      <c r="B28" s="55"/>
      <c r="F28"/>
      <c r="G28"/>
    </row>
    <row r="29" spans="1:7" s="1" customFormat="1">
      <c r="B29" s="55"/>
      <c r="F29"/>
      <c r="G29"/>
    </row>
    <row r="30" spans="1:7" s="1" customFormat="1">
      <c r="B30" s="55"/>
      <c r="F30"/>
      <c r="G30"/>
    </row>
    <row r="31" spans="1:7" s="1" customFormat="1">
      <c r="B31" s="55"/>
      <c r="F31"/>
      <c r="G31"/>
    </row>
    <row r="32" spans="1:7" s="1" customFormat="1">
      <c r="B32" s="56"/>
      <c r="F32"/>
      <c r="G32"/>
    </row>
    <row r="33" spans="2:7" s="1" customFormat="1">
      <c r="B33" s="56"/>
      <c r="F33"/>
      <c r="G33"/>
    </row>
    <row r="34" spans="2:7" s="1" customFormat="1">
      <c r="B34" s="56"/>
      <c r="F34"/>
      <c r="G34"/>
    </row>
    <row r="35" spans="2:7" s="1" customFormat="1">
      <c r="B35" s="56"/>
      <c r="F35"/>
      <c r="G35"/>
    </row>
    <row r="36" spans="2:7" s="1" customFormat="1">
      <c r="B36" s="56"/>
      <c r="F36"/>
      <c r="G36"/>
    </row>
    <row r="37" spans="2:7" s="1" customFormat="1">
      <c r="B37" s="56"/>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B33" sqref="B33"/>
      <selection pane="topRight" activeCell="B33" sqref="B33"/>
      <selection pane="bottomLeft" activeCell="B33" sqref="B33"/>
      <selection pane="bottomRight" activeCell="B33" sqref="B33"/>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8" ht="15.75">
      <c r="A1" s="11" t="s">
        <v>188</v>
      </c>
      <c r="B1" s="10" t="str">
        <f>Info!C2</f>
        <v>სს ”საქართველოს ბანკი”</v>
      </c>
      <c r="D1">
        <v>0</v>
      </c>
    </row>
    <row r="2" spans="1:8" s="15" customFormat="1" ht="15.75" customHeight="1">
      <c r="A2" s="15" t="s">
        <v>189</v>
      </c>
      <c r="B2" s="332">
        <v>44469</v>
      </c>
      <c r="C2"/>
      <c r="D2"/>
      <c r="E2"/>
      <c r="F2"/>
    </row>
    <row r="3" spans="1:8" s="15" customFormat="1" ht="15.75" customHeight="1">
      <c r="C3"/>
      <c r="D3"/>
      <c r="E3"/>
      <c r="F3"/>
      <c r="H3" s="15">
        <v>0</v>
      </c>
    </row>
    <row r="4" spans="1:8" s="15" customFormat="1" ht="26.25" thickBot="1">
      <c r="A4" s="15" t="s">
        <v>334</v>
      </c>
      <c r="B4" s="167" t="s">
        <v>266</v>
      </c>
      <c r="C4" s="161" t="s">
        <v>93</v>
      </c>
      <c r="D4"/>
      <c r="E4"/>
      <c r="F4"/>
    </row>
    <row r="5" spans="1:8" ht="26.25">
      <c r="A5" s="162">
        <v>1</v>
      </c>
      <c r="B5" s="163" t="s">
        <v>341</v>
      </c>
      <c r="C5" s="195">
        <f>'7. LI1'!E21</f>
        <v>20520743696.601696</v>
      </c>
    </row>
    <row r="6" spans="1:8" s="152" customFormat="1">
      <c r="A6" s="96">
        <v>2.1</v>
      </c>
      <c r="B6" s="169" t="s">
        <v>267</v>
      </c>
      <c r="C6" s="428">
        <v>2277282202.1822</v>
      </c>
    </row>
    <row r="7" spans="1:8" s="3" customFormat="1" ht="25.5" outlineLevel="1">
      <c r="A7" s="168">
        <v>2.2000000000000002</v>
      </c>
      <c r="B7" s="164" t="s">
        <v>268</v>
      </c>
      <c r="C7" s="429">
        <v>2767116045.2677002</v>
      </c>
    </row>
    <row r="8" spans="1:8" s="3" customFormat="1" ht="26.25">
      <c r="A8" s="168">
        <v>3</v>
      </c>
      <c r="B8" s="165" t="s">
        <v>342</v>
      </c>
      <c r="C8" s="430">
        <f>SUM(C5:C7)</f>
        <v>25565141944.051598</v>
      </c>
    </row>
    <row r="9" spans="1:8" s="152" customFormat="1">
      <c r="A9" s="96">
        <v>4</v>
      </c>
      <c r="B9" s="172" t="s">
        <v>264</v>
      </c>
      <c r="C9" s="701">
        <v>262420381.55060005</v>
      </c>
    </row>
    <row r="10" spans="1:8" s="3" customFormat="1" ht="25.5" outlineLevel="1">
      <c r="A10" s="168">
        <v>5.0999999999999996</v>
      </c>
      <c r="B10" s="164" t="s">
        <v>273</v>
      </c>
      <c r="C10" s="428">
        <v>-1299118841.5162001</v>
      </c>
    </row>
    <row r="11" spans="1:8" s="3" customFormat="1" ht="25.5" outlineLevel="1">
      <c r="A11" s="168">
        <v>5.2</v>
      </c>
      <c r="B11" s="164" t="s">
        <v>274</v>
      </c>
      <c r="C11" s="429">
        <v>-2711561319.8632793</v>
      </c>
    </row>
    <row r="12" spans="1:8" s="3" customFormat="1">
      <c r="A12" s="168">
        <v>6</v>
      </c>
      <c r="B12" s="170" t="s">
        <v>479</v>
      </c>
      <c r="C12" s="429">
        <v>5000000</v>
      </c>
    </row>
    <row r="13" spans="1:8" s="3" customFormat="1" ht="15.75" thickBot="1">
      <c r="A13" s="171">
        <v>7</v>
      </c>
      <c r="B13" s="166" t="s">
        <v>265</v>
      </c>
      <c r="C13" s="196">
        <f>SUM(C8:C12)</f>
        <v>21821882164.222717</v>
      </c>
    </row>
    <row r="15" spans="1:8" ht="26.25">
      <c r="B15" s="17" t="s">
        <v>480</v>
      </c>
    </row>
    <row r="17" spans="2:9" s="1" customFormat="1">
      <c r="B17" s="57"/>
      <c r="C17"/>
      <c r="D17"/>
      <c r="E17"/>
      <c r="F17"/>
      <c r="G17"/>
      <c r="H17"/>
      <c r="I17"/>
    </row>
    <row r="18" spans="2:9" s="1" customFormat="1">
      <c r="B18" s="54"/>
      <c r="C18"/>
      <c r="D18"/>
      <c r="E18"/>
      <c r="F18"/>
      <c r="G18"/>
      <c r="H18"/>
      <c r="I18"/>
    </row>
    <row r="19" spans="2:9" s="1" customFormat="1">
      <c r="B19" s="54"/>
      <c r="C19"/>
      <c r="D19"/>
      <c r="E19"/>
      <c r="F19"/>
      <c r="G19"/>
      <c r="H19"/>
      <c r="I19"/>
    </row>
    <row r="20" spans="2:9" s="1" customFormat="1">
      <c r="B20" s="56"/>
      <c r="C20"/>
      <c r="D20"/>
      <c r="E20"/>
      <c r="F20"/>
      <c r="G20"/>
      <c r="H20"/>
      <c r="I20"/>
    </row>
    <row r="21" spans="2:9" s="1" customFormat="1">
      <c r="B21" s="55"/>
      <c r="C21"/>
      <c r="D21"/>
      <c r="E21"/>
      <c r="F21"/>
      <c r="G21"/>
      <c r="H21"/>
      <c r="I21"/>
    </row>
    <row r="22" spans="2:9" s="1" customFormat="1">
      <c r="B22" s="56"/>
      <c r="C22"/>
      <c r="D22"/>
      <c r="E22"/>
      <c r="F22"/>
      <c r="G22"/>
      <c r="H22"/>
      <c r="I22"/>
    </row>
    <row r="23" spans="2:9" s="1" customFormat="1">
      <c r="B23" s="55"/>
      <c r="C23"/>
      <c r="D23"/>
      <c r="E23"/>
      <c r="F23"/>
      <c r="G23"/>
      <c r="H23"/>
      <c r="I23"/>
    </row>
    <row r="24" spans="2:9" s="1" customFormat="1">
      <c r="B24" s="55"/>
      <c r="C24"/>
      <c r="D24"/>
      <c r="E24"/>
      <c r="F24"/>
      <c r="G24"/>
      <c r="H24"/>
      <c r="I24"/>
    </row>
    <row r="25" spans="2:9" s="1" customFormat="1">
      <c r="B25" s="55"/>
      <c r="C25"/>
      <c r="D25"/>
      <c r="E25"/>
      <c r="F25"/>
      <c r="G25"/>
      <c r="H25"/>
      <c r="I25"/>
    </row>
    <row r="26" spans="2:9" s="1" customFormat="1">
      <c r="B26" s="55"/>
      <c r="C26"/>
      <c r="D26"/>
      <c r="E26"/>
      <c r="F26"/>
      <c r="G26"/>
      <c r="H26"/>
      <c r="I26"/>
    </row>
    <row r="27" spans="2:9" s="1" customFormat="1">
      <c r="B27" s="55"/>
      <c r="C27"/>
      <c r="D27"/>
      <c r="E27"/>
      <c r="F27"/>
      <c r="G27"/>
      <c r="H27"/>
      <c r="I27"/>
    </row>
    <row r="28" spans="2:9" s="1" customFormat="1">
      <c r="B28" s="56"/>
      <c r="C28"/>
      <c r="D28"/>
      <c r="E28"/>
      <c r="F28"/>
      <c r="G28"/>
      <c r="H28"/>
      <c r="I28"/>
    </row>
    <row r="29" spans="2:9" s="1" customFormat="1">
      <c r="B29" s="56"/>
      <c r="C29"/>
      <c r="D29"/>
      <c r="E29"/>
      <c r="F29"/>
      <c r="G29"/>
      <c r="H29"/>
      <c r="I29"/>
    </row>
    <row r="30" spans="2:9" s="1" customFormat="1">
      <c r="B30" s="56"/>
      <c r="C30"/>
      <c r="D30"/>
      <c r="E30"/>
      <c r="F30"/>
      <c r="G30"/>
      <c r="H30"/>
      <c r="I30"/>
    </row>
    <row r="31" spans="2:9" s="1" customFormat="1">
      <c r="B31" s="56"/>
      <c r="C31"/>
      <c r="D31"/>
      <c r="E31"/>
      <c r="F31"/>
      <c r="G31"/>
      <c r="H31"/>
      <c r="I31"/>
    </row>
    <row r="32" spans="2:9" s="1" customFormat="1">
      <c r="B32" s="56"/>
      <c r="C32"/>
      <c r="D32"/>
      <c r="E32"/>
      <c r="F32"/>
      <c r="G32"/>
      <c r="H32"/>
      <c r="I32"/>
    </row>
    <row r="33" spans="2:9" s="1" customFormat="1">
      <c r="B33" s="56"/>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2021-11-02T12:37:10Z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{4D5F5C65-5A8A-40C0-871B-B28632C08195}</vt:lpwstr>
  </property>
  <property fmtid="{D5CDD505-2E9C-101B-9397-08002B2CF9AE}" pid="3" name="DLPManualFileClassificationLastModifiedBy">
    <vt:lpwstr>BOG0\ekamegrelishvili</vt:lpwstr>
  </property>
  <property fmtid="{D5CDD505-2E9C-101B-9397-08002B2CF9AE}" pid="4" name="DLPManualFileClassificationLastModificationDate">
    <vt:lpwstr>1635512620</vt:lpwstr>
  </property>
  <property fmtid="{D5CDD505-2E9C-101B-9397-08002B2CF9AE}" pid="5" name="DLPManualFileClassificationVersion">
    <vt:lpwstr>11.6.0.76</vt:lpwstr>
  </property>
</Properties>
</file>